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2.xml" ContentType="application/vnd.openxmlformats-officedocument.spreadsheetml.comments+xml"/>
  <Override PartName="/xl/workbook.xml" ContentType="application/vnd.openxmlformats-officedocument.spreadsheetml.sheet.main+xml"/>
  <Override PartName="/xl/drawings/vmlDrawing7.vml" ContentType="application/vnd.openxmlformats-officedocument.vmlDrawing"/>
  <Override PartName="/xl/drawings/drawing1.xml" ContentType="application/vnd.openxmlformats-officedocument.drawing+xml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comments12.xml" ContentType="application/vnd.openxmlformats-officedocument.spreadsheetml.comment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omments16.xml" ContentType="application/vnd.openxmlformats-officedocument.spreadsheetml.comments+xml"/>
  <Override PartName="/xl/externalLinks/_rels/externalLink2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1.xml.rels" ContentType="application/vnd.openxmlformats-package.relationship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.xml" ContentType="application/vnd.openxmlformats-officedocument.spreadsheetml.externalLink+xml"/>
  <Override PartName="/xl/comments33.xml" ContentType="application/vnd.openxmlformats-officedocument.spreadsheetml.comments+xml"/>
  <Override PartName="/xl/worksheets/_rels/sheet33.xml.rels" ContentType="application/vnd.openxmlformats-package.relationships+xml"/>
  <Override PartName="/xl/worksheets/_rels/sheet32.xml.rels" ContentType="application/vnd.openxmlformats-package.relationships+xml"/>
  <Override PartName="/xl/worksheets/_rels/sheet16.xml.rels" ContentType="application/vnd.openxmlformats-package.relationships+xml"/>
  <Override PartName="/xl/worksheets/_rels/sheet12.xml.rels" ContentType="application/vnd.openxmlformats-package.relationships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hange Log" sheetId="1" state="visible" r:id="rId2"/>
    <sheet name="Hybrid - Mag - True - Stereo" sheetId="2" state="visible" r:id="rId3"/>
    <sheet name="_HMT Stereo" sheetId="3" state="visible" r:id="rId4"/>
    <sheet name="Hybrid - Mag - True - Straight" sheetId="4" state="visible" r:id="rId5"/>
    <sheet name="_HMT_Straight" sheetId="5" state="visible" r:id="rId6"/>
    <sheet name="Hybrid - Mag - Mirror - Stereo" sheetId="6" state="visible" r:id="rId7"/>
    <sheet name="_HMM Stereo" sheetId="7" state="visible" r:id="rId8"/>
    <sheet name="Hybrid - Mag - Mirror - Straight" sheetId="8" state="visible" r:id="rId9"/>
    <sheet name="_HMM Straight" sheetId="9" state="visible" r:id="rId10"/>
    <sheet name="Hybrid - IP - True - Stereo" sheetId="10" state="visible" r:id="rId11"/>
    <sheet name="_HIT Stereo" sheetId="11" state="visible" r:id="rId12"/>
    <sheet name="Hybrid - IP - True - Straight" sheetId="12" state="visible" r:id="rId13"/>
    <sheet name="HIT_Straight" sheetId="13" state="visible" r:id="rId14"/>
    <sheet name="Hybrid - IP - Mirror - Stereo" sheetId="14" state="visible" r:id="rId15"/>
    <sheet name="_HIM_Stereo" sheetId="15" state="visible" r:id="rId16"/>
    <sheet name="Hybrid - IP - Mirror - Straight" sheetId="16" state="visible" r:id="rId17"/>
    <sheet name="_HIM_Straight" sheetId="17" state="visible" r:id="rId18"/>
    <sheet name="DCB - Mag - True" sheetId="18" state="visible" r:id="rId19"/>
    <sheet name="_DMT" sheetId="19" state="visible" r:id="rId20"/>
    <sheet name="DCB - Mag - Mirror" sheetId="20" state="visible" r:id="rId21"/>
    <sheet name="_DMM" sheetId="21" state="visible" r:id="rId22"/>
    <sheet name="DCB - IP - True" sheetId="22" state="visible" r:id="rId23"/>
    <sheet name="_DIT" sheetId="23" state="visible" r:id="rId24"/>
    <sheet name="DCB - IP - Mirror" sheetId="24" state="visible" r:id="rId25"/>
    <sheet name="_DIM" sheetId="25" state="visible" r:id="rId26"/>
    <sheet name="Cable_L" sheetId="26" state="visible" r:id="rId27"/>
    <sheet name="Hybrid summary" sheetId="27" state="visible" r:id="rId28"/>
    <sheet name="DCB summary" sheetId="28" state="visible" r:id="rId29"/>
    <sheet name="_HIT Stereo Special" sheetId="29" state="visible" r:id="rId30"/>
    <sheet name="_HMT Stereo Special" sheetId="30" state="visible" r:id="rId31"/>
    <sheet name="_HMM Stereo Special" sheetId="31" state="visible" r:id="rId32"/>
    <sheet name="Samtec Labels unsorted" sheetId="32" state="visible" r:id="rId33"/>
    <sheet name="Samtec Labels Sorted" sheetId="33" state="visible" r:id="rId34"/>
    <sheet name="Needed Corrections 01-04-22" sheetId="34" state="visible" r:id="rId35"/>
  </sheets>
  <externalReferences>
    <externalReference r:id="rId36"/>
    <externalReference r:id="rId37"/>
    <externalReference r:id="rId38"/>
  </externalReferences>
  <definedNames>
    <definedName function="false" hidden="false" name="base" vbProcedure="false">'[1]Global Defs'!$E$2:$E$12</definedName>
    <definedName function="false" hidden="false" name="Braid_scale" vbProcedure="false">'[1]Global Defs'!$B$18</definedName>
    <definedName function="false" hidden="false" name="branch" vbProcedure="false">'[1]Global Defs'!$A$2:$A$12</definedName>
    <definedName function="false" hidden="false" name="color" vbProcedure="false">'[1]Global Defs'!$H$2:$H$12</definedName>
    <definedName function="false" hidden="false" name="Ctop_base" vbProcedure="false">'[1]C-top'!$C$18:$G$18</definedName>
    <definedName function="false" hidden="false" name="Ctop_base_L" vbProcedure="false">'[1]C-top'!$C$63:$G$63</definedName>
    <definedName function="false" hidden="false" name="extra_L" vbProcedure="false">'[1]Global Defs'!$B$17</definedName>
    <definedName function="false" hidden="false" name="H" vbProcedure="false">'[1]Global Defs'!$B$14</definedName>
    <definedName function="false" hidden="false" name="lines" vbProcedure="false">'[1]Global Defs'!$F$2:$F$12</definedName>
    <definedName function="false" hidden="false" name="offset" vbProcedure="false">'[1]Global Defs'!$D$2:$D$12</definedName>
    <definedName function="false" hidden="false" name="roundup" vbProcedure="false">'[1]Global Defs'!$B$16</definedName>
    <definedName function="false" hidden="false" name="section" vbProcedure="false">'[1]Global Defs'!$B$2:$B$12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K4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Previous doc: https://edms.cern.ch/file/2647452/1/LVR_PPP_Underground_Mapping_PPPSorted_PG.9_04.02.2022_LVR_Samtec_cables.xlsx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F68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F104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Changes to 24-J13-2/1
Reply:
    Corrected. Changed from 24-J13-4/3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F66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F10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Moves to 24-J13-2/1
Reply:
    Corrected. Changed from 24-J13-4/3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/>
  </authors>
  <commentList>
    <comment ref="F36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Switch J13 and J12
Reply:
    Corrected.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F13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switch J13 and J12
Reply:
    Corrected.</t>
        </r>
      </text>
    </comment>
  </commentList>
</comments>
</file>

<file path=xl/comments32.xml><?xml version="1.0" encoding="utf-8"?>
<comments xmlns="http://schemas.openxmlformats.org/spreadsheetml/2006/main" xmlns:xdr="http://schemas.openxmlformats.org/drawingml/2006/spreadsheetDrawing">
  <authors>
    <author/>
  </authors>
  <commentList>
    <comment ref="A69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A10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change to 24_J13_2/1
Reply:
    Corrected. Changed from 24-J13-4/3</t>
        </r>
      </text>
    </comment>
    <comment ref="A296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A33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Changes to 24 - J13 - 2/1
Reply:
    Corrected. Changed from 24-J13-4/3</t>
        </r>
      </text>
    </comment>
  </commentList>
</comments>
</file>

<file path=xl/comments33.xml><?xml version="1.0" encoding="utf-8"?>
<comments xmlns="http://schemas.openxmlformats.org/spreadsheetml/2006/main" xmlns:xdr="http://schemas.openxmlformats.org/drawingml/2006/spreadsheetDrawing">
  <authors>
    <author/>
  </authors>
  <commentList>
    <comment ref="A116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Change to 24-J13-2/1
Reply:
    Corrected. Changed from 24-J13-4/3</t>
        </r>
      </text>
    </comment>
    <comment ref="B113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</commentList>
</comments>
</file>

<file path=xl/sharedStrings.xml><?xml version="1.0" encoding="utf-8"?>
<sst xmlns="http://schemas.openxmlformats.org/spreadsheetml/2006/main" count="10026" uniqueCount="1675">
  <si>
    <t xml:space="preserve">Change Log to Reflect UT_LV_DIAGRAMS_v4 Feb. 15, 2022</t>
  </si>
  <si>
    <t xml:space="preserve">Change No.</t>
  </si>
  <si>
    <t xml:space="preserve">Affected Item</t>
  </si>
  <si>
    <t xml:space="preserve">Region</t>
  </si>
  <si>
    <t xml:space="preserve">Change</t>
  </si>
  <si>
    <t xml:space="preserve">Already Correct in Prev. Doc?</t>
  </si>
  <si>
    <t xml:space="preserve">Fixed in this Doc?</t>
  </si>
  <si>
    <t xml:space="preserve">Comments</t>
  </si>
  <si>
    <t xml:space="preserve">LVR 24</t>
  </si>
  <si>
    <t xml:space="preserve">Stereo Staves, Mag Layers</t>
  </si>
  <si>
    <t xml:space="preserve">Beta S0M should route to J12 pins 1 and 2 (previous version had J12 pins 3 and 4)</t>
  </si>
  <si>
    <t xml:space="preserve">NO</t>
  </si>
  <si>
    <t xml:space="preserve">YES</t>
  </si>
  <si>
    <t xml:space="preserve">Fixed for Samtec labels as well</t>
  </si>
  <si>
    <t xml:space="preserve">Gamma S0M should route to J13 pins 1 and 2 (previous version had J12 pins 3 and 4)</t>
  </si>
  <si>
    <t xml:space="preserve">LVR 26</t>
  </si>
  <si>
    <t xml:space="preserve">Alpha DCB 1.5V Rail</t>
  </si>
  <si>
    <t xml:space="preserve">Fixed mismatch in sense/power assignment for DCB 3 and DCB 11 (already done when this doc. was created)</t>
  </si>
  <si>
    <t xml:space="preserve">No need to fix for Samtec labels</t>
  </si>
  <si>
    <t xml:space="preserve">LVR 58</t>
  </si>
  <si>
    <t xml:space="preserve">From Change 2, fix DCB 3 and DCB 11 to match IP/Mag symmetry (already done when this doc. was created)</t>
  </si>
  <si>
    <t xml:space="preserve">LVR 41/42</t>
  </si>
  <si>
    <t xml:space="preserve">Sense LVR 41 and LVR 42</t>
  </si>
  <si>
    <t xml:space="preserve">Fix repeated LVR 41 in sense region (this doc. Unaffected)</t>
  </si>
  <si>
    <t xml:space="preserve">N/A</t>
  </si>
  <si>
    <t xml:space="preserve">LVR 44</t>
  </si>
  <si>
    <t xml:space="preserve">Sense LVR 44</t>
  </si>
  <si>
    <t xml:space="preserve">LVR 44 duplicated in sense region, extra should be LVR 45 (this doc. Unaffected)</t>
  </si>
  <si>
    <t xml:space="preserve">Straight Staves, IP Layers</t>
  </si>
  <si>
    <t xml:space="preserve">X0S and X0M were routed to the wrong LVR output. This has been fixed: X0S should go to J12, and X0M to J13.</t>
  </si>
  <si>
    <t xml:space="preserve">LVR 34</t>
  </si>
  <si>
    <t xml:space="preserve">Mag DCBs True</t>
  </si>
  <si>
    <t xml:space="preserve">Fixed DCB 0_1, 2.5V Line. Typo showed the src/return lines routed to J12 pins 1 and 2, should go to J13 1 and 2.</t>
  </si>
  <si>
    <t xml:space="preserve">LVRs 28-33</t>
  </si>
  <si>
    <t xml:space="preserve">Mag DCBs</t>
  </si>
  <si>
    <t xml:space="preserve">Use nonsequential numbering for LVRs; needed to be changed for sense maps, but unaltered for power maps, so this doc unaffected</t>
  </si>
  <si>
    <t xml:space="preserve">PPP quadrant</t>
  </si>
  <si>
    <t xml:space="preserve">SBC section</t>
  </si>
  <si>
    <r>
      <rPr>
        <b val="true"/>
        <sz val="9"/>
        <color rgb="FF000000"/>
        <rFont val="Calibri"/>
        <family val="2"/>
        <charset val="1"/>
      </rPr>
      <t xml:space="preserve">LVR</t>
    </r>
    <r>
      <rPr>
        <sz val="9"/>
        <color rgb="FF000000"/>
        <rFont val="Calibri"/>
        <family val="2"/>
        <charset val="1"/>
      </rPr>
      <t xml:space="preserve">s per connecor</t>
    </r>
  </si>
  <si>
    <t xml:space="preserve">Total LVRs</t>
  </si>
  <si>
    <t xml:space="preserve">Stereo Staves - Mag - True</t>
  </si>
  <si>
    <t xml:space="preserve">LVR</t>
  </si>
  <si>
    <t xml:space="preserve">color code</t>
  </si>
  <si>
    <t xml:space="preserve">A-bot</t>
  </si>
  <si>
    <t xml:space="preserve">C-top</t>
  </si>
  <si>
    <t xml:space="preserve">PEPI Volumes:</t>
  </si>
  <si>
    <t xml:space="preserve">LVR Name</t>
  </si>
  <si>
    <t xml:space="preserve">PPP Name</t>
  </si>
  <si>
    <t xml:space="preserve">PPP Connector - Pin</t>
  </si>
  <si>
    <t xml:space="preserve">LVR ID - Connector - Pin</t>
  </si>
  <si>
    <t xml:space="preserve">L (m)</t>
  </si>
  <si>
    <t xml:space="preserve">#</t>
  </si>
  <si>
    <t xml:space="preserve">L(m)</t>
  </si>
  <si>
    <t xml:space="preserve">A-TOP-IP</t>
  </si>
  <si>
    <t xml:space="preserve">PT_b_alpha_S2M_P1W_LV_SRC/RET</t>
  </si>
  <si>
    <t xml:space="preserve">JP11_JPU2_P1W_LV_Source/Return</t>
  </si>
  <si>
    <t xml:space="preserve">P1 - 1/9</t>
  </si>
  <si>
    <t xml:space="preserve">23 - J13 - 8/7</t>
  </si>
  <si>
    <t xml:space="preserve">blu</t>
  </si>
  <si>
    <t xml:space="preserve">A-TOP-MAG</t>
  </si>
  <si>
    <t xml:space="preserve">Mirror</t>
  </si>
  <si>
    <t xml:space="preserve">Green lines show repeated PPP locations, indicate that the two lines should be spliced on the LVR Side</t>
  </si>
  <si>
    <t xml:space="preserve">PT_b_alpha_S2M_P2E_LV_SRC/RET</t>
  </si>
  <si>
    <t xml:space="preserve">JP11_JPU2_P2E_LV_Source/Return</t>
  </si>
  <si>
    <t xml:space="preserve">P1 - 2/10</t>
  </si>
  <si>
    <t xml:space="preserve">18 - J12 - 6/5</t>
  </si>
  <si>
    <t xml:space="preserve">A-BOT-IP</t>
  </si>
  <si>
    <t xml:space="preserve">Depopulated</t>
  </si>
  <si>
    <t xml:space="preserve">P1 - 3/11</t>
  </si>
  <si>
    <t xml:space="preserve">A-BOT-Mag</t>
  </si>
  <si>
    <t xml:space="preserve">PT_b_alpha_S2S_P1W_LV_SRC/RET</t>
  </si>
  <si>
    <t xml:space="preserve">JP10_JPU2_P1W_LV_Source/Return</t>
  </si>
  <si>
    <t xml:space="preserve">P1 - 4/12</t>
  </si>
  <si>
    <t xml:space="preserve">18 - J12 - 8/7</t>
  </si>
  <si>
    <t xml:space="preserve">C-TOP-IP</t>
  </si>
  <si>
    <t xml:space="preserve">PT_b_alpha_S2S_P2E_LV_SRC/RET</t>
  </si>
  <si>
    <t xml:space="preserve">JP10_JPU2_P2E_LV_Source/Return</t>
  </si>
  <si>
    <t xml:space="preserve">P1 - 5/13</t>
  </si>
  <si>
    <t xml:space="preserve">15 - J13 - 4/3</t>
  </si>
  <si>
    <t xml:space="preserve">C-TOP-Mag</t>
  </si>
  <si>
    <t xml:space="preserve">PT_b_alpha_S2S_P3_LV_SRC/RET</t>
  </si>
  <si>
    <t xml:space="preserve">JP10_JPU2_P3_LV_Source/Return</t>
  </si>
  <si>
    <t xml:space="preserve">P1 - 6/14</t>
  </si>
  <si>
    <t xml:space="preserve">13 - J12 - 2/1</t>
  </si>
  <si>
    <t xml:space="preserve">C-BOT-IP</t>
  </si>
  <si>
    <t xml:space="preserve">PT_b_alpha_S1M_P1E_LV_SRC/RET</t>
  </si>
  <si>
    <t xml:space="preserve">JP7_JPU2_P1E_LV_Source/Return</t>
  </si>
  <si>
    <t xml:space="preserve">P1 - 7/15</t>
  </si>
  <si>
    <t xml:space="preserve">23 - J12 - 2/1</t>
  </si>
  <si>
    <t xml:space="preserve">Master/Slave</t>
  </si>
  <si>
    <t xml:space="preserve">J12 pins 4 and 2 jumped on LVR</t>
  </si>
  <si>
    <t xml:space="preserve">23 - J12 - 6/5</t>
  </si>
  <si>
    <t xml:space="preserve">C-BOT-Mag</t>
  </si>
  <si>
    <t xml:space="preserve">Master/Slave Standby</t>
  </si>
  <si>
    <t xml:space="preserve">J12 pins 8 and 6 jumped on LVR</t>
  </si>
  <si>
    <t xml:space="preserve">Standby Line to be spliced to nominal line</t>
  </si>
  <si>
    <t xml:space="preserve">P1 - 8/16</t>
  </si>
  <si>
    <t xml:space="preserve">PT_b_alpha_S1M_P1W_LV_SRC/RET</t>
  </si>
  <si>
    <t xml:space="preserve">JP7_JPU2_P1W_LV_Source/Return</t>
  </si>
  <si>
    <t xml:space="preserve">P2 - 1/9</t>
  </si>
  <si>
    <t xml:space="preserve">23 - J12 - 4/3</t>
  </si>
  <si>
    <t xml:space="preserve">23 - J12 - 8/7</t>
  </si>
  <si>
    <t xml:space="preserve">PT_b_alpha_S1M_P2E_LV_SRC/RET</t>
  </si>
  <si>
    <t xml:space="preserve">JP7_JPU2_P2E_LV_Source/Return</t>
  </si>
  <si>
    <t xml:space="preserve">P2 - 2/10</t>
  </si>
  <si>
    <t xml:space="preserve">18 - J12 - 4/3</t>
  </si>
  <si>
    <t xml:space="preserve">&lt;&lt;&lt;&lt;</t>
  </si>
  <si>
    <t xml:space="preserve">PT_b_alpha_S1M_P3_LV_SRC/RET</t>
  </si>
  <si>
    <t xml:space="preserve">JP7_JPU2_P3_LV_Source/Return</t>
  </si>
  <si>
    <t xml:space="preserve">P2 - 3/11</t>
  </si>
  <si>
    <t xml:space="preserve">15 - J12 - 6/5</t>
  </si>
  <si>
    <t xml:space="preserve">PT_b_alpha_S1S_P1W_LV_SRC/RET</t>
  </si>
  <si>
    <t xml:space="preserve">JP6_JPU1_P1W_LV_Source/Return</t>
  </si>
  <si>
    <t xml:space="preserve">P2 - 4/12</t>
  </si>
  <si>
    <t xml:space="preserve">21 - J13 - 4/3</t>
  </si>
  <si>
    <t xml:space="preserve">J13 pins 4 and 2 jumped on LVR</t>
  </si>
  <si>
    <t xml:space="preserve">21 - J13 - 8/7</t>
  </si>
  <si>
    <t xml:space="preserve">J13 pins 8 and 6 jumped on LVR</t>
  </si>
  <si>
    <t xml:space="preserve">PT_b_alpha_S1S_P2E_LV_SRC/RET</t>
  </si>
  <si>
    <t xml:space="preserve">JP6_JPU1_P2E_LV_Source/Return</t>
  </si>
  <si>
    <t xml:space="preserve">P2 - 5/13</t>
  </si>
  <si>
    <t xml:space="preserve">15 - J12 - 2/1</t>
  </si>
  <si>
    <t xml:space="preserve">PT_b_alpha_S1S_P3_LV_SRC/RET</t>
  </si>
  <si>
    <t xml:space="preserve">JP6_JPU1_P3_LV_Source/Return</t>
  </si>
  <si>
    <t xml:space="preserve">P2 - 6/14</t>
  </si>
  <si>
    <t xml:space="preserve">13 - J12 - 4/3</t>
  </si>
  <si>
    <t xml:space="preserve">PT_b_alpha_S0S_P2W_LV_SRC/RET</t>
  </si>
  <si>
    <t xml:space="preserve">JP2_JPU0_P2W_LV_Source/Return</t>
  </si>
  <si>
    <t xml:space="preserve">P2 - 7/15</t>
  </si>
  <si>
    <t xml:space="preserve">21 - J12 - 4/3</t>
  </si>
  <si>
    <t xml:space="preserve">21 - J12 - 8/7</t>
  </si>
  <si>
    <t xml:space="preserve">PT_b_alpha_S1S_P1E_LV_SRC/RET</t>
  </si>
  <si>
    <t xml:space="preserve">JP6_JPU1_P1E_LV_Source/Return</t>
  </si>
  <si>
    <t xml:space="preserve">P2 - 8/16</t>
  </si>
  <si>
    <t xml:space="preserve">21 - J13 - 2/1</t>
  </si>
  <si>
    <t xml:space="preserve">21 - J13 - 6/5</t>
  </si>
  <si>
    <t xml:space="preserve">PT_b_alpha_S0M_P1W_LV_SRC/RET</t>
  </si>
  <si>
    <t xml:space="preserve">JP3_JPU0_P1W_LV_Source/Return</t>
  </si>
  <si>
    <t xml:space="preserve">P3 - 1/9</t>
  </si>
  <si>
    <t xml:space="preserve">22 - J13 - 4/3</t>
  </si>
  <si>
    <t xml:space="preserve">22 - J13 - 8/7</t>
  </si>
  <si>
    <t xml:space="preserve">PT_b_alpha_S0M_P2E_LV_SRC/RET</t>
  </si>
  <si>
    <t xml:space="preserve">JP3_JPU1_P2E_LV_Source/Return</t>
  </si>
  <si>
    <t xml:space="preserve">P3 - 2/10</t>
  </si>
  <si>
    <t xml:space="preserve">18 - J12 - 2/1</t>
  </si>
  <si>
    <t xml:space="preserve">PT_b_alpha_S0M_P3_LV_SRC/RET</t>
  </si>
  <si>
    <t xml:space="preserve">JP3_JPU1_P3_LV_Source/Return</t>
  </si>
  <si>
    <t xml:space="preserve">P3 - 3/11</t>
  </si>
  <si>
    <t xml:space="preserve">15 - J12 - 8/7</t>
  </si>
  <si>
    <t xml:space="preserve">PT_b_alpha_S0S_P1W_LV_SRC/RET</t>
  </si>
  <si>
    <t xml:space="preserve">JP2_JPU0_P1W_LV_Source/Return</t>
  </si>
  <si>
    <t xml:space="preserve">P3 - 4/12</t>
  </si>
  <si>
    <t xml:space="preserve">22 - J12 - 4/3</t>
  </si>
  <si>
    <t xml:space="preserve">22 - J12 - 8/7</t>
  </si>
  <si>
    <t xml:space="preserve">PT_b_alpha_S0S_P2E_LV_SRC/RET</t>
  </si>
  <si>
    <t xml:space="preserve">JP2_JPU0_P2E_LV_Source/Return</t>
  </si>
  <si>
    <t xml:space="preserve">P3 - 5/13</t>
  </si>
  <si>
    <t xml:space="preserve">21 - J12 - 2/1</t>
  </si>
  <si>
    <t xml:space="preserve">21 - J12 - 6/5</t>
  </si>
  <si>
    <t xml:space="preserve">PT_b_alpha_S0S_P3_LV_SRC/RET</t>
  </si>
  <si>
    <t xml:space="preserve">JP2_JPU0_P3_LV_Source/Return</t>
  </si>
  <si>
    <t xml:space="preserve">P3 - 6/14</t>
  </si>
  <si>
    <t xml:space="preserve">15 - J12 - 4/3</t>
  </si>
  <si>
    <t xml:space="preserve">PT_b_alpha_S0M_P1E_LV_SRC/RET</t>
  </si>
  <si>
    <t xml:space="preserve">JP3_JPU1_P1E_LV_Source/Return</t>
  </si>
  <si>
    <t xml:space="preserve">P3 - 7/15</t>
  </si>
  <si>
    <t xml:space="preserve">22 - J13 - 2/1</t>
  </si>
  <si>
    <t xml:space="preserve">22 - J13 - 6/5</t>
  </si>
  <si>
    <t xml:space="preserve">PT_b_alpha_S0S_P1E_LV_SRC/RET</t>
  </si>
  <si>
    <t xml:space="preserve">JP2_JPU0_P1E_LV_Source/Return</t>
  </si>
  <si>
    <t xml:space="preserve">P3 - 8/16</t>
  </si>
  <si>
    <t xml:space="preserve">22 - J12 - 2/1</t>
  </si>
  <si>
    <t xml:space="preserve">22 - J12 - 6/5</t>
  </si>
  <si>
    <t xml:space="preserve">PT_b_alpha_S0M_P4_LV_SRC/RET</t>
  </si>
  <si>
    <t xml:space="preserve">JP3_JPL1_P4_LV_Source/Return</t>
  </si>
  <si>
    <t xml:space="preserve">P22 - 1/9</t>
  </si>
  <si>
    <t xml:space="preserve">13 - J12 - 8/7</t>
  </si>
  <si>
    <t xml:space="preserve">red</t>
  </si>
  <si>
    <t xml:space="preserve">PT_b_alpha_S1M_P4_LV_SRC/RET</t>
  </si>
  <si>
    <t xml:space="preserve">JP7_JPL1_P4_LV_Source/Return</t>
  </si>
  <si>
    <t xml:space="preserve">P22 - 2/10</t>
  </si>
  <si>
    <t xml:space="preserve">13 - J12 - 6/5</t>
  </si>
  <si>
    <t xml:space="preserve">PT_b_alpha_S2M_P4_LV_SRC/RET</t>
  </si>
  <si>
    <t xml:space="preserve">JP11_JPL2_P4_LV_Source/Return</t>
  </si>
  <si>
    <t xml:space="preserve">P22 - 3/11</t>
  </si>
  <si>
    <t xml:space="preserve">13 - J13 - 8/7</t>
  </si>
  <si>
    <t xml:space="preserve">PT_b_alpha_S2M_P3_LV_SRC/RET</t>
  </si>
  <si>
    <t xml:space="preserve">JP11_JPL2_P3_LV_Source/Return</t>
  </si>
  <si>
    <t xml:space="preserve">P22 - 4/12</t>
  </si>
  <si>
    <t xml:space="preserve">15 - J13 - 8/7</t>
  </si>
  <si>
    <t xml:space="preserve">PT_b_alpha_S0S_P4_LV_SRC/RET</t>
  </si>
  <si>
    <t xml:space="preserve">JP2_JPL0_P4_LV_Source/Return</t>
  </si>
  <si>
    <t xml:space="preserve">P22 - 5/13</t>
  </si>
  <si>
    <t xml:space="preserve">13 - J13 - 4/3</t>
  </si>
  <si>
    <t xml:space="preserve">P22 - 6/14</t>
  </si>
  <si>
    <t xml:space="preserve">P22 - 7/15</t>
  </si>
  <si>
    <t xml:space="preserve">P22 - 8/16</t>
  </si>
  <si>
    <t xml:space="preserve">PT_b_beta_S2M_P1W_LV_SRC/RET</t>
  </si>
  <si>
    <t xml:space="preserve">P7 - 1/9</t>
  </si>
  <si>
    <t xml:space="preserve">24 - J12 - 6/5</t>
  </si>
  <si>
    <t xml:space="preserve">PT_b_beta_S2M_P2E_LV_SRC/RET</t>
  </si>
  <si>
    <t xml:space="preserve">P7 - 2/10</t>
  </si>
  <si>
    <t xml:space="preserve">19 - J12 - 6/5</t>
  </si>
  <si>
    <t xml:space="preserve">P7 - 3/11</t>
  </si>
  <si>
    <t xml:space="preserve">PT_b_beta_S2S_P1W_LV_SRC/RET</t>
  </si>
  <si>
    <t xml:space="preserve">P7 - 4/12</t>
  </si>
  <si>
    <t xml:space="preserve">19 - J12 - 8/7</t>
  </si>
  <si>
    <t xml:space="preserve">PT_b_beta_S2S_P2E_LV_SRC/RET</t>
  </si>
  <si>
    <t xml:space="preserve">P7 - 5/13</t>
  </si>
  <si>
    <t xml:space="preserve">16 - J13 - 4/3</t>
  </si>
  <si>
    <t xml:space="preserve">PT_b_beta_S2S_P3_LV_SRC/RET</t>
  </si>
  <si>
    <t xml:space="preserve">P7 - 6/14</t>
  </si>
  <si>
    <t xml:space="preserve">14 - J12 - 2/1</t>
  </si>
  <si>
    <t xml:space="preserve">P7 - 7/15</t>
  </si>
  <si>
    <t xml:space="preserve">P7 - 8/16</t>
  </si>
  <si>
    <t xml:space="preserve">PT_b_beta_S1M_P1W_LV_SRC/RET</t>
  </si>
  <si>
    <t xml:space="preserve">P8 - 1/9</t>
  </si>
  <si>
    <t xml:space="preserve">24 - J12 - 8/7</t>
  </si>
  <si>
    <t xml:space="preserve">PT_b_beta_S1M_P2E_LV_SRC/RET</t>
  </si>
  <si>
    <t xml:space="preserve">P8 - 2/10</t>
  </si>
  <si>
    <t xml:space="preserve">19 - J12 - 4/3</t>
  </si>
  <si>
    <t xml:space="preserve">PT_b_beta_S1M_P3_LV_SRC/RET</t>
  </si>
  <si>
    <t xml:space="preserve">P8 - 3/11</t>
  </si>
  <si>
    <t xml:space="preserve">16 - J12 - 6/5</t>
  </si>
  <si>
    <t xml:space="preserve">PT_b_beta_S1S_P1W_LV_SRC/RET</t>
  </si>
  <si>
    <t xml:space="preserve">P8 - 4/12</t>
  </si>
  <si>
    <t xml:space="preserve">19 - J13 - 6/5</t>
  </si>
  <si>
    <t xml:space="preserve">PT_b_beta_S1S_P2E_LV_SRC/RET</t>
  </si>
  <si>
    <t xml:space="preserve">P8 - 5/13</t>
  </si>
  <si>
    <t xml:space="preserve">16 - J12 - 2/1</t>
  </si>
  <si>
    <t xml:space="preserve">PT_b_beta_S1S_P3_LV_SRC/RET</t>
  </si>
  <si>
    <t xml:space="preserve">P8 - 6/14</t>
  </si>
  <si>
    <t xml:space="preserve">14 - J12 - 4/3</t>
  </si>
  <si>
    <t xml:space="preserve">P8 - 7/15</t>
  </si>
  <si>
    <t xml:space="preserve">P8 - 8/16</t>
  </si>
  <si>
    <t xml:space="preserve">PT_b_beta_S0M_P1W_LV_SRC/RET</t>
  </si>
  <si>
    <t xml:space="preserve">P9 - 1/9</t>
  </si>
  <si>
    <t xml:space="preserve">24 - J12 - 2/1</t>
  </si>
  <si>
    <t xml:space="preserve">PT_b_beta_S0M_P2E_LV_SRC/RET</t>
  </si>
  <si>
    <t xml:space="preserve">JP3_JPU1_P2E_LV_Source/Retrun</t>
  </si>
  <si>
    <t xml:space="preserve">P9 - 2/10</t>
  </si>
  <si>
    <t xml:space="preserve">19 - J12 - 2/1</t>
  </si>
  <si>
    <t xml:space="preserve">PT_b_beta_S0M_P3_LV_SRC/RET</t>
  </si>
  <si>
    <t xml:space="preserve">P9 - 3/11</t>
  </si>
  <si>
    <t xml:space="preserve">16 - J12 - 8/7</t>
  </si>
  <si>
    <t xml:space="preserve">PT_b_beta_S0S_P1W_LV_SRC/RET</t>
  </si>
  <si>
    <t xml:space="preserve">P9 - 4/12</t>
  </si>
  <si>
    <t xml:space="preserve">19 - J13 - 2/1</t>
  </si>
  <si>
    <t xml:space="preserve">PT_b_beta_S0S_P2E_LV_SRC/RET</t>
  </si>
  <si>
    <t xml:space="preserve">P9 - 5/13</t>
  </si>
  <si>
    <t xml:space="preserve">19 - J13 - 8/7</t>
  </si>
  <si>
    <t xml:space="preserve">PT_b_beta_S0S_P3_LV_SRC/RET</t>
  </si>
  <si>
    <t xml:space="preserve">P9 - 6/14</t>
  </si>
  <si>
    <t xml:space="preserve">16 - J12 - 4/3</t>
  </si>
  <si>
    <t xml:space="preserve">P9 - 7/15</t>
  </si>
  <si>
    <t xml:space="preserve">P9 - 8/16</t>
  </si>
  <si>
    <t xml:space="preserve">PT_b_beta_S0M_P4_LV_SRC/RET</t>
  </si>
  <si>
    <t xml:space="preserve">JP3_JPU1_P4_LV_Source/Return</t>
  </si>
  <si>
    <t xml:space="preserve">P28 - 1/9</t>
  </si>
  <si>
    <t xml:space="preserve">14 - J12 - 8/7</t>
  </si>
  <si>
    <t xml:space="preserve">PT_b_beta_S1M_P4_LV_SRC/RET</t>
  </si>
  <si>
    <t xml:space="preserve">JP7_JPU2_P4_LV_Source/Return</t>
  </si>
  <si>
    <t xml:space="preserve">P28 - 2/10</t>
  </si>
  <si>
    <t xml:space="preserve">14 - J12 - 6/5</t>
  </si>
  <si>
    <t xml:space="preserve">PT_b_beta_S2M_P4_LV_SRC/RET</t>
  </si>
  <si>
    <t xml:space="preserve">JP11_JPU2_P4_LV_Source/Return</t>
  </si>
  <si>
    <t xml:space="preserve">P28 - 3/11</t>
  </si>
  <si>
    <t xml:space="preserve">13 - J13 - 6/5</t>
  </si>
  <si>
    <t xml:space="preserve">PT_b_beta_S2M_P3_LV_SRC/RET</t>
  </si>
  <si>
    <t xml:space="preserve">JP11_JPU2_P3_LV_Source/Return</t>
  </si>
  <si>
    <t xml:space="preserve">P28 - 4/12</t>
  </si>
  <si>
    <t xml:space="preserve">16 - J13 - 8/7</t>
  </si>
  <si>
    <t xml:space="preserve">P28 - 5/13</t>
  </si>
  <si>
    <t xml:space="preserve">P28 - 6/14</t>
  </si>
  <si>
    <t xml:space="preserve">P28 - 7/15</t>
  </si>
  <si>
    <t xml:space="preserve">P28 - 8/16</t>
  </si>
  <si>
    <t xml:space="preserve">PT_b_gamma_S2M_P1W_LV_SRC/RET</t>
  </si>
  <si>
    <t xml:space="preserve">P13 - 1/9</t>
  </si>
  <si>
    <t xml:space="preserve">24 - J13 - 6/5</t>
  </si>
  <si>
    <t xml:space="preserve">PT_b_gamma_S2M_P2E_LV_SRC/RET</t>
  </si>
  <si>
    <t xml:space="preserve">P13 - 2/10</t>
  </si>
  <si>
    <t xml:space="preserve">20 - J12 - 6/5</t>
  </si>
  <si>
    <t xml:space="preserve">P13 - 3/11</t>
  </si>
  <si>
    <t xml:space="preserve">PT_b_gamma_S2S_P1W_LV_SRC/RET</t>
  </si>
  <si>
    <t xml:space="preserve">P13 - 4/12</t>
  </si>
  <si>
    <t xml:space="preserve">20 - J12 - 8/7</t>
  </si>
  <si>
    <t xml:space="preserve">PT_b_gamma_S2S_P2E_LV_SRC/RET</t>
  </si>
  <si>
    <t xml:space="preserve">P13 - 5/13</t>
  </si>
  <si>
    <t xml:space="preserve">17 - J13 - 4/3</t>
  </si>
  <si>
    <t xml:space="preserve">PT_b_gamma_S2S_P3_LV_SRC/RET</t>
  </si>
  <si>
    <t xml:space="preserve">P13 - 6/14</t>
  </si>
  <si>
    <t xml:space="preserve">14 - J13 - 2/1</t>
  </si>
  <si>
    <t xml:space="preserve">P13 - 7/15</t>
  </si>
  <si>
    <t xml:space="preserve">P13 - 8/16</t>
  </si>
  <si>
    <t xml:space="preserve">PT_b_gamma_S1M_P1W_LV_SRC/RET</t>
  </si>
  <si>
    <t xml:space="preserve">P14 - 1/9</t>
  </si>
  <si>
    <t xml:space="preserve">24 - J13 - 8/7</t>
  </si>
  <si>
    <t xml:space="preserve">PT_b_gamma_S1M_P2E_LV_SRC/RET</t>
  </si>
  <si>
    <t xml:space="preserve">P14 - 2/10</t>
  </si>
  <si>
    <t xml:space="preserve">20 - J12 - 4/3</t>
  </si>
  <si>
    <t xml:space="preserve">PT_b_gamma_S1M_P3_LV_SRC/RET</t>
  </si>
  <si>
    <t xml:space="preserve">P14 - 3/11</t>
  </si>
  <si>
    <t xml:space="preserve">17 - J12 - 6/5</t>
  </si>
  <si>
    <t xml:space="preserve">PT_b_gamma_S1S_P1W_LV_SRC/RET</t>
  </si>
  <si>
    <t xml:space="preserve">P14 - 4/12</t>
  </si>
  <si>
    <t xml:space="preserve">20 - J13 - 6/5</t>
  </si>
  <si>
    <t xml:space="preserve">PT_b_gamma_S1S_P2E_LV_SRC/RET</t>
  </si>
  <si>
    <t xml:space="preserve">P14 - 5/13</t>
  </si>
  <si>
    <t xml:space="preserve">17 - J12 - 2/1</t>
  </si>
  <si>
    <t xml:space="preserve">PT_b_gamma_S1S_P3_LV_SRC/RET</t>
  </si>
  <si>
    <t xml:space="preserve">P14 - 6/14</t>
  </si>
  <si>
    <t xml:space="preserve">14 - J13 - 4/3</t>
  </si>
  <si>
    <t xml:space="preserve">P14 - 7/15</t>
  </si>
  <si>
    <t xml:space="preserve">P14 - 8/16</t>
  </si>
  <si>
    <t xml:space="preserve">PT_b_gamma_S0M_P1W_LV_SRC/RET</t>
  </si>
  <si>
    <t xml:space="preserve">P15 - 1/9</t>
  </si>
  <si>
    <t xml:space="preserve">24 - J13 - 2/1</t>
  </si>
  <si>
    <t xml:space="preserve">PT_b_gamma_S0M_P2E_LV_SRC/RET</t>
  </si>
  <si>
    <t xml:space="preserve">P15 - 2/10</t>
  </si>
  <si>
    <t xml:space="preserve">20 - J12 - 2/1</t>
  </si>
  <si>
    <t xml:space="preserve">PT_b_gamma_S0M_P3_LV_SRC/RET</t>
  </si>
  <si>
    <t xml:space="preserve">P15 - 3/11</t>
  </si>
  <si>
    <t xml:space="preserve">17 - J12 - 8/7</t>
  </si>
  <si>
    <t xml:space="preserve">PT_b_gamma_S0S_P1W_LV_SRC/RET</t>
  </si>
  <si>
    <t xml:space="preserve">P15 - 4/12</t>
  </si>
  <si>
    <t xml:space="preserve">20 - J13 - 2/1</t>
  </si>
  <si>
    <t xml:space="preserve">PT_b_gamma_S0S_P2E_LV_SRC/RET</t>
  </si>
  <si>
    <t xml:space="preserve">P15 - 5/13</t>
  </si>
  <si>
    <t xml:space="preserve">20 - J13 - 8/7</t>
  </si>
  <si>
    <t xml:space="preserve">PT_b_gamma_S0S_P3_LV_SRC/RET</t>
  </si>
  <si>
    <t xml:space="preserve">P15 - 6/14</t>
  </si>
  <si>
    <t xml:space="preserve">17 - J12 - 4/3</t>
  </si>
  <si>
    <t xml:space="preserve">P15 - 7/15</t>
  </si>
  <si>
    <t xml:space="preserve">P15 - 8/16</t>
  </si>
  <si>
    <t xml:space="preserve">PT_b_gamma_S0M_P4_LV_SRC/RET</t>
  </si>
  <si>
    <t xml:space="preserve">P34 - 1/9</t>
  </si>
  <si>
    <t xml:space="preserve">14 - J13 - 8/7</t>
  </si>
  <si>
    <t xml:space="preserve">PT_b_gamma_S1M_P4_LV_SRC/RET</t>
  </si>
  <si>
    <t xml:space="preserve">P34 - 2/10</t>
  </si>
  <si>
    <t xml:space="preserve">14 - J13 - 6/5</t>
  </si>
  <si>
    <t xml:space="preserve">PT_b_gamma_S2M_P4_LV_SRC/RET</t>
  </si>
  <si>
    <t xml:space="preserve">P34 - 3/11</t>
  </si>
  <si>
    <t xml:space="preserve">13 - J13 - 2/1</t>
  </si>
  <si>
    <t xml:space="preserve">PT_b_gamma_S2M_P3_LV_SRC/RET</t>
  </si>
  <si>
    <t xml:space="preserve">P34 - 4/12</t>
  </si>
  <si>
    <t xml:space="preserve">17 - J13 - 8/7</t>
  </si>
  <si>
    <t xml:space="preserve">P34 - 5/13</t>
  </si>
  <si>
    <t xml:space="preserve">P34 - 6/14</t>
  </si>
  <si>
    <t xml:space="preserve">Summary of lengths HMT</t>
  </si>
  <si>
    <t xml:space="preserve">P34 - 7/15</t>
  </si>
  <si>
    <t xml:space="preserve">a-bot</t>
  </si>
  <si>
    <t xml:space="preserve">P34 - 8/16</t>
  </si>
  <si>
    <t xml:space="preserve">Depopulated LVR Lines</t>
  </si>
  <si>
    <t xml:space="preserve">15 - J13 - 2/1</t>
  </si>
  <si>
    <t xml:space="preserve">15 - J13 - 6/5</t>
  </si>
  <si>
    <t xml:space="preserve">16 - J13 - 2/1</t>
  </si>
  <si>
    <t xml:space="preserve">16 - J13 - 6/5</t>
  </si>
  <si>
    <t xml:space="preserve">17 - J13 - 2/1</t>
  </si>
  <si>
    <t xml:space="preserve">17 - J13 - 6/5</t>
  </si>
  <si>
    <t xml:space="preserve">18 - J13 - 2/1</t>
  </si>
  <si>
    <t xml:space="preserve">c-top</t>
  </si>
  <si>
    <t xml:space="preserve">18 - J13 - 4/3</t>
  </si>
  <si>
    <t xml:space="preserve">18 - J13 - 6/5</t>
  </si>
  <si>
    <t xml:space="preserve">18 - J13 - 8/7</t>
  </si>
  <si>
    <t xml:space="preserve">19 - J13 - 4/3</t>
  </si>
  <si>
    <t xml:space="preserve">20 - J13 - 4/3</t>
  </si>
  <si>
    <t xml:space="preserve">23 - J13 - 2/1</t>
  </si>
  <si>
    <t xml:space="preserve">23 - J13 - 4/3</t>
  </si>
  <si>
    <t xml:space="preserve">23 - J13 - 6/5</t>
  </si>
  <si>
    <t xml:space="preserve">24 - J12 - 4/3</t>
  </si>
  <si>
    <t xml:space="preserve">24 - J13 - 4/3</t>
  </si>
  <si>
    <t xml:space="preserve">2nd line label</t>
  </si>
  <si>
    <t xml:space="preserve">PPP label</t>
  </si>
  <si>
    <t xml:space="preserve">LVR Label</t>
  </si>
  <si>
    <t xml:space="preserve">&lt;&lt;&lt;&lt;&lt;</t>
  </si>
  <si>
    <t xml:space="preserve">Straight Staves - Mag - True</t>
  </si>
  <si>
    <t xml:space="preserve">PT_b_alpha_X2M_P1W_LV_SRC/RET</t>
  </si>
  <si>
    <t xml:space="preserve">JP8_JPU2_P1W_LV_Source/Return</t>
  </si>
  <si>
    <t xml:space="preserve">P4 - 1/9</t>
  </si>
  <si>
    <t xml:space="preserve">11 - J13 - 8/7</t>
  </si>
  <si>
    <t xml:space="preserve">PT_b_alpha_X2M_P2E_LV_SRC/RET</t>
  </si>
  <si>
    <t xml:space="preserve">JP8_JPU2_P2E_LV_Source/Return</t>
  </si>
  <si>
    <t xml:space="preserve">P4 - 2/10</t>
  </si>
  <si>
    <t xml:space="preserve">6 - J12 - 6/5</t>
  </si>
  <si>
    <t xml:space="preserve">PT_b_alpha_X2M_P3_LV_SRC/RET</t>
  </si>
  <si>
    <t xml:space="preserve">JP8_JPU2_P3_LV_Source/Return</t>
  </si>
  <si>
    <t xml:space="preserve">P4 - 3/11</t>
  </si>
  <si>
    <t xml:space="preserve">3 - J13 - 8/7</t>
  </si>
  <si>
    <t xml:space="preserve">PT_b_alpha_X2S_P1W_LV_SRC/RET</t>
  </si>
  <si>
    <t xml:space="preserve">JP9_JPU2_P1W_LV_Source/Return</t>
  </si>
  <si>
    <t xml:space="preserve">P4 - 4/12</t>
  </si>
  <si>
    <t xml:space="preserve">6 - J12 - 8/7</t>
  </si>
  <si>
    <t xml:space="preserve">PT_b_alpha_X2S_P2E_LV_SRC/RET</t>
  </si>
  <si>
    <t xml:space="preserve">JP9_JPU2_P2E_LV_Source/Return</t>
  </si>
  <si>
    <t xml:space="preserve">P4 - 5/13</t>
  </si>
  <si>
    <t xml:space="preserve">3 - J13 - 4/3</t>
  </si>
  <si>
    <t xml:space="preserve">PT_b_alpha_X2S_P3_LV_SRC/RET</t>
  </si>
  <si>
    <t xml:space="preserve">JP9_JPU2_P3_LV_Source/Return</t>
  </si>
  <si>
    <t xml:space="preserve">P4 - 6/14</t>
  </si>
  <si>
    <t xml:space="preserve">1 - J12 - 2/1</t>
  </si>
  <si>
    <t xml:space="preserve">PT_b_alpha_X1M_P1E_LV_SRC/RET</t>
  </si>
  <si>
    <t xml:space="preserve">JP4_JPU1_P1E_LV_Source/Return</t>
  </si>
  <si>
    <t xml:space="preserve">P4 - 7/15</t>
  </si>
  <si>
    <t xml:space="preserve">11 - J12 - 2/1</t>
  </si>
  <si>
    <t xml:space="preserve">J12 pins 2 and 4 jumped on LVR</t>
  </si>
  <si>
    <t xml:space="preserve">11 - J12 - 6/5</t>
  </si>
  <si>
    <t xml:space="preserve">J12 pins 6 and 8 jumped on LVR</t>
  </si>
  <si>
    <t xml:space="preserve">P4 - 8/16</t>
  </si>
  <si>
    <t xml:space="preserve">PT_b_alpha_X1M_P1W_LV_SRC/RET</t>
  </si>
  <si>
    <t xml:space="preserve">JP4_JPU1_P1W_LV_Source/Return</t>
  </si>
  <si>
    <t xml:space="preserve">P5 - 1/9</t>
  </si>
  <si>
    <t xml:space="preserve">11 - J12 - 4/3</t>
  </si>
  <si>
    <t xml:space="preserve">INDEX(INDEX($H$3:$K$80,,MATCH(quad,$H$2:$K$2,0)),MATCH(1,COUNTIFS(LVR,$A$3:$A$80,color,$C$3:$C$80),0))</t>
  </si>
  <si>
    <t xml:space="preserve">11 - J12 - 8/7</t>
  </si>
  <si>
    <t xml:space="preserve">PT_b_alpha_X1M_P2E_LV_SRC/RET</t>
  </si>
  <si>
    <t xml:space="preserve">JP4_JPU1_P2E_LV_Source/Return</t>
  </si>
  <si>
    <t xml:space="preserve">P5 - 2/10</t>
  </si>
  <si>
    <t xml:space="preserve">6 - J12 - 4/3</t>
  </si>
  <si>
    <t xml:space="preserve">PT_b_alpha_X1M_P3_LV_SRC/RET</t>
  </si>
  <si>
    <t xml:space="preserve">JP4_JPU1_P3_LV_Source/Return</t>
  </si>
  <si>
    <t xml:space="preserve">P5 - 3/11</t>
  </si>
  <si>
    <t xml:space="preserve">3 - J12 - 6/5</t>
  </si>
  <si>
    <t xml:space="preserve">PT_b_alpha_X1S_P1W_LV_SRC/RET</t>
  </si>
  <si>
    <t xml:space="preserve">JP5_JPU1_P1W_LV_Source/Return</t>
  </si>
  <si>
    <t xml:space="preserve">P5 - 4/12</t>
  </si>
  <si>
    <t xml:space="preserve">9 - J13 - 4/3</t>
  </si>
  <si>
    <t xml:space="preserve">J13 pins 2 and 4 jumped on LVR</t>
  </si>
  <si>
    <t xml:space="preserve">9 - J13 - 8/7</t>
  </si>
  <si>
    <t xml:space="preserve">J13 pins 6 and 8 jumped on LVR</t>
  </si>
  <si>
    <t xml:space="preserve">PT_b_alpha_X1S_P2E_LV_SRC/RET</t>
  </si>
  <si>
    <t xml:space="preserve">JP5_JPU1_P2E_LV_Source/Return</t>
  </si>
  <si>
    <t xml:space="preserve">P5 - 5/13</t>
  </si>
  <si>
    <t xml:space="preserve">3 - J12 - 2/1</t>
  </si>
  <si>
    <t xml:space="preserve">PT_b_alpha_X1S_P3_LV_SRC/RET</t>
  </si>
  <si>
    <t xml:space="preserve">JP5_JPU1_P3_LV_Source/Return</t>
  </si>
  <si>
    <t xml:space="preserve">P5 - 6/14</t>
  </si>
  <si>
    <t xml:space="preserve">1 - J12 - 4/3</t>
  </si>
  <si>
    <t xml:space="preserve">PT_b_alpha_X0S_P2W_LV_SRC/RET</t>
  </si>
  <si>
    <t xml:space="preserve">JP1_JPU0_P2W_LV_Source/Return</t>
  </si>
  <si>
    <t xml:space="preserve">P5 - 7/15</t>
  </si>
  <si>
    <t xml:space="preserve">9 - J12 - 4/3</t>
  </si>
  <si>
    <t xml:space="preserve">9 - J12 - 8/7</t>
  </si>
  <si>
    <t xml:space="preserve">PT_b_alpha_X1S_P1E_LV_SRC/RET</t>
  </si>
  <si>
    <t xml:space="preserve">JP5_JPU1_P1E_LV_Source/Return</t>
  </si>
  <si>
    <t xml:space="preserve">P5 - 8/16</t>
  </si>
  <si>
    <t xml:space="preserve">9 - J13 - 2/1</t>
  </si>
  <si>
    <t xml:space="preserve">9 - J13 - 6/5</t>
  </si>
  <si>
    <t xml:space="preserve">PT_b_alpha_X0M_P1W_LV_SRC/RET</t>
  </si>
  <si>
    <t xml:space="preserve">JP0_JPU0_P1W_LV_Source/Return</t>
  </si>
  <si>
    <t xml:space="preserve">P6 - 1/9</t>
  </si>
  <si>
    <t xml:space="preserve">10 - J13 - 4/3</t>
  </si>
  <si>
    <t xml:space="preserve">10 - J13 - 8/7</t>
  </si>
  <si>
    <t xml:space="preserve">PT_b_alpha_X0M_P2E_LV_SRC/RET</t>
  </si>
  <si>
    <t xml:space="preserve">JP0_JPU0_P2E_LV_Source/Return</t>
  </si>
  <si>
    <t xml:space="preserve">P6 - 2/10</t>
  </si>
  <si>
    <t xml:space="preserve">6 - J12 - 2/1</t>
  </si>
  <si>
    <t xml:space="preserve">PT_b_alpha_X0M_P3_LV_SRC/RET</t>
  </si>
  <si>
    <t xml:space="preserve">JP0_JPU0_P3_LV_Source/Return</t>
  </si>
  <si>
    <t xml:space="preserve">P6 - 3/11</t>
  </si>
  <si>
    <t xml:space="preserve">3 - J12 - 8/7</t>
  </si>
  <si>
    <t xml:space="preserve">PT_b_alpha_X0S_P1W_LV_SRC/RET</t>
  </si>
  <si>
    <t xml:space="preserve">JP1_JPU0_P1W_LV_Source/Return</t>
  </si>
  <si>
    <t xml:space="preserve">P6 - 4/12</t>
  </si>
  <si>
    <t xml:space="preserve">10 - J12 - 4/3</t>
  </si>
  <si>
    <t xml:space="preserve">10 - J12 - 8/7</t>
  </si>
  <si>
    <t xml:space="preserve">PT_b_alpha_X0S_P2E_LV_SRC/RET</t>
  </si>
  <si>
    <t xml:space="preserve">JP1_JPU0_P2E_LV_Source/Return</t>
  </si>
  <si>
    <t xml:space="preserve">P6 - 5/13</t>
  </si>
  <si>
    <t xml:space="preserve">9 - J12 - 2/1</t>
  </si>
  <si>
    <t xml:space="preserve">9 - J12 - 6/5</t>
  </si>
  <si>
    <t xml:space="preserve">PT_b_alpha_X0S_P3_LV_SRC/RET</t>
  </si>
  <si>
    <t xml:space="preserve">JP1_JPU0_P3_LV_Source/Return</t>
  </si>
  <si>
    <t xml:space="preserve">P6 - 6/14</t>
  </si>
  <si>
    <t xml:space="preserve">3 - J12 - 4/3</t>
  </si>
  <si>
    <t xml:space="preserve">PT_b_alpha_X0M_P1E_LV_SRC/RET</t>
  </si>
  <si>
    <t xml:space="preserve">JP0_JPU0_P1E_LV_Source/Return</t>
  </si>
  <si>
    <t xml:space="preserve">P6 - 7/15</t>
  </si>
  <si>
    <t xml:space="preserve">10 - J13 - 2/1</t>
  </si>
  <si>
    <t xml:space="preserve">10 - J13 - 6/5</t>
  </si>
  <si>
    <t xml:space="preserve">PT_b_alpha_X0S_P1E_LV_SRC/RET</t>
  </si>
  <si>
    <t xml:space="preserve">JP1_JPU0_P1E_LV_Source/Return</t>
  </si>
  <si>
    <t xml:space="preserve">P6 - 8/16</t>
  </si>
  <si>
    <t xml:space="preserve">10 - J12 - 2/1</t>
  </si>
  <si>
    <t xml:space="preserve">10 - J12 - 6/5</t>
  </si>
  <si>
    <t xml:space="preserve">PT_b_alpha_X0M_P4_LV_SRC/RET</t>
  </si>
  <si>
    <t xml:space="preserve">JP0_JPU0_P4_LV_Source/Return</t>
  </si>
  <si>
    <t xml:space="preserve">P19 - 1/9</t>
  </si>
  <si>
    <t xml:space="preserve">1 - J12 - 8/7</t>
  </si>
  <si>
    <t xml:space="preserve">PT_b_alpha_X1M_P4_LV_SRC/RET</t>
  </si>
  <si>
    <t xml:space="preserve">JP4_JPU1_P4_LV_Source/Return</t>
  </si>
  <si>
    <t xml:space="preserve">P19 - 2/10</t>
  </si>
  <si>
    <t xml:space="preserve">1 - J12 - 6/5</t>
  </si>
  <si>
    <t xml:space="preserve">PT_b_alpha_X2M_P4_LV_SRC/RET</t>
  </si>
  <si>
    <t xml:space="preserve">JP8_JPU2_P4_LV_Source/Return</t>
  </si>
  <si>
    <t xml:space="preserve">P19 - 3/11</t>
  </si>
  <si>
    <t xml:space="preserve">1 - J13 - 8/7</t>
  </si>
  <si>
    <t xml:space="preserve">P19 - 4/12</t>
  </si>
  <si>
    <t xml:space="preserve">PT_b_alpha_X0S_P4_LV_SRC/RET</t>
  </si>
  <si>
    <t xml:space="preserve">JP1_JPU0_P4_LV_Source/Return</t>
  </si>
  <si>
    <t xml:space="preserve">P19 - 5/13</t>
  </si>
  <si>
    <t xml:space="preserve">1 - J13 - 4/3</t>
  </si>
  <si>
    <t xml:space="preserve">P19 - 6/14</t>
  </si>
  <si>
    <t xml:space="preserve">P19 - 7/15</t>
  </si>
  <si>
    <t xml:space="preserve">P19 - 8/16</t>
  </si>
  <si>
    <t xml:space="preserve">PT_b_beta_X2M_P1W_LV_SRC/RET</t>
  </si>
  <si>
    <t xml:space="preserve">P10 - 1/9</t>
  </si>
  <si>
    <t xml:space="preserve">12 - J12 - 6/5</t>
  </si>
  <si>
    <t xml:space="preserve">PT_b_beta_X2M_P2E_LV_SRC/RET</t>
  </si>
  <si>
    <t xml:space="preserve">P10 - 2/10</t>
  </si>
  <si>
    <t xml:space="preserve">7 - J12 - 6/5</t>
  </si>
  <si>
    <t xml:space="preserve">PT_b_beta_X2M_P3_LV_SRC/RET</t>
  </si>
  <si>
    <t xml:space="preserve">P10 - 3/11</t>
  </si>
  <si>
    <t xml:space="preserve">4 - J13 - 8/7</t>
  </si>
  <si>
    <t xml:space="preserve">PT_b_beta_X2S_P1W_LV_SRC/RET</t>
  </si>
  <si>
    <t xml:space="preserve">P10 - 4/12</t>
  </si>
  <si>
    <t xml:space="preserve">7 - J12 - 8/7</t>
  </si>
  <si>
    <t xml:space="preserve">PT_b_beta_X2S_P2E_LV_SRC/RET</t>
  </si>
  <si>
    <t xml:space="preserve">P10 - 5/13</t>
  </si>
  <si>
    <t xml:space="preserve">4 - J13 - 4/3</t>
  </si>
  <si>
    <t xml:space="preserve">PT_b_beta_X2S_P3_LV_SRC/RET</t>
  </si>
  <si>
    <t xml:space="preserve">P10 - 6/14</t>
  </si>
  <si>
    <t xml:space="preserve">2 - J12 - 2/1</t>
  </si>
  <si>
    <t xml:space="preserve">P10 - 7/15</t>
  </si>
  <si>
    <t xml:space="preserve">P10 - 8/16</t>
  </si>
  <si>
    <t xml:space="preserve">PT_b_beta_X1M_P1W_LV_SRC/RET</t>
  </si>
  <si>
    <t xml:space="preserve">P11 - 1/9</t>
  </si>
  <si>
    <t xml:space="preserve">12 - J12 - 8/7</t>
  </si>
  <si>
    <t xml:space="preserve">PT_b_beta_X1M_P2E_LV_SRC/RET</t>
  </si>
  <si>
    <t xml:space="preserve">P11 - 2/10</t>
  </si>
  <si>
    <t xml:space="preserve">7 - J12 - 4/3</t>
  </si>
  <si>
    <t xml:space="preserve">PT_b_beta_X1M_P3_LV_SRC/RET</t>
  </si>
  <si>
    <t xml:space="preserve">P11 - 3/11</t>
  </si>
  <si>
    <t xml:space="preserve">4 - J12 - 6/5</t>
  </si>
  <si>
    <t xml:space="preserve">PT_b_beta_X1S_P1W_LV_SRC/RET</t>
  </si>
  <si>
    <t xml:space="preserve">P11 - 4/12</t>
  </si>
  <si>
    <t xml:space="preserve">7 - J13 - 6/5</t>
  </si>
  <si>
    <t xml:space="preserve">PT_b_beta_X1S_P2E_LV_SRC/RET</t>
  </si>
  <si>
    <t xml:space="preserve">P11 - 5/13</t>
  </si>
  <si>
    <t xml:space="preserve">4 - J12 - 2/1</t>
  </si>
  <si>
    <t xml:space="preserve">PT_b_beta_X1S_P3_LV_SRC/RET</t>
  </si>
  <si>
    <t xml:space="preserve">P11 - 6/14</t>
  </si>
  <si>
    <t xml:space="preserve">2 - J12 - 4/3</t>
  </si>
  <si>
    <t xml:space="preserve">P11 - 7/15</t>
  </si>
  <si>
    <t xml:space="preserve">P11 - 8/16</t>
  </si>
  <si>
    <t xml:space="preserve">PT_b_beta_X0M_P1W_LV_SRC/RET</t>
  </si>
  <si>
    <t xml:space="preserve">P12 - 1/9</t>
  </si>
  <si>
    <t xml:space="preserve">12 - J12 - 2/1</t>
  </si>
  <si>
    <t xml:space="preserve">PT_b_beta_X0M_P2E_LV_SRC/RET</t>
  </si>
  <si>
    <t xml:space="preserve">P12 - 2/10</t>
  </si>
  <si>
    <t xml:space="preserve">7 - J12 - 2/1</t>
  </si>
  <si>
    <t xml:space="preserve">PT_b_beta_X0M_P3_LV_SRC/RET</t>
  </si>
  <si>
    <t xml:space="preserve">P12 - 3/11</t>
  </si>
  <si>
    <t xml:space="preserve">4 - J12 - 8/7</t>
  </si>
  <si>
    <t xml:space="preserve">PT_b_beta_X0S_P1W_LV_SRC/RET</t>
  </si>
  <si>
    <t xml:space="preserve">P12 - 4/12</t>
  </si>
  <si>
    <t xml:space="preserve">7 - J13 - 2/1</t>
  </si>
  <si>
    <t xml:space="preserve">PT_b_beta_X0S_P2E_LV_SRC/RET</t>
  </si>
  <si>
    <t xml:space="preserve">P12 - 5/13</t>
  </si>
  <si>
    <t xml:space="preserve">7 - J13 - 8/7</t>
  </si>
  <si>
    <t xml:space="preserve">PT_b_beta_X0S_P3_LV_SRC/RET</t>
  </si>
  <si>
    <t xml:space="preserve">P12 - 6/14</t>
  </si>
  <si>
    <t xml:space="preserve">4 - J12 - 4/3</t>
  </si>
  <si>
    <t xml:space="preserve">P12 - 7/15</t>
  </si>
  <si>
    <t xml:space="preserve">P12 - 8/16</t>
  </si>
  <si>
    <t xml:space="preserve">PT_b_beta_X0M_P4_LV_SRC/RET</t>
  </si>
  <si>
    <t xml:space="preserve">P25 - 1/9</t>
  </si>
  <si>
    <t xml:space="preserve">2 - J12 - 8/7</t>
  </si>
  <si>
    <t xml:space="preserve">PT_b_beta_X1M_P4_LV_SRC/RET</t>
  </si>
  <si>
    <t xml:space="preserve">P25 - 2/10</t>
  </si>
  <si>
    <t xml:space="preserve">2 - J12 - 6/5</t>
  </si>
  <si>
    <t xml:space="preserve">PT_b_beta_X2M_P4_LV_SRC/RET</t>
  </si>
  <si>
    <t xml:space="preserve">P25 - 3/11</t>
  </si>
  <si>
    <t xml:space="preserve">1 - J13 - 6/5</t>
  </si>
  <si>
    <t xml:space="preserve">P25 - 4/12</t>
  </si>
  <si>
    <t xml:space="preserve">P25 - 5/13</t>
  </si>
  <si>
    <t xml:space="preserve">P25 - 6/14</t>
  </si>
  <si>
    <t xml:space="preserve">P25 - 7/15</t>
  </si>
  <si>
    <t xml:space="preserve">P25 - 8/16</t>
  </si>
  <si>
    <t xml:space="preserve">PT_b_gamma_X2M_P1W_LV_SRC/RET</t>
  </si>
  <si>
    <t xml:space="preserve">P16 - 1/9</t>
  </si>
  <si>
    <t xml:space="preserve">12 - J13 - 6/5</t>
  </si>
  <si>
    <t xml:space="preserve">PT_b_gamma_X2M_P2E_LV_SRC/RET</t>
  </si>
  <si>
    <t xml:space="preserve">P16 - 2/10</t>
  </si>
  <si>
    <t xml:space="preserve">8 - J12 - 6/5</t>
  </si>
  <si>
    <t xml:space="preserve">PT_b_gamma_X2M_P3_LV_SRC/RET</t>
  </si>
  <si>
    <t xml:space="preserve">P16 - 3/11</t>
  </si>
  <si>
    <t xml:space="preserve">5 - J13 - 8/7</t>
  </si>
  <si>
    <t xml:space="preserve">PT_b_gamma_X2S_P1W_LV_SRC/RET</t>
  </si>
  <si>
    <t xml:space="preserve">P16 - 4/12</t>
  </si>
  <si>
    <t xml:space="preserve">8 - J12 - 8/7</t>
  </si>
  <si>
    <t xml:space="preserve">PT_b_gamma_X2S_P2E_LV_SRC/RET</t>
  </si>
  <si>
    <t xml:space="preserve">P16 - 5/13</t>
  </si>
  <si>
    <t xml:space="preserve">5 - J13 - 4/3</t>
  </si>
  <si>
    <t xml:space="preserve">PT_b_gamma_X2S_P3_LV_SRC/RET</t>
  </si>
  <si>
    <t xml:space="preserve">P16 - 6/14</t>
  </si>
  <si>
    <t xml:space="preserve">2 - J13 - 2/1</t>
  </si>
  <si>
    <t xml:space="preserve">P16 - 7/15</t>
  </si>
  <si>
    <t xml:space="preserve">P16 - 8/16</t>
  </si>
  <si>
    <t xml:space="preserve">PT_b_gamma_X1M_P1W_LV_SRC/RET</t>
  </si>
  <si>
    <t xml:space="preserve">P17 - 1/9</t>
  </si>
  <si>
    <t xml:space="preserve">12 - J13 - 8/7</t>
  </si>
  <si>
    <t xml:space="preserve">PT_b_gamma_X1M_P2E_LV_SRC/RET</t>
  </si>
  <si>
    <t xml:space="preserve">P17 - 2/10</t>
  </si>
  <si>
    <t xml:space="preserve">8 - J12 - 4/3</t>
  </si>
  <si>
    <t xml:space="preserve">PT_b_gamma_X1M_P3_LV_SRC/RET</t>
  </si>
  <si>
    <t xml:space="preserve">P17 - 3/11</t>
  </si>
  <si>
    <t xml:space="preserve">5 - J12 - 6/5</t>
  </si>
  <si>
    <t xml:space="preserve">PT_b_gamma_X1S_P1W_LV_SRC/RET</t>
  </si>
  <si>
    <t xml:space="preserve">P17 - 4/12</t>
  </si>
  <si>
    <t xml:space="preserve">8 - J13 - 6/5</t>
  </si>
  <si>
    <t xml:space="preserve">PT_b_gamma_X1S_P2E_LV_SRC/RET</t>
  </si>
  <si>
    <t xml:space="preserve">P17 - 5/13</t>
  </si>
  <si>
    <t xml:space="preserve">5 - J12 - 2/1</t>
  </si>
  <si>
    <t xml:space="preserve">PT_b_gamma_X1S_P3_LV_SRC/RET</t>
  </si>
  <si>
    <t xml:space="preserve">P17 - 6/14</t>
  </si>
  <si>
    <t xml:space="preserve">2 - J13 - 4/3</t>
  </si>
  <si>
    <t xml:space="preserve">P17 - 7/15</t>
  </si>
  <si>
    <t xml:space="preserve">P17 - 8/16</t>
  </si>
  <si>
    <t xml:space="preserve">PT_b_gamma_X0M_P1W_LV_SRC/RET</t>
  </si>
  <si>
    <t xml:space="preserve">P18 - 1/9</t>
  </si>
  <si>
    <t xml:space="preserve">12 - J13 - 2/1</t>
  </si>
  <si>
    <t xml:space="preserve">PT_b_gamma_X0M_P2E_LV_SRC/RET</t>
  </si>
  <si>
    <t xml:space="preserve">P18 - 2/10</t>
  </si>
  <si>
    <t xml:space="preserve">8 - J12 - 2/1</t>
  </si>
  <si>
    <t xml:space="preserve">PT_b_gamma_X0M_P3_LV_SRC/RET</t>
  </si>
  <si>
    <t xml:space="preserve">P18 - 3/11</t>
  </si>
  <si>
    <t xml:space="preserve">5 - J12 - 8/7</t>
  </si>
  <si>
    <t xml:space="preserve">PT_b_gamma_X0S_P1W_LV_SRC/RET</t>
  </si>
  <si>
    <t xml:space="preserve">P18 - 4/12</t>
  </si>
  <si>
    <t xml:space="preserve">8 - J13 - 2/1</t>
  </si>
  <si>
    <t xml:space="preserve">PT_b_gamma_X0S_P2E_LV_SRC/RET</t>
  </si>
  <si>
    <t xml:space="preserve">P18 - 5/13</t>
  </si>
  <si>
    <t xml:space="preserve">8 - J13 - 8/7</t>
  </si>
  <si>
    <t xml:space="preserve">PT_b_gamma_X0S_P3_LV_SRC/RET</t>
  </si>
  <si>
    <t xml:space="preserve">P18 - 6/14</t>
  </si>
  <si>
    <t xml:space="preserve">5 - J12 - 4/3</t>
  </si>
  <si>
    <t xml:space="preserve">P18 - 7/15</t>
  </si>
  <si>
    <t xml:space="preserve">P18 - 8/16</t>
  </si>
  <si>
    <t xml:space="preserve">PT_b_gamma_X0M_P4_LV_SRC/RET</t>
  </si>
  <si>
    <t xml:space="preserve">P31 - 1/9</t>
  </si>
  <si>
    <t xml:space="preserve">2 - J13 - 8/7</t>
  </si>
  <si>
    <t xml:space="preserve">PT_b_gamma_X1M_P4_LV_SRC/RET</t>
  </si>
  <si>
    <t xml:space="preserve">P31 - 2/10</t>
  </si>
  <si>
    <t xml:space="preserve">2 - J13 - 6/5</t>
  </si>
  <si>
    <t xml:space="preserve">PT_b_gamma_X2M_P4_LV_SRC/RET</t>
  </si>
  <si>
    <t xml:space="preserve">P31 - 3/11</t>
  </si>
  <si>
    <t xml:space="preserve">1 - J13 - 2/1</t>
  </si>
  <si>
    <t xml:space="preserve">P31 - 4/12</t>
  </si>
  <si>
    <t xml:space="preserve">P31 - 5/13</t>
  </si>
  <si>
    <t xml:space="preserve">Summary of lengths HMT Straight</t>
  </si>
  <si>
    <t xml:space="preserve">P31 - 6/14</t>
  </si>
  <si>
    <t xml:space="preserve">P31 - 7/15</t>
  </si>
  <si>
    <t xml:space="preserve">P31 - 8/16</t>
  </si>
  <si>
    <t xml:space="preserve">11 - J13 - 2/1</t>
  </si>
  <si>
    <t xml:space="preserve">11 - J13 - 4/3</t>
  </si>
  <si>
    <t xml:space="preserve">11 - J13 - 6/5</t>
  </si>
  <si>
    <t xml:space="preserve">12 - J12 - 4/3</t>
  </si>
  <si>
    <t xml:space="preserve">12 - J13 - 4/3</t>
  </si>
  <si>
    <t xml:space="preserve">3 - J13 - 2/1</t>
  </si>
  <si>
    <t xml:space="preserve">3 - J13 - 6/5</t>
  </si>
  <si>
    <t xml:space="preserve">4 - J13 - 2/1</t>
  </si>
  <si>
    <t xml:space="preserve">4 - J13 - 6/5</t>
  </si>
  <si>
    <t xml:space="preserve">5 - J13 - 2/1</t>
  </si>
  <si>
    <t xml:space="preserve">5 - J13 - 6/5</t>
  </si>
  <si>
    <t xml:space="preserve">6 - J13 - 2/1</t>
  </si>
  <si>
    <t xml:space="preserve">6 - J13 - 4/3</t>
  </si>
  <si>
    <t xml:space="preserve">6 - J13 - 6/5</t>
  </si>
  <si>
    <t xml:space="preserve">6 - J13 - 8/7</t>
  </si>
  <si>
    <t xml:space="preserve">7 - J13 - 4/3</t>
  </si>
  <si>
    <t xml:space="preserve">8 - J13 - 4/3</t>
  </si>
  <si>
    <t xml:space="preserve">LVR label</t>
  </si>
  <si>
    <t xml:space="preserve">Stereo Staves - Mag - Mirror</t>
  </si>
  <si>
    <t xml:space="preserve">A-top</t>
  </si>
  <si>
    <t xml:space="preserve">C-bot</t>
  </si>
  <si>
    <t xml:space="preserve">JP5_JPU2_P1E_LV_Source/Return</t>
  </si>
  <si>
    <t xml:space="preserve">JP5_JPU2_P1W_LV_Source/Return</t>
  </si>
  <si>
    <t xml:space="preserve">JP5_JPU2_P2E_LV_Source/Return</t>
  </si>
  <si>
    <t xml:space="preserve">&lt;&lt;&lt;&lt;&lt;&lt;&lt;</t>
  </si>
  <si>
    <t xml:space="preserve">JP5_JPU2_P3_LV_Source/Return</t>
  </si>
  <si>
    <t xml:space="preserve">JP0_JPU0_P2W_LV_Source/Return</t>
  </si>
  <si>
    <t xml:space="preserve">JP1_JPU1_P2E_LV_Source/Return</t>
  </si>
  <si>
    <t xml:space="preserve">JP1_JPU1_P3_LV_Source/Return</t>
  </si>
  <si>
    <t xml:space="preserve">JP1_JPU1_P1E_LV_Source/Return</t>
  </si>
  <si>
    <t xml:space="preserve">JP1_JPL1_P4_LV_Source/Return</t>
  </si>
  <si>
    <t xml:space="preserve">JP5_JPL1_P4_LV_Source/Return</t>
  </si>
  <si>
    <t xml:space="preserve">JP9_JPL2_P4_LV_Source/Return</t>
  </si>
  <si>
    <t xml:space="preserve">!!!</t>
  </si>
  <si>
    <t xml:space="preserve">JP9_JPL2_P3_LV_Source/Return</t>
  </si>
  <si>
    <t xml:space="preserve">JP0_JPL0_P4_LV_Source/Return</t>
  </si>
  <si>
    <t xml:space="preserve">JP1_JPU1_P2E_LV_Source/Retrun</t>
  </si>
  <si>
    <t xml:space="preserve">JP1_JPU1_P4_LV_Source/Return</t>
  </si>
  <si>
    <t xml:space="preserve">JP5_JPU2_P4_LV_Source/Return</t>
  </si>
  <si>
    <t xml:space="preserve">JP9_JPU2_P4_LV_Source/Return</t>
  </si>
  <si>
    <t xml:space="preserve">Summary of lengths HMM Stereo</t>
  </si>
  <si>
    <t xml:space="preserve">a-top</t>
  </si>
  <si>
    <t xml:space="preserve">c-bot</t>
  </si>
  <si>
    <t xml:space="preserve">?</t>
  </si>
  <si>
    <t xml:space="preserve">&lt;&lt;&lt;&lt;&lt;&lt;</t>
  </si>
  <si>
    <t xml:space="preserve">Straight Staves - Mag - Mirror</t>
  </si>
  <si>
    <r>
      <rPr>
        <sz val="11"/>
        <color rgb="FFBFBFBF"/>
        <rFont val="Calibri"/>
        <family val="2"/>
        <charset val="1"/>
      </rPr>
      <t xml:space="preserve">INDEX(INDEX($H$3:$K$77,,MATCH(</t>
    </r>
    <r>
      <rPr>
        <b val="true"/>
        <sz val="11"/>
        <color rgb="FFBFBFBF"/>
        <rFont val="Calibri"/>
        <family val="2"/>
        <charset val="1"/>
      </rPr>
      <t xml:space="preserve">quad</t>
    </r>
    <r>
      <rPr>
        <sz val="11"/>
        <color rgb="FFBFBFBF"/>
        <rFont val="Calibri"/>
        <family val="2"/>
        <charset val="1"/>
      </rPr>
      <t xml:space="preserve">,$H$2:$K$2,0)),MATCH(1,COUNTIFS(</t>
    </r>
    <r>
      <rPr>
        <b val="true"/>
        <sz val="11"/>
        <color rgb="FFBFBFBF"/>
        <rFont val="Calibri"/>
        <family val="2"/>
        <charset val="1"/>
      </rPr>
      <t xml:space="preserve">LVR</t>
    </r>
    <r>
      <rPr>
        <sz val="11"/>
        <color rgb="FFBFBFBF"/>
        <rFont val="Calibri"/>
        <family val="2"/>
        <charset val="1"/>
      </rPr>
      <t xml:space="preserve">,$A$3:$A$77,</t>
    </r>
    <r>
      <rPr>
        <b val="true"/>
        <sz val="11"/>
        <color rgb="FFBFBFBF"/>
        <rFont val="Calibri"/>
        <family val="2"/>
        <charset val="1"/>
      </rPr>
      <t xml:space="preserve">color</t>
    </r>
    <r>
      <rPr>
        <sz val="11"/>
        <color rgb="FFBFBFBF"/>
        <rFont val="Calibri"/>
        <family val="2"/>
        <charset val="1"/>
      </rPr>
      <t xml:space="preserve">,$C$3:$C$77),0))</t>
    </r>
  </si>
  <si>
    <t xml:space="preserve">JP7_JPU1_P1W_LV_Source/Return</t>
  </si>
  <si>
    <t xml:space="preserve">JP7_JPU1_P2E_LV_Source/Return</t>
  </si>
  <si>
    <t xml:space="preserve">JP7_JPU1_P3_LV_Source/Return</t>
  </si>
  <si>
    <t xml:space="preserve">JP3_JPU0_P2W_LV_Source/Return</t>
  </si>
  <si>
    <t xml:space="preserve">JP7_JPU1_P1E_LV_Source/Return</t>
  </si>
  <si>
    <t xml:space="preserve">JP3_JPU0_P2E_LV_Source/Return</t>
  </si>
  <si>
    <t xml:space="preserve">JP3_JPU0_P3_LV_Source/Return</t>
  </si>
  <si>
    <t xml:space="preserve">JP3_JPU0_P1E_LV_Source/Return</t>
  </si>
  <si>
    <t xml:space="preserve">JP2_JPU0_P4_LV_Source/Return</t>
  </si>
  <si>
    <t xml:space="preserve">JP6_JPU1_P4_LV_Source/Return</t>
  </si>
  <si>
    <t xml:space="preserve">JP10_JPU2_P4_LV_Source/Return</t>
  </si>
  <si>
    <t xml:space="preserve">JP3_JPU0_P4_LV_Source/Return</t>
  </si>
  <si>
    <t xml:space="preserve">Summary of lengths HMM Straight</t>
  </si>
  <si>
    <t xml:space="preserve">Stereo Staves - IP - True</t>
  </si>
  <si>
    <t xml:space="preserve">PT_a_alpha_S2M_P1W_LV_SRC/RET</t>
  </si>
  <si>
    <t xml:space="preserve">55 - J13 - 8/7</t>
  </si>
  <si>
    <t xml:space="preserve">grn</t>
  </si>
  <si>
    <t xml:space="preserve">PT_a_alpha_S2M_P2E_LV_SRC/RET</t>
  </si>
  <si>
    <t xml:space="preserve">51 - J12 - 6/5</t>
  </si>
  <si>
    <t xml:space="preserve">PT_a_alpha_S2S_P1W_LV_SRC/RET</t>
  </si>
  <si>
    <t xml:space="preserve">51 - J12 - 8/7</t>
  </si>
  <si>
    <t xml:space="preserve">PT_a_alpha_S2S_P2E_LV_SRC/RET</t>
  </si>
  <si>
    <t xml:space="preserve">49 - J13 - 4/3</t>
  </si>
  <si>
    <t xml:space="preserve">PT_a_alpha_S2S_P3_LV_SRC/RET</t>
  </si>
  <si>
    <t xml:space="preserve">47 - J12 - 2/1</t>
  </si>
  <si>
    <t xml:space="preserve">PT_a_alpha_S1M_P1E_LV_SRC/RET</t>
  </si>
  <si>
    <t xml:space="preserve">55 - J12 - 2/1</t>
  </si>
  <si>
    <t xml:space="preserve">55 - J12 - 6/5</t>
  </si>
  <si>
    <t xml:space="preserve">PT_a_alpha_S1M_P1W_LV_SRC/RET</t>
  </si>
  <si>
    <t xml:space="preserve">55 - J12 - 4/3</t>
  </si>
  <si>
    <t xml:space="preserve">55 - J12 - 8/7</t>
  </si>
  <si>
    <t xml:space="preserve">PT_a_alpha_S1M_P2E_LV_SRC/RET</t>
  </si>
  <si>
    <t xml:space="preserve">51 - J12 - 4/3</t>
  </si>
  <si>
    <t xml:space="preserve">PT_a_alpha_S1M_P3_LV_SRC/RET</t>
  </si>
  <si>
    <t xml:space="preserve">49 - J12 - 6/5</t>
  </si>
  <si>
    <t xml:space="preserve">PT_a_alpha_S1S_P1W_LV_SRC/RET</t>
  </si>
  <si>
    <t xml:space="preserve">JP6_JPU2_P1W_LV_Source/Return</t>
  </si>
  <si>
    <t xml:space="preserve">53 - J13 - 4/3</t>
  </si>
  <si>
    <t xml:space="preserve">53 - J13 - 8/7</t>
  </si>
  <si>
    <t xml:space="preserve">PT_a_alpha_S1S_P2E_LV_SRC/RET</t>
  </si>
  <si>
    <t xml:space="preserve">JP6_JPU2_P2E_LV_Source/Return</t>
  </si>
  <si>
    <t xml:space="preserve">49 - J12 - 2/1</t>
  </si>
  <si>
    <t xml:space="preserve">PT_a_alpha_S1S_P3_LV_SRC/RET</t>
  </si>
  <si>
    <t xml:space="preserve">JP6_JPU2_P3_LV_Source/Return</t>
  </si>
  <si>
    <t xml:space="preserve">47 - J12 - 4/3</t>
  </si>
  <si>
    <t xml:space="preserve">PT_a_alpha_S0S_P2W_LV_SRC/RET</t>
  </si>
  <si>
    <t xml:space="preserve">53 - J12 - 4/3</t>
  </si>
  <si>
    <t xml:space="preserve">53 - J12 - 8/7</t>
  </si>
  <si>
    <t xml:space="preserve">PT_a_alpha_S1S_P1E_LV_SRC/RET</t>
  </si>
  <si>
    <t xml:space="preserve">53 - J13 - 2/1</t>
  </si>
  <si>
    <t xml:space="preserve">53 - J13 - 6/5</t>
  </si>
  <si>
    <t xml:space="preserve">PT_a_alpha_S0M_P1W_LV_SRC/RET</t>
  </si>
  <si>
    <t xml:space="preserve">54 - J13 - 4/3</t>
  </si>
  <si>
    <t xml:space="preserve">54 - J13 - 8/7</t>
  </si>
  <si>
    <t xml:space="preserve">PT_a_alpha_S0M_P2E_LV_SRC/RET</t>
  </si>
  <si>
    <t xml:space="preserve">51 - J12 - 2/1</t>
  </si>
  <si>
    <t xml:space="preserve">PT_a_alpha_S0M_P3_LV_SRC/RET</t>
  </si>
  <si>
    <t xml:space="preserve">49 - J12 - 8/7</t>
  </si>
  <si>
    <t xml:space="preserve">PT_a_alpha_S0S_P1W_LV_SRC/RET</t>
  </si>
  <si>
    <t xml:space="preserve">54 - J12 - 4/3</t>
  </si>
  <si>
    <t xml:space="preserve">54 - J12 - 8/7</t>
  </si>
  <si>
    <t xml:space="preserve">PT_a_alpha_S0S_P2E_LV_SRC/RET</t>
  </si>
  <si>
    <t xml:space="preserve">53 - J12 - 2/1</t>
  </si>
  <si>
    <t xml:space="preserve">53 - J12 - 6/5</t>
  </si>
  <si>
    <t xml:space="preserve">PT_a_alpha_S0S_P3_LV_SRC/RET</t>
  </si>
  <si>
    <t xml:space="preserve">49 - J12 - 4/3</t>
  </si>
  <si>
    <t xml:space="preserve">PT_a_alpha_S0M_P1E_LV_SRC/RET</t>
  </si>
  <si>
    <t xml:space="preserve">54 - J13 - 2/1</t>
  </si>
  <si>
    <t xml:space="preserve">54 - J13 - 6/5</t>
  </si>
  <si>
    <t xml:space="preserve">PT_a_alpha_S0S_P1E_LV_SRC/RET</t>
  </si>
  <si>
    <t xml:space="preserve">54 - J12 - 2/1</t>
  </si>
  <si>
    <t xml:space="preserve">54 - J12 - 6/5</t>
  </si>
  <si>
    <t xml:space="preserve">PT_a_alpha_S0M_P4_LV_SRC/RET</t>
  </si>
  <si>
    <t xml:space="preserve">47 - J12 - 8/7</t>
  </si>
  <si>
    <t xml:space="preserve">yel</t>
  </si>
  <si>
    <t xml:space="preserve">PT_a_alpha_S1M_P4_LV_SRC/RET</t>
  </si>
  <si>
    <t xml:space="preserve">47 - J12 - 6/5</t>
  </si>
  <si>
    <t xml:space="preserve">PT_a_alpha_S2M_P4_LV_SRC/RET</t>
  </si>
  <si>
    <t xml:space="preserve">47 - J13 - 8/7</t>
  </si>
  <si>
    <t xml:space="preserve">PT_a_alpha_S2M_P3_LV_SRC/RET</t>
  </si>
  <si>
    <t xml:space="preserve">49 - J13 - 8/7</t>
  </si>
  <si>
    <t xml:space="preserve">&lt;&lt;&lt; specia l  LVR 49 (comes  from "Yellow" sector, goes to "green section" 4b, length taken from 4a) </t>
  </si>
  <si>
    <t xml:space="preserve">PT_a_alpha_S0S_P4_LV_SRC/RET</t>
  </si>
  <si>
    <t xml:space="preserve">47 - J13 - 4/3</t>
  </si>
  <si>
    <t xml:space="preserve">PT_a_beta_S2M_P1W_LV_SRC/RET</t>
  </si>
  <si>
    <t xml:space="preserve">56 - J12 - 6/5</t>
  </si>
  <si>
    <t xml:space="preserve">PT_a_beta_S2M_P2E_LV_SRC/RET</t>
  </si>
  <si>
    <t xml:space="preserve">51 - J13 - 6/5</t>
  </si>
  <si>
    <t xml:space="preserve">PT_a_beta_S2S_P1W_LV_SRC/RET</t>
  </si>
  <si>
    <t xml:space="preserve">51 - J13 - 8/7</t>
  </si>
  <si>
    <t xml:space="preserve">PT_a_beta_S2S_P2E_LV_SRC/RET</t>
  </si>
  <si>
    <t xml:space="preserve">49 - J13 - 2/1</t>
  </si>
  <si>
    <t xml:space="preserve">PT_a_beta_S2S_P3_LV_SRC/RET</t>
  </si>
  <si>
    <t xml:space="preserve">48 - J12 - 2/1</t>
  </si>
  <si>
    <t xml:space="preserve">PT_a_beta_S1M_P1W_LV_SRC/RET</t>
  </si>
  <si>
    <t xml:space="preserve">56 - J12 - 8/7</t>
  </si>
  <si>
    <t xml:space="preserve">PT_a_beta_S1M_P2E_LV_SRC/RET</t>
  </si>
  <si>
    <t xml:space="preserve">51 - J13 - 4/3</t>
  </si>
  <si>
    <t xml:space="preserve">PT_a_beta_S1M_P3_LV_SRC/RET</t>
  </si>
  <si>
    <t xml:space="preserve">50 - J12 - 6/5</t>
  </si>
  <si>
    <t xml:space="preserve">PT_a_beta_S1S_P1W_LV_SRC/RET</t>
  </si>
  <si>
    <t xml:space="preserve">52 - J12 - 6/5</t>
  </si>
  <si>
    <t xml:space="preserve">PT_a_beta_S1S_P2E_LV_SRC/RET</t>
  </si>
  <si>
    <t xml:space="preserve">50 - J12 - 2/1</t>
  </si>
  <si>
    <t xml:space="preserve">PT_a_beta_S1S_P3_LV_SRC/RET</t>
  </si>
  <si>
    <t xml:space="preserve">48 - J12 - 4/3</t>
  </si>
  <si>
    <t xml:space="preserve">PT_a_beta_S0M_P1W_LV_SRC/RET</t>
  </si>
  <si>
    <t xml:space="preserve">56 - J12 - 2/1</t>
  </si>
  <si>
    <t xml:space="preserve">PT_a_beta_S0M_P2E_LV_SRC/RET</t>
  </si>
  <si>
    <t xml:space="preserve">51 - J13 - 2/1</t>
  </si>
  <si>
    <t xml:space="preserve">PT_a_beta_S0M_P3_LV_SRC/RET</t>
  </si>
  <si>
    <t xml:space="preserve">50 - J12 - 8/7</t>
  </si>
  <si>
    <t xml:space="preserve">PT_a_beta_S0S_P1W_LV_SRC/RET</t>
  </si>
  <si>
    <t xml:space="preserve">52 - J12 - 2/1</t>
  </si>
  <si>
    <t xml:space="preserve">PT_a_beta_S0S_P2E_LV_SRC/RET</t>
  </si>
  <si>
    <t xml:space="preserve">52 - J12 - 8/7</t>
  </si>
  <si>
    <t xml:space="preserve">PT_a_beta_S0S_P3_LV_SRC/RET</t>
  </si>
  <si>
    <t xml:space="preserve">50 - J12 - 4/3</t>
  </si>
  <si>
    <t xml:space="preserve">PT_a_beta_S0M_P4_LV_SRC/RET</t>
  </si>
  <si>
    <t xml:space="preserve">48 - J12 - 8/7</t>
  </si>
  <si>
    <t xml:space="preserve">PT_a_beta_S1M_P4_LV_SRC/RET</t>
  </si>
  <si>
    <t xml:space="preserve">48 - J12 - 6/5</t>
  </si>
  <si>
    <t xml:space="preserve">PT_a_beta_S2M_P4_LV_SRC/RET</t>
  </si>
  <si>
    <t xml:space="preserve">47 - J13 - 6/5</t>
  </si>
  <si>
    <t xml:space="preserve">PT_a_beta_S2M_P3_LV_SRC/RET</t>
  </si>
  <si>
    <t xml:space="preserve">49 - J13 - 6/5</t>
  </si>
  <si>
    <t xml:space="preserve">PT_a_gamma_S1M_P1W_LV_SRC/RET</t>
  </si>
  <si>
    <t xml:space="preserve">56 - J13 - 8/7</t>
  </si>
  <si>
    <t xml:space="preserve">PT_a_gamma_S1M_P2E_LV_SRC/RET</t>
  </si>
  <si>
    <t xml:space="preserve">52 - J13 - 4/3</t>
  </si>
  <si>
    <t xml:space="preserve">PT_a_gamma_S1M_P3_LV_SRC/RET</t>
  </si>
  <si>
    <t xml:space="preserve">50 - J13 - 6/5</t>
  </si>
  <si>
    <t xml:space="preserve">PT_a_gamma_S1S_P1W_LV_SRC/RET</t>
  </si>
  <si>
    <t xml:space="preserve">52 - J13 - 6/5</t>
  </si>
  <si>
    <t xml:space="preserve">PT_a_gamma_S1S_P2E_LV_SRC/RET</t>
  </si>
  <si>
    <t xml:space="preserve">50 - J13 - 2/1</t>
  </si>
  <si>
    <t xml:space="preserve">PT_a_gamma_S1S_P3_LV_SRC/RET</t>
  </si>
  <si>
    <t xml:space="preserve">48 - J13 - 4/3</t>
  </si>
  <si>
    <t xml:space="preserve">PT_a_gamma_S0M_P1W_LV_SRC/RET</t>
  </si>
  <si>
    <t xml:space="preserve">56 - J13 - 2/1</t>
  </si>
  <si>
    <t xml:space="preserve">PT_a_gamma_S0M_P2E_LV_SRC/RET</t>
  </si>
  <si>
    <t xml:space="preserve">52 - J12 - 4/3</t>
  </si>
  <si>
    <t xml:space="preserve">PT_a_gamma_S0M_P3_LV_SRC/RET</t>
  </si>
  <si>
    <t xml:space="preserve">50 - J13 - 8/7</t>
  </si>
  <si>
    <t xml:space="preserve">PT_a_gamma_S0S_P1W_LV_SRC/RET</t>
  </si>
  <si>
    <t xml:space="preserve">52 - J13 - 2/1</t>
  </si>
  <si>
    <t xml:space="preserve">PT_a_gamma_S0S_P2E_LV_SRC/RET</t>
  </si>
  <si>
    <t xml:space="preserve">52 - J13 - 8/7</t>
  </si>
  <si>
    <t xml:space="preserve">PT_a_gamma_S0S_P3_LV_SRC/RET</t>
  </si>
  <si>
    <t xml:space="preserve">50 - J13 - 4/3</t>
  </si>
  <si>
    <t xml:space="preserve">P16 Fully Depopulated</t>
  </si>
  <si>
    <t xml:space="preserve">PT_a_gamma_S0M_P4_LV_SRC/RET</t>
  </si>
  <si>
    <t xml:space="preserve">48 - J13 - 8/7</t>
  </si>
  <si>
    <t xml:space="preserve">PT_a_gamma_S1M_P4_LV_SRC/RET</t>
  </si>
  <si>
    <t xml:space="preserve">JP4_JPL1_P4_LV_Source/Return</t>
  </si>
  <si>
    <t xml:space="preserve">48 - J13 - 6/5</t>
  </si>
  <si>
    <t xml:space="preserve">Summary of lengths HIT Stereo</t>
  </si>
  <si>
    <t xml:space="preserve">47 - J13 - 2/1</t>
  </si>
  <si>
    <t xml:space="preserve">48 - J13 - 2/1</t>
  </si>
  <si>
    <t xml:space="preserve">55 - J13 - 2/1</t>
  </si>
  <si>
    <t xml:space="preserve">55 - J13 - 4/3</t>
  </si>
  <si>
    <t xml:space="preserve">55 - J13 - 6/5</t>
  </si>
  <si>
    <t xml:space="preserve">56 - J12 - 4/3</t>
  </si>
  <si>
    <t xml:space="preserve">56 - J13 - 4/3</t>
  </si>
  <si>
    <t xml:space="preserve">56 - J13 - 6/5</t>
  </si>
  <si>
    <t xml:space="preserve">2nd line</t>
  </si>
  <si>
    <t xml:space="preserve">PT_a_alpha_S0S_P4</t>
  </si>
  <si>
    <t xml:space="preserve">3c</t>
  </si>
  <si>
    <t xml:space="preserve">47 - J13 - 4/3   3c</t>
  </si>
  <si>
    <t xml:space="preserve">Straight Staves - IP - True</t>
  </si>
  <si>
    <t xml:space="preserve">PT_a_alpha_X2M_P1W_LV_SRC/RET</t>
  </si>
  <si>
    <t xml:space="preserve">45 - J13 - 8/7</t>
  </si>
  <si>
    <t xml:space="preserve">PT_a_alpha_X2M_P2E_LV_SRC/RET</t>
  </si>
  <si>
    <t xml:space="preserve">41 - J12 - 6/5</t>
  </si>
  <si>
    <t xml:space="preserve">PT_a_alpha_X2M_P3_LV_SRC/RET</t>
  </si>
  <si>
    <t xml:space="preserve">39 - J13 - 8/7</t>
  </si>
  <si>
    <t xml:space="preserve">PT_a_alpha_X2S_P1W_LV_SRC/RET</t>
  </si>
  <si>
    <t xml:space="preserve">41 - J12 - 8/7</t>
  </si>
  <si>
    <t xml:space="preserve">PT_a_alpha_X2S_P2E_LV_SRC/RET</t>
  </si>
  <si>
    <t xml:space="preserve">39 - J13 - 4/3</t>
  </si>
  <si>
    <t xml:space="preserve">PT_a_alpha_X2S_P3_LV_SRC/RET</t>
  </si>
  <si>
    <t xml:space="preserve">37 - J12 - 2/1</t>
  </si>
  <si>
    <t xml:space="preserve">PT_a_alpha_X1M_P1E_LV_SRC/RET</t>
  </si>
  <si>
    <t xml:space="preserve">45 - J12 - 2/1</t>
  </si>
  <si>
    <t xml:space="preserve">45 - J12 - 6/5</t>
  </si>
  <si>
    <t xml:space="preserve">PT_a_alpha_X1M_P1W_LV_SRC/RET</t>
  </si>
  <si>
    <t xml:space="preserve">45 - J12 - 4/3</t>
  </si>
  <si>
    <t xml:space="preserve">45 - J12 - 8/7</t>
  </si>
  <si>
    <t xml:space="preserve">PT_a_alpha_X1M_P2E_LV_SRC/RET</t>
  </si>
  <si>
    <t xml:space="preserve">41 - J12 - 4/3</t>
  </si>
  <si>
    <t xml:space="preserve">PT_a_alpha_X1M_P3_LV_SRC/RET</t>
  </si>
  <si>
    <t xml:space="preserve">39 - J12 - 6/5</t>
  </si>
  <si>
    <t xml:space="preserve">PT_a_alpha_X1S_P1W_LV_SRC/RET</t>
  </si>
  <si>
    <t xml:space="preserve">43 - J13 - 4/3</t>
  </si>
  <si>
    <t xml:space="preserve">43 - J13 - 8/7</t>
  </si>
  <si>
    <t xml:space="preserve">PT_a_alpha_X1S_P2E_LV_SRC/RET</t>
  </si>
  <si>
    <t xml:space="preserve">39 - J12 - 2/1</t>
  </si>
  <si>
    <t xml:space="preserve">PT_a_alpha_X1S_P3_LV_SRC/RET</t>
  </si>
  <si>
    <t xml:space="preserve">37 - J12 - 4/3</t>
  </si>
  <si>
    <t xml:space="preserve">PT_a_alpha_X0S_P2W_LV_SRC/RET</t>
  </si>
  <si>
    <t xml:space="preserve">43 - J12 - 4/3</t>
  </si>
  <si>
    <t xml:space="preserve">43 - J12 - 8/7</t>
  </si>
  <si>
    <t xml:space="preserve">PT_a_alpha_X1S_P1E_LV_SRC/RET</t>
  </si>
  <si>
    <t xml:space="preserve">43 - J13 - 2/1</t>
  </si>
  <si>
    <t xml:space="preserve">43 - J13 - 6/5</t>
  </si>
  <si>
    <t xml:space="preserve">PT_a_alpha_X0M_P1W_LV_SRC/RET</t>
  </si>
  <si>
    <t xml:space="preserve">44 - J13 - 4/3</t>
  </si>
  <si>
    <t xml:space="preserve">44 - J13 - 8/7</t>
  </si>
  <si>
    <t xml:space="preserve">PT_a_alpha_X0M_P2E_LV_SRC/RET</t>
  </si>
  <si>
    <t xml:space="preserve">41 - J12 - 2/1</t>
  </si>
  <si>
    <t xml:space="preserve">PT_a_alpha_X0M_P3_LV_SRC/RET</t>
  </si>
  <si>
    <t xml:space="preserve">39 - J12 - 8/7</t>
  </si>
  <si>
    <t xml:space="preserve">PT_a_alpha_X0S_P1W_LV_SRC/RET</t>
  </si>
  <si>
    <t xml:space="preserve">44 - J12 - 4/3</t>
  </si>
  <si>
    <t xml:space="preserve">44 - J12 - 8/7</t>
  </si>
  <si>
    <t xml:space="preserve">PT_a_alpha_X0S_P2E_LV_SRC/RET</t>
  </si>
  <si>
    <t xml:space="preserve">43 - J12 - 2/1</t>
  </si>
  <si>
    <t xml:space="preserve">43 - J12 - 6/5</t>
  </si>
  <si>
    <t xml:space="preserve">PT_a_alpha_X0S_P3_LV_SRC/RET</t>
  </si>
  <si>
    <t xml:space="preserve">39 - J12 - 4/3</t>
  </si>
  <si>
    <t xml:space="preserve">PT_a_alpha_X0M_P1E_LV_SRC/RET</t>
  </si>
  <si>
    <t xml:space="preserve">44 - J13 - 2/1</t>
  </si>
  <si>
    <t xml:space="preserve">44 - J13 - 6/5</t>
  </si>
  <si>
    <t xml:space="preserve">PT_a_alpha_X0S_P1E_LV_SRC/RET</t>
  </si>
  <si>
    <t xml:space="preserve">44 - J12 - 2/1</t>
  </si>
  <si>
    <t xml:space="preserve">44 - J12 - 6/5</t>
  </si>
  <si>
    <t xml:space="preserve">PT_a_alpha_X0M_P4_LV_SRC/RET</t>
  </si>
  <si>
    <t xml:space="preserve">37 - J12 - 8/7</t>
  </si>
  <si>
    <t xml:space="preserve">PT_a_alpha_X1M_P4_LV_SRC/RET</t>
  </si>
  <si>
    <t xml:space="preserve">37 - J12 - 6/5</t>
  </si>
  <si>
    <t xml:space="preserve">PT_a_alpha_X2M_P4_LV_SRC/RET</t>
  </si>
  <si>
    <t xml:space="preserve">JP8_JPL2_P4_LV_Source/Return</t>
  </si>
  <si>
    <t xml:space="preserve">37 - J13 - 8/7</t>
  </si>
  <si>
    <t xml:space="preserve">PT_a_alpha_X0S_P4_LV_SRC/RET</t>
  </si>
  <si>
    <t xml:space="preserve">JP1_JPL0_P4_LV_Source/Return</t>
  </si>
  <si>
    <t xml:space="preserve">37 - J13 - 4/3</t>
  </si>
  <si>
    <t xml:space="preserve">PT_a_beta_X2M_P1W_LV_SRC/RET</t>
  </si>
  <si>
    <t xml:space="preserve">46 - J12 - 6/5</t>
  </si>
  <si>
    <t xml:space="preserve">PT_a_beta_X2M_P2E_LV_SRC/RET</t>
  </si>
  <si>
    <t xml:space="preserve">41 - J13 - 6/5</t>
  </si>
  <si>
    <t xml:space="preserve">PT_a_beta_X2M_P3_LV_SRC/RET</t>
  </si>
  <si>
    <t xml:space="preserve">39 - J13 - 6/5</t>
  </si>
  <si>
    <t xml:space="preserve">PT_a_beta_X2S_P1W_LV_SRC/RET</t>
  </si>
  <si>
    <t xml:space="preserve">41 - J13 - 8/7</t>
  </si>
  <si>
    <t xml:space="preserve">PT_a_beta_X2S_P2E_LV_SRC/RET</t>
  </si>
  <si>
    <t xml:space="preserve">39 - J13 - 2/1</t>
  </si>
  <si>
    <t xml:space="preserve">PT_a_beta_X2S_P3_LV_SRC/RET</t>
  </si>
  <si>
    <t xml:space="preserve">38 - J12 - 2/1</t>
  </si>
  <si>
    <t xml:space="preserve">PT_a_beta_X1M_P1W_LV_SRC/RET</t>
  </si>
  <si>
    <t xml:space="preserve">46 - J12 - 8/7</t>
  </si>
  <si>
    <t xml:space="preserve">PT_a_beta_X1M_P2E_LV_SRC/RET</t>
  </si>
  <si>
    <t xml:space="preserve">41 - J13 - 4/3</t>
  </si>
  <si>
    <t xml:space="preserve">PT_a_beta_X1M_P3_LV_SRC/RET</t>
  </si>
  <si>
    <t xml:space="preserve">40 - J12 - 6/5</t>
  </si>
  <si>
    <t xml:space="preserve">PT_a_beta_X1S_P1W_LV_SRC/RET</t>
  </si>
  <si>
    <t xml:space="preserve">42 - J12 - 6/5</t>
  </si>
  <si>
    <t xml:space="preserve">PT_a_beta_X1S_P2E_LV_SRC/RET</t>
  </si>
  <si>
    <t xml:space="preserve">40 - J12 - 2/1</t>
  </si>
  <si>
    <t xml:space="preserve">PT_a_beta_X1S_P3_LV_SRC/RET</t>
  </si>
  <si>
    <t xml:space="preserve">38 - J12 - 4/3</t>
  </si>
  <si>
    <t xml:space="preserve">PT_a_beta_X0M_P1W_LV_SRC/RET</t>
  </si>
  <si>
    <t xml:space="preserve">46 - J12 - 2/1</t>
  </si>
  <si>
    <t xml:space="preserve">PT_a_beta_X0M_P2E_LV_SRC/RET</t>
  </si>
  <si>
    <t xml:space="preserve">41 - J13 - 2/1</t>
  </si>
  <si>
    <t xml:space="preserve">PT_a_beta_X0M_P3_LV_SRC/RET</t>
  </si>
  <si>
    <t xml:space="preserve">40 - J12 - 8/7</t>
  </si>
  <si>
    <t xml:space="preserve">PT_a_beta_X0S_P1W_LV_SRC/RET</t>
  </si>
  <si>
    <t xml:space="preserve">42 - J12 - 2/1</t>
  </si>
  <si>
    <t xml:space="preserve">PT_a_beta_X0S_P2E_LV_SRC/RET</t>
  </si>
  <si>
    <t xml:space="preserve">42 - J12 - 8/7</t>
  </si>
  <si>
    <t xml:space="preserve">PT_a_beta_X0S_P3_LV_SRC/RET</t>
  </si>
  <si>
    <t xml:space="preserve">40 - J12 - 4/3</t>
  </si>
  <si>
    <t xml:space="preserve">PT_a_beta_X0M_P4_LV_SRC/RET</t>
  </si>
  <si>
    <t xml:space="preserve">38 - J12 - 8/7</t>
  </si>
  <si>
    <t xml:space="preserve">PT_a_beta_X1M_P4_LV_SRC/RET</t>
  </si>
  <si>
    <t xml:space="preserve">38 - J12 - 6/5</t>
  </si>
  <si>
    <t xml:space="preserve">PT_a_beta_X2M_P4_LV_SRC/RET</t>
  </si>
  <si>
    <t xml:space="preserve">37 - J13 - 6/5</t>
  </si>
  <si>
    <t xml:space="preserve">PT_a_gamma_X1M_P1W_LV_SRC/RET</t>
  </si>
  <si>
    <t xml:space="preserve">46 - J13 - 8/7</t>
  </si>
  <si>
    <t xml:space="preserve">PT_a_gamma_X1M_P2E_LV_SRC/RET</t>
  </si>
  <si>
    <t xml:space="preserve">42 - J13 - 4/3</t>
  </si>
  <si>
    <t xml:space="preserve">PT_a_gamma_X1M_P3_LV_SRC/RET</t>
  </si>
  <si>
    <t xml:space="preserve">40 - J13 - 6/5</t>
  </si>
  <si>
    <t xml:space="preserve">PT_a_gamma_X1S_P1W_LV_SRC/RET</t>
  </si>
  <si>
    <t xml:space="preserve">42 - J13 - 6/5</t>
  </si>
  <si>
    <t xml:space="preserve">PT_a_gamma_X1S_P2E_LV_SRC/RET</t>
  </si>
  <si>
    <t xml:space="preserve">40 - J13 - 2/1</t>
  </si>
  <si>
    <t xml:space="preserve">PT_a_gamma_X1S_P3_LV_SRC/RET</t>
  </si>
  <si>
    <t xml:space="preserve">38 - J13 - 4/3</t>
  </si>
  <si>
    <t xml:space="preserve">PT_a_gamma_X0M_P1W_LV_SRC/RET</t>
  </si>
  <si>
    <t xml:space="preserve">46 - J13 - 2/1</t>
  </si>
  <si>
    <t xml:space="preserve">PT_a_gamma_X0M_P2E_LV_SRC/RET</t>
  </si>
  <si>
    <t xml:space="preserve">42 - J12 - 4/3</t>
  </si>
  <si>
    <t xml:space="preserve">PT_a_gamma_X0M_P3_LV_SRC/RET</t>
  </si>
  <si>
    <t xml:space="preserve">40 - J13 - 8/7</t>
  </si>
  <si>
    <t xml:space="preserve">PT_a_gamma_X0S_P1W_LV_SRC/RET</t>
  </si>
  <si>
    <t xml:space="preserve">42 - J13 - 8/7</t>
  </si>
  <si>
    <t xml:space="preserve">PT_a_gamma_X0S_P2E_LV_SRC/RET</t>
  </si>
  <si>
    <t xml:space="preserve">42 - J13 - 2/1</t>
  </si>
  <si>
    <t xml:space="preserve">PT_a_gamma_X0S_P3_LV_SRC/RET</t>
  </si>
  <si>
    <t xml:space="preserve">40 - J13 - 4/3</t>
  </si>
  <si>
    <t xml:space="preserve">PT_a_gamma_X0M_P4_LV_SRC/RET</t>
  </si>
  <si>
    <t xml:space="preserve">38 - J13 - 8/7</t>
  </si>
  <si>
    <t xml:space="preserve">PT_a_gamma_X1M_P4_LV_SRC/RET</t>
  </si>
  <si>
    <t xml:space="preserve">38 - J13 - 6/5</t>
  </si>
  <si>
    <t xml:space="preserve">Summary of lengths HIT Straight</t>
  </si>
  <si>
    <t xml:space="preserve">37 - J13 - 2/1</t>
  </si>
  <si>
    <t xml:space="preserve">38 - J13 - 2/1</t>
  </si>
  <si>
    <t xml:space="preserve">45 - J13 - 2/1</t>
  </si>
  <si>
    <t xml:space="preserve">45 - J13 - 4/3</t>
  </si>
  <si>
    <t xml:space="preserve">45 - J13 - 6/5</t>
  </si>
  <si>
    <t xml:space="preserve">46 - J12 - 4/3</t>
  </si>
  <si>
    <t xml:space="preserve">46 - J13 - 4/3</t>
  </si>
  <si>
    <t xml:space="preserve">46 - J13 - 6/5</t>
  </si>
  <si>
    <t xml:space="preserve">Stereo Staves - IP - Mirror</t>
  </si>
  <si>
    <t xml:space="preserve">52 - J12 - 8/7 </t>
  </si>
  <si>
    <t xml:space="preserve">P15 Fully Depopulated</t>
  </si>
  <si>
    <t xml:space="preserve">Summary of length HIM Stereo</t>
  </si>
  <si>
    <t xml:space="preserve">Straight Staves - IP - Mirror</t>
  </si>
  <si>
    <t xml:space="preserve">JP3_JPU1_P2W_LV_Source/Return</t>
  </si>
  <si>
    <t xml:space="preserve">JP6_JPL1_P4_LV_Source/Return</t>
  </si>
  <si>
    <t xml:space="preserve">JP10_JPL2_P4_LV_Source/Return</t>
  </si>
  <si>
    <t xml:space="preserve">JP2_JPL1_P4_LV_Source/Return</t>
  </si>
  <si>
    <t xml:space="preserve">P18 Fully Depopulated</t>
  </si>
  <si>
    <t xml:space="preserve">Summary of lengths HIM Straight</t>
  </si>
  <si>
    <t xml:space="preserve">DCB - Mag - True</t>
  </si>
  <si>
    <t xml:space="preserve">DCB_7_alpha_b_P/N</t>
  </si>
  <si>
    <t xml:space="preserve">JD7_JPL1_1V5_Master_P/N</t>
  </si>
  <si>
    <t xml:space="preserve">P20 - 1/9</t>
  </si>
  <si>
    <t xml:space="preserve">27 - J13 - 8/7</t>
  </si>
  <si>
    <t xml:space="preserve">DCB_7_alpha_b_P/N_S</t>
  </si>
  <si>
    <t xml:space="preserve">JD7_JPL1_1V5_Slave_P/N</t>
  </si>
  <si>
    <t xml:space="preserve">P20 - 2/10</t>
  </si>
  <si>
    <t xml:space="preserve">27 - J13 - 6/5</t>
  </si>
  <si>
    <t xml:space="preserve">DCB_6_7_alpha_b_25_P/N</t>
  </si>
  <si>
    <t xml:space="preserve">JD7_6_JPL1_2V5_P/N</t>
  </si>
  <si>
    <t xml:space="preserve">P20 - 3/11</t>
  </si>
  <si>
    <r>
      <rPr>
        <b val="true"/>
        <sz val="11"/>
        <color rgb="FF000000"/>
        <rFont val="Calibri"/>
        <family val="2"/>
        <charset val="1"/>
      </rPr>
      <t xml:space="preserve">2.5V:</t>
    </r>
    <r>
      <rPr>
        <sz val="11"/>
        <color rgb="FF000000"/>
        <rFont val="Calibri"/>
        <family val="2"/>
        <charset val="1"/>
      </rPr>
      <t xml:space="preserve"> 34 - J13 - 8/7</t>
    </r>
  </si>
  <si>
    <t xml:space="preserve">DCB_8_alpha_b_P/N</t>
  </si>
  <si>
    <t xml:space="preserve">JD8_JPL2_1V5_Master_P/N</t>
  </si>
  <si>
    <t xml:space="preserve">P20 - 4/12</t>
  </si>
  <si>
    <t xml:space="preserve">25 - J13 - 4/3</t>
  </si>
  <si>
    <t xml:space="preserve">DCB_8_alpha_b_P/N_S</t>
  </si>
  <si>
    <t xml:space="preserve">JD8_JPL2_1V5_Slave_P/N</t>
  </si>
  <si>
    <t xml:space="preserve">P20 - 5/13</t>
  </si>
  <si>
    <t xml:space="preserve">25 - J13 - 2/1 </t>
  </si>
  <si>
    <t xml:space="preserve">DCB_10_11_alpha_b_25_P/N</t>
  </si>
  <si>
    <t xml:space="preserve">JD11_10_JPL2_2V5_P/N</t>
  </si>
  <si>
    <t xml:space="preserve">P20 - 6/14</t>
  </si>
  <si>
    <r>
      <rPr>
        <b val="true"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 xml:space="preserve">34 - J12 - 6/5</t>
    </r>
  </si>
  <si>
    <t xml:space="preserve">DCB_11_alpha_b_P/N</t>
  </si>
  <si>
    <t xml:space="preserve">JD11_JPL2_1V5_Master_P/N</t>
  </si>
  <si>
    <t xml:space="preserve">P20 - 7/15</t>
  </si>
  <si>
    <t xml:space="preserve">26 - J13 - 4/3</t>
  </si>
  <si>
    <t xml:space="preserve">P20 - 8/16</t>
  </si>
  <si>
    <t xml:space="preserve">DCB_0_alpha_b_P/N</t>
  </si>
  <si>
    <t xml:space="preserve">JD0_JPL0_1V5_Master_P/N</t>
  </si>
  <si>
    <t xml:space="preserve">P21 - 1/9</t>
  </si>
  <si>
    <t xml:space="preserve">25 - J12 - 4/3</t>
  </si>
  <si>
    <t xml:space="preserve">DCB_1_alpha_b_P/N_S</t>
  </si>
  <si>
    <t xml:space="preserve">JD1_JPL0_1V5_Slave_P/N</t>
  </si>
  <si>
    <t xml:space="preserve">P21 - 2/10</t>
  </si>
  <si>
    <t xml:space="preserve">25 - J12 - 6/5</t>
  </si>
  <si>
    <t xml:space="preserve">DCB_1_alpha_b_P/N</t>
  </si>
  <si>
    <t xml:space="preserve">JD1_JPL0_1V5_Master_P/N</t>
  </si>
  <si>
    <t xml:space="preserve">P21 - 3/11</t>
  </si>
  <si>
    <t xml:space="preserve">25 - J12 - 8/7</t>
  </si>
  <si>
    <t xml:space="preserve">DCB_4_alpha_b_P/N</t>
  </si>
  <si>
    <t xml:space="preserve">JD4_JPL1_1V5_Master_P/N</t>
  </si>
  <si>
    <t xml:space="preserve">P21 - 4/12</t>
  </si>
  <si>
    <t xml:space="preserve">27 - J12 - 4/3</t>
  </si>
  <si>
    <t xml:space="preserve">DCB_4_alpha_b_P/N_S</t>
  </si>
  <si>
    <t xml:space="preserve">JD4_JPL1_1V5_Slave_P/N</t>
  </si>
  <si>
    <t xml:space="preserve">P21 - 5/13</t>
  </si>
  <si>
    <t xml:space="preserve">27 - J12 - 2/1</t>
  </si>
  <si>
    <t xml:space="preserve">DCB_0_alpha_b_P/N_S</t>
  </si>
  <si>
    <t xml:space="preserve">JD0_JPL0_1V5_Slave_P/N</t>
  </si>
  <si>
    <t xml:space="preserve">P21 - 6/14</t>
  </si>
  <si>
    <t xml:space="preserve">25 - J12 - 2/1</t>
  </si>
  <si>
    <t xml:space="preserve">DCB_2_3_alpha_b_25_P/N</t>
  </si>
  <si>
    <t xml:space="preserve">JD3_2_JPL0_2V5_P/N</t>
  </si>
  <si>
    <t xml:space="preserve">P21 - 7/15</t>
  </si>
  <si>
    <r>
      <rPr>
        <b val="true"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 xml:space="preserve">34 - J12 - 4/3</t>
    </r>
  </si>
  <si>
    <t xml:space="preserve">P21 - 8/16</t>
  </si>
  <si>
    <t xml:space="preserve">DCB_6_alpha_b_P/N_S</t>
  </si>
  <si>
    <t xml:space="preserve">JD6_JPL1_1V5_Slave_P/N</t>
  </si>
  <si>
    <t xml:space="preserve">P23 - 1/9</t>
  </si>
  <si>
    <t xml:space="preserve">27 - J13 - 2/1</t>
  </si>
  <si>
    <t xml:space="preserve">DCB_6_alpha_b_P/N</t>
  </si>
  <si>
    <t xml:space="preserve">JD6_JPL1_1V5_Master_P/N</t>
  </si>
  <si>
    <t xml:space="preserve">P23 - 2/10</t>
  </si>
  <si>
    <t xml:space="preserve">27 - J13 - 4/3</t>
  </si>
  <si>
    <t xml:space="preserve">DCB_9_alpha_b_P/N_S</t>
  </si>
  <si>
    <t xml:space="preserve">JD9_JPL2_1V5_Slave_P/N</t>
  </si>
  <si>
    <t xml:space="preserve">P23 - 3/11</t>
  </si>
  <si>
    <t xml:space="preserve">25 - J13 - 6/5</t>
  </si>
  <si>
    <t xml:space="preserve">DCB_8_9_alpha_b_25_P/N</t>
  </si>
  <si>
    <t xml:space="preserve">JD9_8_JPL2_2V5_P/N</t>
  </si>
  <si>
    <t xml:space="preserve">P23 - 4/12</t>
  </si>
  <si>
    <r>
      <rPr>
        <b val="true"/>
        <sz val="11"/>
        <color rgb="FF000000"/>
        <rFont val="Calibri"/>
        <family val="2"/>
        <charset val="1"/>
      </rPr>
      <t xml:space="preserve">2.5V:</t>
    </r>
    <r>
      <rPr>
        <sz val="11"/>
        <color rgb="FF000000"/>
        <rFont val="Calibri"/>
        <family val="2"/>
        <charset val="1"/>
      </rPr>
      <t xml:space="preserve"> 34 - J13 - 6/5</t>
    </r>
  </si>
  <si>
    <t xml:space="preserve">DCB_9_alpha_b_P/N</t>
  </si>
  <si>
    <t xml:space="preserve">JD9_JPL2_1V5_Master_P/N</t>
  </si>
  <si>
    <t xml:space="preserve">P23 - 5/13</t>
  </si>
  <si>
    <t xml:space="preserve">25 - J13 - 8/7</t>
  </si>
  <si>
    <t xml:space="preserve">DCB_10_alpha_b_P/N_S</t>
  </si>
  <si>
    <t xml:space="preserve">JD10_JPL2_1V5_Slave_P/N</t>
  </si>
  <si>
    <t xml:space="preserve">P23 - 6/14</t>
  </si>
  <si>
    <t xml:space="preserve">26 - J12 - 2/1</t>
  </si>
  <si>
    <t xml:space="preserve">DCB_10_alpha_b_P/N</t>
  </si>
  <si>
    <t xml:space="preserve">JD10_JPL2_1V5_Master_P/N</t>
  </si>
  <si>
    <t xml:space="preserve">P23 - 7/15</t>
  </si>
  <si>
    <t xml:space="preserve">26 - J12 - 4/3</t>
  </si>
  <si>
    <t xml:space="preserve">DCB_11_alpha_b_P/N_S</t>
  </si>
  <si>
    <t xml:space="preserve">JD11_JPL2_1V5_Slave_P/N</t>
  </si>
  <si>
    <t xml:space="preserve">P23 - 8/16</t>
  </si>
  <si>
    <t xml:space="preserve">26 - J13 - 2/1</t>
  </si>
  <si>
    <t xml:space="preserve">DCB_0_1_alpha_b_25_P/N</t>
  </si>
  <si>
    <t xml:space="preserve">JD1_0_JPL0_2V5_P/N</t>
  </si>
  <si>
    <t xml:space="preserve">P24 - 1/9</t>
  </si>
  <si>
    <r>
      <rPr>
        <b val="true"/>
        <sz val="11"/>
        <color rgb="FF000000"/>
        <rFont val="Calibri"/>
        <family val="2"/>
        <charset val="1"/>
      </rPr>
      <t xml:space="preserve">2.5V:</t>
    </r>
    <r>
      <rPr>
        <sz val="11"/>
        <color rgb="FF000000"/>
        <rFont val="Calibri"/>
        <family val="2"/>
        <charset val="1"/>
      </rPr>
      <t xml:space="preserve"> 34 - </t>
    </r>
    <r>
      <rPr>
        <sz val="11"/>
        <color rgb="FFFF0000"/>
        <rFont val="Calibri"/>
        <family val="2"/>
        <charset val="1"/>
      </rPr>
      <t xml:space="preserve">J13 </t>
    </r>
    <r>
      <rPr>
        <sz val="11"/>
        <color rgb="FF000000"/>
        <rFont val="Calibri"/>
        <family val="2"/>
        <charset val="1"/>
      </rPr>
      <t xml:space="preserve">- 2/1</t>
    </r>
  </si>
  <si>
    <t xml:space="preserve">In Scott's tables it was J12</t>
  </si>
  <si>
    <t xml:space="preserve">DCB_3_alpha_b_P/N</t>
  </si>
  <si>
    <t xml:space="preserve">JD3_JPL0_1V5_Master_P/N</t>
  </si>
  <si>
    <t xml:space="preserve">P24 - 2/10</t>
  </si>
  <si>
    <t xml:space="preserve">26 - J13 - 8/7</t>
  </si>
  <si>
    <t xml:space="preserve">DCB_5_alpha_b_P/N_S</t>
  </si>
  <si>
    <t xml:space="preserve">JD5_JPL0_1V5_Slave_P/N</t>
  </si>
  <si>
    <t xml:space="preserve">P24 - 3/11</t>
  </si>
  <si>
    <t xml:space="preserve">27 - J12 - 6/5</t>
  </si>
  <si>
    <t xml:space="preserve">DCB_4_5_alpha_b_25_P/N</t>
  </si>
  <si>
    <t xml:space="preserve">JD5_4_JPL1_2V5_P/N</t>
  </si>
  <si>
    <t xml:space="preserve">P24 - 4/12</t>
  </si>
  <si>
    <r>
      <rPr>
        <b val="true"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 xml:space="preserve">34 - J13 - 4/3</t>
    </r>
  </si>
  <si>
    <t xml:space="preserve">DCB_5_alpha_b_P/N</t>
  </si>
  <si>
    <t xml:space="preserve">JD5_JPL1_1V5_Master_P/N</t>
  </si>
  <si>
    <t xml:space="preserve">P24 - 5/13</t>
  </si>
  <si>
    <t xml:space="preserve">27 - J12 - 8/7</t>
  </si>
  <si>
    <t xml:space="preserve">DCB_3_alpha_b_P/N_S</t>
  </si>
  <si>
    <t xml:space="preserve">JD3_JPL0_1V5_Slave_P/N</t>
  </si>
  <si>
    <t xml:space="preserve">P24 - 6/14</t>
  </si>
  <si>
    <t xml:space="preserve">26 - J13 - 6/5</t>
  </si>
  <si>
    <t xml:space="preserve">DCB_2_alpha_b_P/N</t>
  </si>
  <si>
    <t xml:space="preserve">JD2_JPL0_1V5_Master_P/N</t>
  </si>
  <si>
    <t xml:space="preserve">P24 - 7/15</t>
  </si>
  <si>
    <t xml:space="preserve">26 - J12 - 8/7</t>
  </si>
  <si>
    <t xml:space="preserve">DCB_2_alpha_b_P/N_S</t>
  </si>
  <si>
    <t xml:space="preserve">JD2_JPL0_1V5_Slave_P/N</t>
  </si>
  <si>
    <t xml:space="preserve">P24 - 8/16</t>
  </si>
  <si>
    <t xml:space="preserve">26 - J12 - 6/5</t>
  </si>
  <si>
    <t xml:space="preserve">DCB_7_beta_b_P/N</t>
  </si>
  <si>
    <t xml:space="preserve">P26 - 1/9</t>
  </si>
  <si>
    <t xml:space="preserve">28 - J13 - 8/7</t>
  </si>
  <si>
    <t xml:space="preserve">DCB_7_beta_b_P/N_S</t>
  </si>
  <si>
    <t xml:space="preserve">P26 - 2/10</t>
  </si>
  <si>
    <t xml:space="preserve">28 - J13 - 6/5</t>
  </si>
  <si>
    <t xml:space="preserve">DCB_6_7_beta_b_25_P/N</t>
  </si>
  <si>
    <t xml:space="preserve">P26 - 3/11</t>
  </si>
  <si>
    <r>
      <rPr>
        <b val="true"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 xml:space="preserve">35 - J13 - 8/7</t>
    </r>
  </si>
  <si>
    <t xml:space="preserve">DCB_8_beta_b_P/N</t>
  </si>
  <si>
    <t xml:space="preserve">P26 - 4/12</t>
  </si>
  <si>
    <t xml:space="preserve">30 - J13 - 4/3</t>
  </si>
  <si>
    <t xml:space="preserve">DCB_8_beta_b_P/N_S</t>
  </si>
  <si>
    <t xml:space="preserve">P26 - 5/13</t>
  </si>
  <si>
    <t xml:space="preserve">30 - J13 - 2/1</t>
  </si>
  <si>
    <t xml:space="preserve">DCB_10_11_beta_b_25_P/N</t>
  </si>
  <si>
    <t xml:space="preserve">P26 - 6/14</t>
  </si>
  <si>
    <r>
      <rPr>
        <b val="true"/>
        <sz val="11"/>
        <color rgb="FF000000"/>
        <rFont val="Calibri"/>
        <family val="2"/>
        <charset val="1"/>
      </rPr>
      <t xml:space="preserve">2.5V:</t>
    </r>
    <r>
      <rPr>
        <sz val="11"/>
        <color rgb="FF000000"/>
        <rFont val="Calibri"/>
        <family val="2"/>
        <charset val="1"/>
      </rPr>
      <t xml:space="preserve"> 35 - J12 - 6/5</t>
    </r>
  </si>
  <si>
    <t xml:space="preserve">DCB_11_beta_b_P/N</t>
  </si>
  <si>
    <t xml:space="preserve">P26 - 7/15</t>
  </si>
  <si>
    <t xml:space="preserve">32 - J13 - 4/3</t>
  </si>
  <si>
    <t xml:space="preserve">P26 - 8/16</t>
  </si>
  <si>
    <t xml:space="preserve">DCB_0_beta_b_P/N</t>
  </si>
  <si>
    <t xml:space="preserve">P27 - 1/9</t>
  </si>
  <si>
    <t xml:space="preserve">30 - J12 - 4/3</t>
  </si>
  <si>
    <t xml:space="preserve">DCB_1_beta_b_P/N_S</t>
  </si>
  <si>
    <t xml:space="preserve">P27 - 2/10</t>
  </si>
  <si>
    <t xml:space="preserve">30 - J12 - 6/5</t>
  </si>
  <si>
    <t xml:space="preserve">DCB_1_beta_b_P/N</t>
  </si>
  <si>
    <t xml:space="preserve">P27 - 3/11</t>
  </si>
  <si>
    <t xml:space="preserve">30 - J12 - 8/7</t>
  </si>
  <si>
    <t xml:space="preserve">DCB_4_beta_b_P/N</t>
  </si>
  <si>
    <t xml:space="preserve">P27 - 4/12</t>
  </si>
  <si>
    <t xml:space="preserve">28 - J12 - 4/3</t>
  </si>
  <si>
    <t xml:space="preserve">DCB_4_beta_b_P/N_S</t>
  </si>
  <si>
    <t xml:space="preserve">P27 - 5/13</t>
  </si>
  <si>
    <t xml:space="preserve">28 - J12 - 2/1</t>
  </si>
  <si>
    <t xml:space="preserve">DCB_0_beta_b_P/N_S</t>
  </si>
  <si>
    <t xml:space="preserve">P27 - 6/14</t>
  </si>
  <si>
    <t xml:space="preserve">30 - J12 - 2/1</t>
  </si>
  <si>
    <t xml:space="preserve">P27 - 7/15</t>
  </si>
  <si>
    <t xml:space="preserve">P27 - 8/16</t>
  </si>
  <si>
    <t xml:space="preserve">DCB_6_beta_b_P/N_S</t>
  </si>
  <si>
    <t xml:space="preserve">P29 - 1/9</t>
  </si>
  <si>
    <t xml:space="preserve">28 - J13 - 2/1</t>
  </si>
  <si>
    <t xml:space="preserve">DCB_6_beta_b_P/N</t>
  </si>
  <si>
    <t xml:space="preserve">P29 - 2/10</t>
  </si>
  <si>
    <t xml:space="preserve">28 - J13 - 4/3</t>
  </si>
  <si>
    <t xml:space="preserve">DCB_9_beta_b_P/N_S</t>
  </si>
  <si>
    <t xml:space="preserve">P29 - 3/11</t>
  </si>
  <si>
    <t xml:space="preserve">30 - J13 - 6/5</t>
  </si>
  <si>
    <t xml:space="preserve">DCB_8_9_beta_b_25_P/N</t>
  </si>
  <si>
    <t xml:space="preserve">P29 - 4/12</t>
  </si>
  <si>
    <r>
      <rPr>
        <b val="true"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 xml:space="preserve">35 - J13 - 6/5</t>
    </r>
  </si>
  <si>
    <t xml:space="preserve">DCB_9_beta_b_P/N</t>
  </si>
  <si>
    <t xml:space="preserve">P29 - 5/13</t>
  </si>
  <si>
    <t xml:space="preserve">30 - J13 - 8/7</t>
  </si>
  <si>
    <t xml:space="preserve">DCB_10_beta_b_P/N_S</t>
  </si>
  <si>
    <t xml:space="preserve">P29 - 6/14</t>
  </si>
  <si>
    <t xml:space="preserve">32 - J12 - 2/1</t>
  </si>
  <si>
    <t xml:space="preserve">DCB_10_beta_b_P/N</t>
  </si>
  <si>
    <t xml:space="preserve">P29 - 7/15</t>
  </si>
  <si>
    <t xml:space="preserve">32 - J12 - 4/3</t>
  </si>
  <si>
    <t xml:space="preserve">DCB_11_beta_b_P/N_S</t>
  </si>
  <si>
    <t xml:space="preserve">P29 - 8/16</t>
  </si>
  <si>
    <t xml:space="preserve">32 - J13 - 2/1</t>
  </si>
  <si>
    <t xml:space="preserve">DCB_0_1_beta_b_25_P/N</t>
  </si>
  <si>
    <t xml:space="preserve">P30 - 1/9</t>
  </si>
  <si>
    <r>
      <rPr>
        <b val="true"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 xml:space="preserve">35 - J13 - 2/1</t>
    </r>
  </si>
  <si>
    <t xml:space="preserve">P30 - 2/10</t>
  </si>
  <si>
    <t xml:space="preserve">DCB_5_beta_b_P/N_S</t>
  </si>
  <si>
    <t xml:space="preserve">P30 - 3/11</t>
  </si>
  <si>
    <t xml:space="preserve">28 - J12 - 6/5</t>
  </si>
  <si>
    <t xml:space="preserve">DCB_4_5_beta_b_25_P/N</t>
  </si>
  <si>
    <t xml:space="preserve">P30 - 4/12</t>
  </si>
  <si>
    <r>
      <rPr>
        <b val="true"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 xml:space="preserve">35 - J13 - 4/3</t>
    </r>
  </si>
  <si>
    <t xml:space="preserve">DCB_5_beta_b_P/N</t>
  </si>
  <si>
    <t xml:space="preserve">P30 - 5/13</t>
  </si>
  <si>
    <t xml:space="preserve">28 - J12 - 8/7</t>
  </si>
  <si>
    <t xml:space="preserve">P30 - 6/14</t>
  </si>
  <si>
    <t xml:space="preserve">P30 - 7/15</t>
  </si>
  <si>
    <t xml:space="preserve">P30 - 8/16</t>
  </si>
  <si>
    <t xml:space="preserve">DCB_7_gamma_b_P/N</t>
  </si>
  <si>
    <t xml:space="preserve">P32 - 1/9</t>
  </si>
  <si>
    <t xml:space="preserve">31 - J13 - 8/7</t>
  </si>
  <si>
    <t xml:space="preserve">DCB_7_gamma_b_P/N_S</t>
  </si>
  <si>
    <t xml:space="preserve">P32 - 2/10</t>
  </si>
  <si>
    <t xml:space="preserve">31 - J13 - 6/5</t>
  </si>
  <si>
    <t xml:space="preserve">DCB_6_7_gamma_b_25_P/N</t>
  </si>
  <si>
    <t xml:space="preserve">P32 - 3/11</t>
  </si>
  <si>
    <r>
      <rPr>
        <b val="true"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 xml:space="preserve">36 - J13 - 8/7</t>
    </r>
  </si>
  <si>
    <t xml:space="preserve">DCB_8_gamma_b_P/N</t>
  </si>
  <si>
    <t xml:space="preserve">P32 - 4/12</t>
  </si>
  <si>
    <t xml:space="preserve">33 - J13 - 4/3</t>
  </si>
  <si>
    <t xml:space="preserve">DCB_8_gamma_b_P/N_S</t>
  </si>
  <si>
    <t xml:space="preserve">P32 - 5/13</t>
  </si>
  <si>
    <t xml:space="preserve">33 - J13 - 2/1</t>
  </si>
  <si>
    <t xml:space="preserve">DCB_10_11_gamma_b_25_P/N</t>
  </si>
  <si>
    <t xml:space="preserve">P32 - 6/14</t>
  </si>
  <si>
    <r>
      <rPr>
        <b val="true"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 xml:space="preserve">36 - J12 - 6/5</t>
    </r>
  </si>
  <si>
    <t xml:space="preserve">DCB_11_gamma_b_P/N</t>
  </si>
  <si>
    <t xml:space="preserve">P32 - 7/15</t>
  </si>
  <si>
    <t xml:space="preserve">29 - J13 - 4/3</t>
  </si>
  <si>
    <t xml:space="preserve">P32 - 8/16</t>
  </si>
  <si>
    <t xml:space="preserve">DCB_0_gamma_b_P/N</t>
  </si>
  <si>
    <t xml:space="preserve">P33 - 1/9</t>
  </si>
  <si>
    <t xml:space="preserve">33 - J12 - 4/3</t>
  </si>
  <si>
    <t xml:space="preserve">DCB_1_gamma_b_P/N_S</t>
  </si>
  <si>
    <t xml:space="preserve">P33 - 2/10</t>
  </si>
  <si>
    <t xml:space="preserve">33 - J12 - 6/5</t>
  </si>
  <si>
    <t xml:space="preserve">DCB_1_gamma_b_P/N</t>
  </si>
  <si>
    <t xml:space="preserve">P33 - 3/11</t>
  </si>
  <si>
    <t xml:space="preserve">33 - J12 - 8/7</t>
  </si>
  <si>
    <t xml:space="preserve">DCB_4_gamma_b_P/N</t>
  </si>
  <si>
    <t xml:space="preserve">P33 - 4/12</t>
  </si>
  <si>
    <t xml:space="preserve">31 - J12 - 4/3</t>
  </si>
  <si>
    <t xml:space="preserve">DCB_4_gamma_b_P/N_S</t>
  </si>
  <si>
    <t xml:space="preserve">P33 - 5/13</t>
  </si>
  <si>
    <t xml:space="preserve">31 - J12 - 2/1</t>
  </si>
  <si>
    <t xml:space="preserve">DCB_0_gamma_b_P/N_S</t>
  </si>
  <si>
    <t xml:space="preserve">P33 - 6/14</t>
  </si>
  <si>
    <t xml:space="preserve">33 - J12 - 2/1</t>
  </si>
  <si>
    <t xml:space="preserve">P33 - 7/15</t>
  </si>
  <si>
    <t xml:space="preserve">P33 - 8/16</t>
  </si>
  <si>
    <t xml:space="preserve">DCB_6_gamma_b_P/N_S</t>
  </si>
  <si>
    <t xml:space="preserve">P35 - 1/9</t>
  </si>
  <si>
    <t xml:space="preserve">31 - J13 - 2/1</t>
  </si>
  <si>
    <t xml:space="preserve">DCB_6_gamma_b_P/N</t>
  </si>
  <si>
    <t xml:space="preserve">P35 - 2/10</t>
  </si>
  <si>
    <t xml:space="preserve">31 - J13 - 4/3</t>
  </si>
  <si>
    <t xml:space="preserve">DCB_9_gamma_b_P/N_S</t>
  </si>
  <si>
    <t xml:space="preserve">P35 - 3/11</t>
  </si>
  <si>
    <t xml:space="preserve">33 - J13 - 6/5</t>
  </si>
  <si>
    <t xml:space="preserve">DCB_8_9_gamma_b_25_P/N</t>
  </si>
  <si>
    <t xml:space="preserve">P35 - 4/12</t>
  </si>
  <si>
    <r>
      <rPr>
        <b val="true"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 xml:space="preserve">36 - J13 - 6/5</t>
    </r>
  </si>
  <si>
    <t xml:space="preserve">DCB_9_gamma_b_P/N</t>
  </si>
  <si>
    <t xml:space="preserve">P35 - 5/13</t>
  </si>
  <si>
    <t xml:space="preserve">33 - J13 - 8/7</t>
  </si>
  <si>
    <t xml:space="preserve">DCB_10_gamma_b_P/N_S</t>
  </si>
  <si>
    <t xml:space="preserve">P35 - 6/14</t>
  </si>
  <si>
    <t xml:space="preserve">29 - J12 - 2/1</t>
  </si>
  <si>
    <t xml:space="preserve">DCB_10_gamma_b_P/N</t>
  </si>
  <si>
    <t xml:space="preserve">P35 - 7/15</t>
  </si>
  <si>
    <t xml:space="preserve">29 - J12 - 4/3</t>
  </si>
  <si>
    <t xml:space="preserve">DCB_11_gamma_b_P/N_S</t>
  </si>
  <si>
    <t xml:space="preserve">P35 - 8/16</t>
  </si>
  <si>
    <t xml:space="preserve">29 - J13 - 2/1</t>
  </si>
  <si>
    <t xml:space="preserve">DCB_0_1_gamma_b_25_P/N</t>
  </si>
  <si>
    <t xml:space="preserve">P36 - 1/9</t>
  </si>
  <si>
    <r>
      <rPr>
        <b val="true"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 xml:space="preserve">36 - J13 - 2/1</t>
    </r>
  </si>
  <si>
    <t xml:space="preserve">P36 - 2/10</t>
  </si>
  <si>
    <t xml:space="preserve">DCB_5_gamma_b_P/N_S</t>
  </si>
  <si>
    <t xml:space="preserve">P36 - 3/11</t>
  </si>
  <si>
    <t xml:space="preserve">31 - J12 - 6/5</t>
  </si>
  <si>
    <t xml:space="preserve">DCB_4_5_gamma_b_25_P/N</t>
  </si>
  <si>
    <t xml:space="preserve">P36 - 4/12</t>
  </si>
  <si>
    <r>
      <rPr>
        <b val="true"/>
        <sz val="11"/>
        <color rgb="FF000000"/>
        <rFont val="Calibri"/>
        <family val="2"/>
        <charset val="1"/>
      </rPr>
      <t xml:space="preserve">2.5V:</t>
    </r>
    <r>
      <rPr>
        <sz val="11"/>
        <color rgb="FF000000"/>
        <rFont val="Calibri"/>
        <family val="2"/>
        <charset val="1"/>
      </rPr>
      <t xml:space="preserve"> 36 - J13 - 4/3</t>
    </r>
  </si>
  <si>
    <t xml:space="preserve">DCB_5_gamma_b_P/N</t>
  </si>
  <si>
    <t xml:space="preserve">P36 - 5/13</t>
  </si>
  <si>
    <t xml:space="preserve">31 - J12 - 8/7</t>
  </si>
  <si>
    <t xml:space="preserve">P36 - 6/14</t>
  </si>
  <si>
    <t xml:space="preserve">P36 - 7/15</t>
  </si>
  <si>
    <t xml:space="preserve">P36 - 8/16</t>
  </si>
  <si>
    <r>
      <rPr>
        <b val="true"/>
        <sz val="11"/>
        <color rgb="FF000000"/>
        <rFont val="Calibri"/>
        <family val="2"/>
        <charset val="1"/>
      </rPr>
      <t xml:space="preserve">2.5V:</t>
    </r>
    <r>
      <rPr>
        <sz val="11"/>
        <color rgb="FF000000"/>
        <rFont val="Calibri"/>
        <family val="2"/>
        <charset val="1"/>
      </rPr>
      <t xml:space="preserve"> 34 - J12 - 8/7</t>
    </r>
  </si>
  <si>
    <r>
      <rPr>
        <b val="true"/>
        <sz val="11"/>
        <color rgb="FF000000"/>
        <rFont val="Calibri"/>
        <family val="2"/>
        <charset val="1"/>
      </rPr>
      <t xml:space="preserve">2.5V:</t>
    </r>
    <r>
      <rPr>
        <sz val="11"/>
        <color rgb="FF000000"/>
        <rFont val="Calibri"/>
        <family val="2"/>
        <charset val="1"/>
      </rPr>
      <t xml:space="preserve"> 34 - J13 - 2/1</t>
    </r>
  </si>
  <si>
    <r>
      <rPr>
        <b val="true"/>
        <sz val="11"/>
        <color rgb="FF000000"/>
        <rFont val="Calibri"/>
        <family val="2"/>
        <charset val="1"/>
      </rPr>
      <t xml:space="preserve">2.5V:</t>
    </r>
    <r>
      <rPr>
        <sz val="11"/>
        <color rgb="FF000000"/>
        <rFont val="Calibri"/>
        <family val="2"/>
        <charset val="1"/>
      </rPr>
      <t xml:space="preserve"> 35 - J12 - 2/1</t>
    </r>
  </si>
  <si>
    <t xml:space="preserve">Summary of lengths DMT</t>
  </si>
  <si>
    <r>
      <rPr>
        <b val="true"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 xml:space="preserve">35 - J12 - 3/4</t>
    </r>
  </si>
  <si>
    <r>
      <rPr>
        <b val="true"/>
        <sz val="11"/>
        <color rgb="FF000000"/>
        <rFont val="Calibri"/>
        <family val="2"/>
        <charset val="1"/>
      </rPr>
      <t xml:space="preserve">2.5V:</t>
    </r>
    <r>
      <rPr>
        <sz val="11"/>
        <color rgb="FF000000"/>
        <rFont val="Calibri"/>
        <family val="2"/>
        <charset val="1"/>
      </rPr>
      <t xml:space="preserve"> 35 - J12 - 8/7</t>
    </r>
  </si>
  <si>
    <r>
      <rPr>
        <b val="true"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 xml:space="preserve">36 - J12 - 2/1</t>
    </r>
  </si>
  <si>
    <r>
      <rPr>
        <b val="true"/>
        <sz val="11"/>
        <color rgb="FF000000"/>
        <rFont val="Calibri"/>
        <family val="2"/>
        <charset val="1"/>
      </rPr>
      <t xml:space="preserve">2.5V:</t>
    </r>
    <r>
      <rPr>
        <sz val="11"/>
        <color rgb="FF000000"/>
        <rFont val="Calibri"/>
        <family val="2"/>
        <charset val="1"/>
      </rPr>
      <t xml:space="preserve"> 36 - J12 - 4/3</t>
    </r>
  </si>
  <si>
    <r>
      <rPr>
        <b val="true"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 xml:space="preserve">36 - J12 - 8/7</t>
    </r>
  </si>
  <si>
    <t xml:space="preserve">29 - J12 - 6/5</t>
  </si>
  <si>
    <t xml:space="preserve">29 - J12 - 8/7</t>
  </si>
  <si>
    <t xml:space="preserve">29 - J13 - 6/5</t>
  </si>
  <si>
    <t xml:space="preserve">29 - J13 - 8/7</t>
  </si>
  <si>
    <t xml:space="preserve">32 - J12 - 6/5</t>
  </si>
  <si>
    <t xml:space="preserve">32 - J12 - 8/7</t>
  </si>
  <si>
    <t xml:space="preserve">32 - J13 - 6/5</t>
  </si>
  <si>
    <t xml:space="preserve">32 - J13 - 8/7</t>
  </si>
  <si>
    <t xml:space="preserve">Depopulated PPP Pins</t>
  </si>
  <si>
    <t xml:space="preserve">DCB - Mag - Mirror</t>
  </si>
  <si>
    <r>
      <rPr>
        <b val="true"/>
        <sz val="11"/>
        <color rgb="FF000000"/>
        <rFont val="Calibri"/>
        <family val="2"/>
        <charset val="1"/>
      </rPr>
      <t xml:space="preserve">2.5V:</t>
    </r>
    <r>
      <rPr>
        <sz val="11"/>
        <color rgb="FF000000"/>
        <rFont val="Calibri"/>
        <family val="2"/>
        <charset val="1"/>
      </rPr>
      <t xml:space="preserve"> 34 - J12 - 6/5</t>
    </r>
  </si>
  <si>
    <r>
      <rPr>
        <b val="true"/>
        <sz val="11"/>
        <color rgb="FF000000"/>
        <rFont val="Calibri"/>
        <family val="2"/>
        <charset val="1"/>
      </rPr>
      <t xml:space="preserve">2.5V:</t>
    </r>
    <r>
      <rPr>
        <sz val="11"/>
        <color rgb="FF000000"/>
        <rFont val="Calibri"/>
        <family val="2"/>
        <charset val="1"/>
      </rPr>
      <t xml:space="preserve"> 34 - J12 - 4/3</t>
    </r>
  </si>
  <si>
    <r>
      <rPr>
        <b val="true"/>
        <sz val="11"/>
        <color rgb="FF000000"/>
        <rFont val="Calibri"/>
        <family val="2"/>
        <charset val="1"/>
      </rPr>
      <t xml:space="preserve">2.5V:</t>
    </r>
    <r>
      <rPr>
        <sz val="11"/>
        <color rgb="FF000000"/>
        <rFont val="Calibri"/>
        <family val="2"/>
        <charset val="1"/>
      </rPr>
      <t xml:space="preserve"> 34 - J13 - 4/3</t>
    </r>
  </si>
  <si>
    <r>
      <rPr>
        <b val="true"/>
        <sz val="11"/>
        <color rgb="FF000000"/>
        <rFont val="Calibri"/>
        <family val="2"/>
        <charset val="1"/>
      </rPr>
      <t xml:space="preserve">2.5V:</t>
    </r>
    <r>
      <rPr>
        <sz val="11"/>
        <color rgb="FF000000"/>
        <rFont val="Calibri"/>
        <family val="2"/>
        <charset val="1"/>
      </rPr>
      <t xml:space="preserve"> 35 - J13 - 8/7</t>
    </r>
  </si>
  <si>
    <r>
      <rPr>
        <b val="true"/>
        <sz val="11"/>
        <color rgb="FF000000"/>
        <rFont val="Calibri"/>
        <family val="2"/>
        <charset val="1"/>
      </rPr>
      <t xml:space="preserve">2.5V:</t>
    </r>
    <r>
      <rPr>
        <sz val="11"/>
        <color rgb="FF000000"/>
        <rFont val="Calibri"/>
        <family val="2"/>
        <charset val="1"/>
      </rPr>
      <t xml:space="preserve"> 36 - J13 - 8/7</t>
    </r>
  </si>
  <si>
    <r>
      <rPr>
        <b val="true"/>
        <sz val="11"/>
        <color rgb="FF000000"/>
        <rFont val="Calibri"/>
        <family val="2"/>
        <charset val="1"/>
      </rPr>
      <t xml:space="preserve">2.5V:</t>
    </r>
    <r>
      <rPr>
        <sz val="11"/>
        <color rgb="FF000000"/>
        <rFont val="Calibri"/>
        <family val="2"/>
        <charset val="1"/>
      </rPr>
      <t xml:space="preserve"> 36 - J12 - 6/5</t>
    </r>
  </si>
  <si>
    <r>
      <rPr>
        <b val="true"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 xml:space="preserve">36 - J13 - 4/3</t>
    </r>
  </si>
  <si>
    <t xml:space="preserve">Depopulated LVR Pins</t>
  </si>
  <si>
    <t xml:space="preserve">Depoplulated</t>
  </si>
  <si>
    <r>
      <rPr>
        <b val="true"/>
        <sz val="11"/>
        <color rgb="FF000000"/>
        <rFont val="Calibri"/>
        <family val="2"/>
        <charset val="1"/>
      </rPr>
      <t xml:space="preserve">2.5V:</t>
    </r>
    <r>
      <rPr>
        <sz val="11"/>
        <color rgb="FF000000"/>
        <rFont val="Calibri"/>
        <family val="2"/>
        <charset val="1"/>
      </rPr>
      <t xml:space="preserve"> 34 - J12 - 2/1</t>
    </r>
  </si>
  <si>
    <r>
      <rPr>
        <b val="true"/>
        <sz val="11"/>
        <color rgb="FF000000"/>
        <rFont val="Calibri"/>
        <family val="2"/>
        <charset val="1"/>
      </rPr>
      <t xml:space="preserve">2.5V:</t>
    </r>
    <r>
      <rPr>
        <sz val="11"/>
        <color rgb="FF000000"/>
        <rFont val="Calibri"/>
        <family val="2"/>
        <charset val="1"/>
      </rPr>
      <t xml:space="preserve"> 35 - J12 - 4/3</t>
    </r>
  </si>
  <si>
    <t xml:space="preserve">Summary of lengths</t>
  </si>
  <si>
    <r>
      <rPr>
        <b val="true"/>
        <sz val="11"/>
        <color rgb="FF000000"/>
        <rFont val="Calibri"/>
        <family val="2"/>
        <charset val="1"/>
      </rPr>
      <t xml:space="preserve">2.5V:</t>
    </r>
    <r>
      <rPr>
        <sz val="11"/>
        <color rgb="FF000000"/>
        <rFont val="Calibri"/>
        <family val="2"/>
        <charset val="1"/>
      </rPr>
      <t xml:space="preserve"> 36 - J12 - 2/1</t>
    </r>
  </si>
  <si>
    <r>
      <rPr>
        <b val="true"/>
        <sz val="11"/>
        <color rgb="FF000000"/>
        <rFont val="Calibri"/>
        <family val="2"/>
        <charset val="1"/>
      </rPr>
      <t xml:space="preserve">2.5V:</t>
    </r>
    <r>
      <rPr>
        <sz val="11"/>
        <color rgb="FF000000"/>
        <rFont val="Calibri"/>
        <family val="2"/>
        <charset val="1"/>
      </rPr>
      <t xml:space="preserve"> 36 - J12 - 8/7</t>
    </r>
  </si>
  <si>
    <t xml:space="preserve">DCB - IP - True</t>
  </si>
  <si>
    <t xml:space="preserve">DCB_7_alpha_a_P/N</t>
  </si>
  <si>
    <t xml:space="preserve">59 - J13 - 8/7</t>
  </si>
  <si>
    <t xml:space="preserve">Mismatch between magnet, ip layers in Phoebe's schematic. (output channels are swapped between DCBs 3 and 11 in the schematic). Phoebe has confirmed this is an error, and assures that the output for DCBs 3 and 11 should match that from the other detector regions. This table is made with that update.</t>
  </si>
  <si>
    <t xml:space="preserve">DCB_7_alpha_a_P/N_S</t>
  </si>
  <si>
    <t xml:space="preserve">59 - J13 - 6/5</t>
  </si>
  <si>
    <t xml:space="preserve">DCB_6_7_alpha_a_25_P/N</t>
  </si>
  <si>
    <r>
      <rPr>
        <b val="true"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 xml:space="preserve">65 - J13 - 8/7</t>
    </r>
  </si>
  <si>
    <t xml:space="preserve">DCB_8_alpha_a_P/N</t>
  </si>
  <si>
    <t xml:space="preserve">57 - J13 - 4/3</t>
  </si>
  <si>
    <t xml:space="preserve">DCB_8_alpha_a_P/N_S</t>
  </si>
  <si>
    <t xml:space="preserve">57 - J13 - 2/1 </t>
  </si>
  <si>
    <t xml:space="preserve">DCB_10_11_alpha_a_25_P/N</t>
  </si>
  <si>
    <r>
      <rPr>
        <b val="true"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 xml:space="preserve">65 - J12 - 6/5</t>
    </r>
  </si>
  <si>
    <t xml:space="preserve">DCB_11_alpha_a_P/N</t>
  </si>
  <si>
    <t xml:space="preserve">58 - J13 - 4/3</t>
  </si>
  <si>
    <t xml:space="preserve">DCB_0_alpha_a_P/N</t>
  </si>
  <si>
    <t xml:space="preserve">57 - J12 - 4/3</t>
  </si>
  <si>
    <t xml:space="preserve">DCB_1_alpha_a_P/N_S</t>
  </si>
  <si>
    <t xml:space="preserve">57 - J12 - 6/5</t>
  </si>
  <si>
    <t xml:space="preserve">DCB_1_alpha_a_P/N</t>
  </si>
  <si>
    <t xml:space="preserve">57 - J12 - 8/7</t>
  </si>
  <si>
    <t xml:space="preserve">DCB_4_alpha_a_P/N</t>
  </si>
  <si>
    <t xml:space="preserve">59 - J12 - 4/3</t>
  </si>
  <si>
    <t xml:space="preserve">DCB_4_alpha_a_P/N_S</t>
  </si>
  <si>
    <t xml:space="preserve">59 - J12 - 2/1</t>
  </si>
  <si>
    <t xml:space="preserve">DCB_0_alpha_a_P/N_S</t>
  </si>
  <si>
    <t xml:space="preserve">57 - J12 - 2/1</t>
  </si>
  <si>
    <t xml:space="preserve">DCB_2_3_alpha_a_25_P/N</t>
  </si>
  <si>
    <r>
      <rPr>
        <b val="true"/>
        <sz val="11"/>
        <color rgb="FF000000"/>
        <rFont val="Calibri"/>
        <family val="2"/>
        <charset val="1"/>
      </rPr>
      <t xml:space="preserve">2.5V:</t>
    </r>
    <r>
      <rPr>
        <sz val="11"/>
        <color rgb="FF000000"/>
        <rFont val="Calibri"/>
        <family val="2"/>
        <charset val="1"/>
      </rPr>
      <t xml:space="preserve"> 65 - J12 - 4/3</t>
    </r>
  </si>
  <si>
    <t xml:space="preserve">DCB_6_alpha_a_P/N_S</t>
  </si>
  <si>
    <t xml:space="preserve">59 - J13 - 2/1</t>
  </si>
  <si>
    <t xml:space="preserve">DCB_6_alpha_a_P/N</t>
  </si>
  <si>
    <t xml:space="preserve">59 - J13 - 4/3</t>
  </si>
  <si>
    <t xml:space="preserve">DCB_9_alpha_a_P/N_S</t>
  </si>
  <si>
    <t xml:space="preserve">57 - J13 - 6/5</t>
  </si>
  <si>
    <t xml:space="preserve">DCB_8_9_alpha_a_25_P/N</t>
  </si>
  <si>
    <r>
      <rPr>
        <b val="true"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 xml:space="preserve">65 - J13 - 6/5</t>
    </r>
  </si>
  <si>
    <t xml:space="preserve">DCB_9_alpha_a_P/N</t>
  </si>
  <si>
    <t xml:space="preserve">57 - J13 - 8/7</t>
  </si>
  <si>
    <t xml:space="preserve">DCB_10_alpha_a_P/N_S</t>
  </si>
  <si>
    <t xml:space="preserve">58 - J12 - 2/1</t>
  </si>
  <si>
    <t xml:space="preserve">DCB_10_alpha_a_P/N</t>
  </si>
  <si>
    <t xml:space="preserve">58 - J12 - 4/3</t>
  </si>
  <si>
    <t xml:space="preserve">DCB_11_alpha_a_P/N_S</t>
  </si>
  <si>
    <t xml:space="preserve">58 - J13 - 2/1</t>
  </si>
  <si>
    <t xml:space="preserve">DCB_0_1_alpha_a_25_P/N</t>
  </si>
  <si>
    <r>
      <rPr>
        <b val="true"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 xml:space="preserve">65 - J13 - 2/1</t>
    </r>
  </si>
  <si>
    <t xml:space="preserve">DCB_3_alpha_a_P/N</t>
  </si>
  <si>
    <t xml:space="preserve">58 - J13 - 8/7</t>
  </si>
  <si>
    <t xml:space="preserve">DCB_5_alpha_a_P/N_S</t>
  </si>
  <si>
    <t xml:space="preserve">59 - J12 - 6/5</t>
  </si>
  <si>
    <t xml:space="preserve">DCB_4_5_alpha_a_25_P/N</t>
  </si>
  <si>
    <r>
      <rPr>
        <b val="true"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 xml:space="preserve">65 - J13 - 4/3</t>
    </r>
  </si>
  <si>
    <t xml:space="preserve">DCB_5_alpha_a_P/N</t>
  </si>
  <si>
    <t xml:space="preserve">59 - J12 - 8/7</t>
  </si>
  <si>
    <t xml:space="preserve">DCB_3_alpha_a_P/N_S</t>
  </si>
  <si>
    <t xml:space="preserve">58 - J13 - 6/5</t>
  </si>
  <si>
    <t xml:space="preserve">DCB_2_alpha_a_P/N</t>
  </si>
  <si>
    <t xml:space="preserve">58 - J12 - 8/7</t>
  </si>
  <si>
    <t xml:space="preserve">DCB_2_alpha_a_P/N_S</t>
  </si>
  <si>
    <t xml:space="preserve">58 - J12 - 6/5</t>
  </si>
  <si>
    <t xml:space="preserve">DCB_7_beta_a_P/N</t>
  </si>
  <si>
    <t xml:space="preserve">62 - J13 - 8/7</t>
  </si>
  <si>
    <t xml:space="preserve">DCB_7_beta_a_P/N_S</t>
  </si>
  <si>
    <t xml:space="preserve">62 - J13 - 6/5</t>
  </si>
  <si>
    <t xml:space="preserve">DCB_6_7_beta_a_25_P/N</t>
  </si>
  <si>
    <r>
      <rPr>
        <b val="true"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 xml:space="preserve">66 - J13 - 8/7</t>
    </r>
  </si>
  <si>
    <t xml:space="preserve">DCB_8_beta_a_P/N</t>
  </si>
  <si>
    <t xml:space="preserve">60 - J13 - 4/3</t>
  </si>
  <si>
    <t xml:space="preserve">DCB_8_beta_a_P/N_S</t>
  </si>
  <si>
    <t xml:space="preserve">60 - J13 - 2/1</t>
  </si>
  <si>
    <t xml:space="preserve">DCB_10_11_beta_a_25_P/N</t>
  </si>
  <si>
    <r>
      <rPr>
        <b val="true"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 xml:space="preserve">66 - J12 - 6/5</t>
    </r>
  </si>
  <si>
    <t xml:space="preserve">DCB_11_beta_a_P/N</t>
  </si>
  <si>
    <t xml:space="preserve">61 - J13 - 4/3</t>
  </si>
  <si>
    <t xml:space="preserve">DCB_0_beta_a_P/N</t>
  </si>
  <si>
    <t xml:space="preserve">60 - J12 - 4/3</t>
  </si>
  <si>
    <t xml:space="preserve">DCB_1_beta_a_P/N_S</t>
  </si>
  <si>
    <t xml:space="preserve">60 - J12 - 6/5</t>
  </si>
  <si>
    <t xml:space="preserve">DCB_1_beta_a_P/N</t>
  </si>
  <si>
    <t xml:space="preserve">60 - J12 - 8/7</t>
  </si>
  <si>
    <t xml:space="preserve">DCB_4_beta_a_P/N</t>
  </si>
  <si>
    <t xml:space="preserve">62 - J12 - 4/3</t>
  </si>
  <si>
    <t xml:space="preserve">DCB_4_beta_a_P/N_S</t>
  </si>
  <si>
    <t xml:space="preserve">62 - J12 - 2/1</t>
  </si>
  <si>
    <t xml:space="preserve">DCB_0_beta_a_P/N_S</t>
  </si>
  <si>
    <t xml:space="preserve">60 - J12 - 2/1</t>
  </si>
  <si>
    <t xml:space="preserve">DCB_6_beta_a_P/N_S</t>
  </si>
  <si>
    <t xml:space="preserve">62 - J13 - 2/1</t>
  </si>
  <si>
    <t xml:space="preserve">DCB_6_beta_a_P/N</t>
  </si>
  <si>
    <t xml:space="preserve">62 - J13 - 4/3</t>
  </si>
  <si>
    <t xml:space="preserve">DCB_9_beta_a_P/N_S</t>
  </si>
  <si>
    <t xml:space="preserve">60 - J13 - 6/5</t>
  </si>
  <si>
    <t xml:space="preserve">DCB_8_9_beta_a_25_P/N</t>
  </si>
  <si>
    <r>
      <rPr>
        <b val="true"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 xml:space="preserve">66 - J13 - 6/5</t>
    </r>
  </si>
  <si>
    <t xml:space="preserve">DCB_9_beta_a_P/N</t>
  </si>
  <si>
    <t xml:space="preserve">60 - J13 - 8/7</t>
  </si>
  <si>
    <t xml:space="preserve">DCB_10_beta_a_P/N_S</t>
  </si>
  <si>
    <t xml:space="preserve">61 - J12 - 2/1</t>
  </si>
  <si>
    <t xml:space="preserve">DCB_10_beta_a_P/N</t>
  </si>
  <si>
    <t xml:space="preserve">61 - J12 - 4/3</t>
  </si>
  <si>
    <t xml:space="preserve">DCB_11_beta_a_P/N_S</t>
  </si>
  <si>
    <t xml:space="preserve">61 - J13 - 2/1</t>
  </si>
  <si>
    <t xml:space="preserve">DCB_0_1_beta_a_25_P/N</t>
  </si>
  <si>
    <r>
      <rPr>
        <b val="true"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 xml:space="preserve">66 - J13 - 2/1</t>
    </r>
  </si>
  <si>
    <t xml:space="preserve">DCB_5_beta_a_P/N_S</t>
  </si>
  <si>
    <t xml:space="preserve">62 - J12 - 6/5</t>
  </si>
  <si>
    <t xml:space="preserve">DCB_4_5_beta_a_25_P/N</t>
  </si>
  <si>
    <r>
      <rPr>
        <b val="true"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 xml:space="preserve">66 - J13 - 4/3</t>
    </r>
  </si>
  <si>
    <t xml:space="preserve">DCB_5_beta_a_P/N</t>
  </si>
  <si>
    <t xml:space="preserve">62 - J12 - 8/7</t>
  </si>
  <si>
    <t xml:space="preserve">DCB_7_gamma_a_P/N</t>
  </si>
  <si>
    <t xml:space="preserve">64 - J13 - 8/7</t>
  </si>
  <si>
    <t xml:space="preserve">DCB_7_gamma_a_P/N_S</t>
  </si>
  <si>
    <t xml:space="preserve">64 - J13 - 6/5</t>
  </si>
  <si>
    <t xml:space="preserve">DCB_6_7_gamma_a_25_P/N</t>
  </si>
  <si>
    <r>
      <rPr>
        <b val="true"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 xml:space="preserve">67 - J13 - 8/7</t>
    </r>
  </si>
  <si>
    <t xml:space="preserve">DCB_8_gamma_a_P/N</t>
  </si>
  <si>
    <t xml:space="preserve">63 - J13 - 4/3</t>
  </si>
  <si>
    <t xml:space="preserve">DCB_8_gamma_a_P/N_S</t>
  </si>
  <si>
    <t xml:space="preserve">63 - J13 - 2/1</t>
  </si>
  <si>
    <t xml:space="preserve">DCB_0_gamma_a_P/N</t>
  </si>
  <si>
    <t xml:space="preserve">63 - J12 - 4/3</t>
  </si>
  <si>
    <t xml:space="preserve">DCB_1_gamma_a_P/N_S</t>
  </si>
  <si>
    <t xml:space="preserve">63 - J12 - 6/5</t>
  </si>
  <si>
    <t xml:space="preserve">DCB_1_gamma_a_P/N</t>
  </si>
  <si>
    <t xml:space="preserve">63 - J12 - 8/7</t>
  </si>
  <si>
    <t xml:space="preserve">DCB_4_gamma_a_P/N</t>
  </si>
  <si>
    <t xml:space="preserve">64 - J12 - 4/3</t>
  </si>
  <si>
    <t xml:space="preserve">DCB_4_gamma_a_P/N_S</t>
  </si>
  <si>
    <t xml:space="preserve">64 - J12 - 2/1</t>
  </si>
  <si>
    <t xml:space="preserve">DCB_0_gamma_a_P/N_S</t>
  </si>
  <si>
    <t xml:space="preserve">63 - J12 - 2/1</t>
  </si>
  <si>
    <t xml:space="preserve">DCB_6_gamma_a_P/N_S</t>
  </si>
  <si>
    <t xml:space="preserve">64 - J13 - 2/1</t>
  </si>
  <si>
    <t xml:space="preserve">DCB_6_gamma_a_P/N</t>
  </si>
  <si>
    <t xml:space="preserve">64 - J13 - 4/3</t>
  </si>
  <si>
    <t xml:space="preserve">DCB_9_gamma_a_P/N_S</t>
  </si>
  <si>
    <t xml:space="preserve">63 - J13 - 6/5</t>
  </si>
  <si>
    <t xml:space="preserve">DCB_8_9_gamma_a_25_P/N</t>
  </si>
  <si>
    <r>
      <rPr>
        <b val="true"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 xml:space="preserve">67 - J13 - 6/5</t>
    </r>
  </si>
  <si>
    <t xml:space="preserve">DCB_9_gamma_a_P/N</t>
  </si>
  <si>
    <t xml:space="preserve">63 - J13 - 8/7</t>
  </si>
  <si>
    <t xml:space="preserve">DCB_0_1_gamma_a_25_P/N</t>
  </si>
  <si>
    <r>
      <rPr>
        <b val="true"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 xml:space="preserve">67 - J13 - 2/1</t>
    </r>
  </si>
  <si>
    <t xml:space="preserve">DCB_5_gamma_a_P/N_S</t>
  </si>
  <si>
    <t xml:space="preserve">64 - J12 - 6/5</t>
  </si>
  <si>
    <t xml:space="preserve">DCB_4_5_gamma_a_25_P/N</t>
  </si>
  <si>
    <r>
      <rPr>
        <b val="true"/>
        <sz val="11"/>
        <color rgb="FF000000"/>
        <rFont val="Calibri"/>
        <family val="2"/>
        <charset val="1"/>
      </rPr>
      <t xml:space="preserve">2.5V:</t>
    </r>
    <r>
      <rPr>
        <sz val="11"/>
        <color rgb="FF000000"/>
        <rFont val="Calibri"/>
        <family val="2"/>
        <charset val="1"/>
      </rPr>
      <t xml:space="preserve"> 67 - J13 - 4/3</t>
    </r>
  </si>
  <si>
    <t xml:space="preserve">DCB_5_gamma_a_P/N</t>
  </si>
  <si>
    <t xml:space="preserve">64 - J12 - 8/7</t>
  </si>
  <si>
    <r>
      <rPr>
        <b val="true"/>
        <sz val="11"/>
        <color rgb="FF000000"/>
        <rFont val="Calibri"/>
        <family val="2"/>
        <charset val="1"/>
      </rPr>
      <t xml:space="preserve">2.5V:</t>
    </r>
    <r>
      <rPr>
        <sz val="11"/>
        <color rgb="FF000000"/>
        <rFont val="Calibri"/>
        <family val="2"/>
        <charset val="1"/>
      </rPr>
      <t xml:space="preserve"> 65 - J12 - 2/1</t>
    </r>
  </si>
  <si>
    <r>
      <rPr>
        <b val="true"/>
        <sz val="11"/>
        <color rgb="FF000000"/>
        <rFont val="Calibri"/>
        <family val="2"/>
        <charset val="1"/>
      </rPr>
      <t xml:space="preserve">2.5V:</t>
    </r>
    <r>
      <rPr>
        <sz val="11"/>
        <color rgb="FF000000"/>
        <rFont val="Calibri"/>
        <family val="2"/>
        <charset val="1"/>
      </rPr>
      <t xml:space="preserve"> 65 - J12 - 8/7</t>
    </r>
  </si>
  <si>
    <r>
      <rPr>
        <b val="true"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 xml:space="preserve">66 - J12 - 2/1</t>
    </r>
  </si>
  <si>
    <r>
      <rPr>
        <b val="true"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 xml:space="preserve">66 - J12 - 4/3</t>
    </r>
  </si>
  <si>
    <r>
      <rPr>
        <b val="true"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 xml:space="preserve">66 - J12 - 8/7</t>
    </r>
  </si>
  <si>
    <r>
      <rPr>
        <b val="true"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 xml:space="preserve">67 - J12 - 2/1</t>
    </r>
  </si>
  <si>
    <r>
      <rPr>
        <b val="true"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 xml:space="preserve">67 - J12 - 4/3</t>
    </r>
  </si>
  <si>
    <r>
      <rPr>
        <b val="true"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 xml:space="preserve">67 - J12 - 6/5</t>
    </r>
  </si>
  <si>
    <r>
      <rPr>
        <b val="true"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 xml:space="preserve">67 - J12 - 8/7</t>
    </r>
  </si>
  <si>
    <t xml:space="preserve">61 - J12 - 6/5</t>
  </si>
  <si>
    <t xml:space="preserve">61 - J12 - 8/7</t>
  </si>
  <si>
    <t xml:space="preserve">61 - J13 - 6/5</t>
  </si>
  <si>
    <t xml:space="preserve">61 - J13 - 8/7</t>
  </si>
  <si>
    <t xml:space="preserve">Depopulated PPP Lines</t>
  </si>
  <si>
    <t xml:space="preserve">DCB - IP - Mirror</t>
  </si>
  <si>
    <r>
      <rPr>
        <b val="true"/>
        <sz val="11"/>
        <color rgb="FF000000"/>
        <rFont val="Calibri"/>
        <family val="2"/>
        <charset val="1"/>
      </rPr>
      <t xml:space="preserve">2.5V:</t>
    </r>
    <r>
      <rPr>
        <sz val="11"/>
        <color rgb="FF000000"/>
        <rFont val="Calibri"/>
        <family val="2"/>
        <charset val="1"/>
      </rPr>
      <t xml:space="preserve"> 65 - J13 - 8/7</t>
    </r>
  </si>
  <si>
    <r>
      <rPr>
        <b val="true"/>
        <sz val="11"/>
        <color rgb="FF000000"/>
        <rFont val="Calibri"/>
        <family val="2"/>
        <charset val="1"/>
      </rPr>
      <t xml:space="preserve">2.5V:</t>
    </r>
    <r>
      <rPr>
        <sz val="11"/>
        <color rgb="FF000000"/>
        <rFont val="Calibri"/>
        <family val="2"/>
        <charset val="1"/>
      </rPr>
      <t xml:space="preserve"> 65 - J12 - 6/5</t>
    </r>
  </si>
  <si>
    <t xml:space="preserve">See note on DCB-IP-True worksheet</t>
  </si>
  <si>
    <r>
      <rPr>
        <b val="true"/>
        <sz val="11"/>
        <color rgb="FF000000"/>
        <rFont val="Calibri"/>
        <family val="2"/>
        <charset val="1"/>
      </rPr>
      <t xml:space="preserve">2.5V:</t>
    </r>
    <r>
      <rPr>
        <sz val="11"/>
        <color rgb="FF000000"/>
        <rFont val="Calibri"/>
        <family val="2"/>
        <charset val="1"/>
      </rPr>
      <t xml:space="preserve"> 65 - J13 - 2/1</t>
    </r>
  </si>
  <si>
    <r>
      <rPr>
        <b val="true"/>
        <sz val="11"/>
        <color rgb="FF000000"/>
        <rFont val="Calibri"/>
        <family val="2"/>
        <charset val="1"/>
      </rPr>
      <t xml:space="preserve">2.5V:</t>
    </r>
    <r>
      <rPr>
        <sz val="11"/>
        <color rgb="FF000000"/>
        <rFont val="Calibri"/>
        <family val="2"/>
        <charset val="1"/>
      </rPr>
      <t xml:space="preserve"> 66 - J12 - 6/5</t>
    </r>
  </si>
  <si>
    <r>
      <rPr>
        <b val="true"/>
        <sz val="11"/>
        <color rgb="FF000000"/>
        <rFont val="Calibri"/>
        <family val="2"/>
        <charset val="1"/>
      </rPr>
      <t xml:space="preserve">2.5V:</t>
    </r>
    <r>
      <rPr>
        <sz val="11"/>
        <color rgb="FF000000"/>
        <rFont val="Calibri"/>
        <family val="2"/>
        <charset val="1"/>
      </rPr>
      <t xml:space="preserve"> 66 - J13 - 6/5</t>
    </r>
  </si>
  <si>
    <r>
      <rPr>
        <b val="true"/>
        <sz val="11"/>
        <color rgb="FF000000"/>
        <rFont val="Calibri"/>
        <family val="2"/>
        <charset val="1"/>
      </rPr>
      <t xml:space="preserve">2.5V:</t>
    </r>
    <r>
      <rPr>
        <sz val="11"/>
        <color rgb="FF000000"/>
        <rFont val="Calibri"/>
        <family val="2"/>
        <charset val="1"/>
      </rPr>
      <t xml:space="preserve"> 67 - J13 - 8/7</t>
    </r>
  </si>
  <si>
    <t xml:space="preserve">Depopulated PPP pins</t>
  </si>
  <si>
    <t xml:space="preserve">exact lengths (m)</t>
  </si>
  <si>
    <t xml:space="preserve">rounded up lengths (m)</t>
  </si>
  <si>
    <t xml:space="preserve">section</t>
  </si>
  <si>
    <t xml:space="preserve">PPP</t>
  </si>
  <si>
    <t xml:space="preserve">quad</t>
  </si>
  <si>
    <t xml:space="preserve">L</t>
  </si>
  <si>
    <t xml:space="preserve">Section</t>
  </si>
  <si>
    <t xml:space="preserve">2c</t>
  </si>
  <si>
    <t xml:space="preserve">2b</t>
  </si>
  <si>
    <t xml:space="preserve">2a</t>
  </si>
  <si>
    <t xml:space="preserve">1b</t>
  </si>
  <si>
    <t xml:space="preserve">1a</t>
  </si>
  <si>
    <t xml:space="preserve">3a</t>
  </si>
  <si>
    <t xml:space="preserve">3d</t>
  </si>
  <si>
    <t xml:space="preserve">4b</t>
  </si>
  <si>
    <t xml:space="preserve">&lt;&lt;&lt; manually assigned 8 m in A-top and C-bot for HIT (Stereo)</t>
  </si>
  <si>
    <t xml:space="preserve">3b</t>
  </si>
  <si>
    <t xml:space="preserve">4a</t>
  </si>
  <si>
    <t xml:space="preserve">2e</t>
  </si>
  <si>
    <t xml:space="preserve">|6.8|</t>
  </si>
  <si>
    <t xml:space="preserve">|7.6|</t>
  </si>
  <si>
    <t xml:space="preserve"> HMT Stereo</t>
  </si>
  <si>
    <t xml:space="preserve"> HMT Straight</t>
  </si>
  <si>
    <t xml:space="preserve"> HMM Stereo</t>
  </si>
  <si>
    <t xml:space="preserve"> HMM Straight</t>
  </si>
  <si>
    <t xml:space="preserve">SBC-MAG</t>
  </si>
  <si>
    <t xml:space="preserve">Total</t>
  </si>
  <si>
    <t xml:space="preserve">C-TOP</t>
  </si>
  <si>
    <t xml:space="preserve">C-BOT</t>
  </si>
  <si>
    <t xml:space="preserve">A-TOP</t>
  </si>
  <si>
    <t xml:space="preserve">A-BOT</t>
  </si>
  <si>
    <t xml:space="preserve">|8.4|</t>
  </si>
  <si>
    <t xml:space="preserve">|6.4|</t>
  </si>
  <si>
    <t xml:space="preserve"> HIT Stereo</t>
  </si>
  <si>
    <t xml:space="preserve"> HIT Straight</t>
  </si>
  <si>
    <t xml:space="preserve"> HIM Stereo</t>
  </si>
  <si>
    <t xml:space="preserve"> HIM Straight</t>
  </si>
  <si>
    <t xml:space="preserve">SBC-IP</t>
  </si>
  <si>
    <t xml:space="preserve">DMT</t>
  </si>
  <si>
    <t xml:space="preserve">DMM</t>
  </si>
  <si>
    <t xml:space="preserve">DIT</t>
  </si>
  <si>
    <t xml:space="preserve">DIM</t>
  </si>
  <si>
    <t xml:space="preserve">|7.2|</t>
  </si>
  <si>
    <t xml:space="preserve">(HIT) Stereo Staves - IP - True (Special Bundles)</t>
  </si>
  <si>
    <t xml:space="preserve">(HMT) Stereo Staves - Mag - True Special bundles</t>
  </si>
  <si>
    <t xml:space="preserve">(HMM) Stereo Staves - Mag - Mirror Special Bundles</t>
  </si>
  <si>
    <t xml:space="preserve">HMT_Stereo</t>
  </si>
  <si>
    <t xml:space="preserve">HMT_Straight</t>
  </si>
  <si>
    <t xml:space="preserve">HMM_Stereo</t>
  </si>
  <si>
    <t xml:space="preserve">HMM_Straight</t>
  </si>
  <si>
    <t xml:space="preserve">HIT_Stereo</t>
  </si>
  <si>
    <t xml:space="preserve">HIT_Straight</t>
  </si>
  <si>
    <t xml:space="preserve">HIM_Stereo</t>
  </si>
  <si>
    <t xml:space="preserve">54</t>
  </si>
  <si>
    <t xml:space="preserve">53</t>
  </si>
  <si>
    <t xml:space="preserve">49</t>
  </si>
  <si>
    <t xml:space="preserve">51</t>
  </si>
  <si>
    <t xml:space="preserve">47</t>
  </si>
  <si>
    <t xml:space="preserve">55</t>
  </si>
  <si>
    <t xml:space="preserve">52</t>
  </si>
  <si>
    <t xml:space="preserve">50</t>
  </si>
  <si>
    <t xml:space="preserve">56</t>
  </si>
  <si>
    <t xml:space="preserve">48</t>
  </si>
  <si>
    <t xml:space="preserve">HIM_Straight</t>
  </si>
  <si>
    <t xml:space="preserve">44</t>
  </si>
  <si>
    <t xml:space="preserve">43</t>
  </si>
  <si>
    <t xml:space="preserve">39</t>
  </si>
  <si>
    <t xml:space="preserve">41</t>
  </si>
  <si>
    <t xml:space="preserve">37</t>
  </si>
  <si>
    <t xml:space="preserve">45</t>
  </si>
  <si>
    <t xml:space="preserve">42</t>
  </si>
  <si>
    <t xml:space="preserve">40</t>
  </si>
  <si>
    <t xml:space="preserve">46</t>
  </si>
  <si>
    <t xml:space="preserve">38</t>
  </si>
  <si>
    <t xml:space="preserve">34 - J13 - 8/7</t>
  </si>
  <si>
    <t xml:space="preserve">34 - J12 - 6/5</t>
  </si>
  <si>
    <t xml:space="preserve">34 - J12 - 4/3</t>
  </si>
  <si>
    <t xml:space="preserve">34 - J13 - 6/5</t>
  </si>
  <si>
    <r>
      <rPr>
        <b val="true"/>
        <sz val="11"/>
        <color rgb="FF000000"/>
        <rFont val="Calibri"/>
        <family val="2"/>
        <charset val="1"/>
      </rPr>
      <t xml:space="preserve">34 - </t>
    </r>
    <r>
      <rPr>
        <b val="true"/>
        <sz val="11"/>
        <color rgb="FFFF0000"/>
        <rFont val="Calibri"/>
        <family val="2"/>
        <charset val="1"/>
      </rPr>
      <t xml:space="preserve">J13</t>
    </r>
    <r>
      <rPr>
        <b val="true"/>
        <sz val="11"/>
        <color rgb="FF000000"/>
        <rFont val="Calibri"/>
        <family val="2"/>
        <charset val="1"/>
      </rPr>
      <t xml:space="preserve"> - 2/1</t>
    </r>
  </si>
  <si>
    <t xml:space="preserve">In Scott's DMT table, it was J12</t>
  </si>
  <si>
    <t xml:space="preserve">34 - J13 - 4/3</t>
  </si>
  <si>
    <t xml:space="preserve">35 - J13 - 8/7</t>
  </si>
  <si>
    <t xml:space="preserve">35 - J12 - 6/5</t>
  </si>
  <si>
    <t xml:space="preserve">35 - J13 - 6/5</t>
  </si>
  <si>
    <t xml:space="preserve">35 - J13 - 2/1</t>
  </si>
  <si>
    <t xml:space="preserve">35 - J13 - 4/3</t>
  </si>
  <si>
    <t xml:space="preserve">36 - J13 - 8/7</t>
  </si>
  <si>
    <t xml:space="preserve">36 - J12 - 6/5</t>
  </si>
  <si>
    <t xml:space="preserve">36 - J13 - 6/5</t>
  </si>
  <si>
    <t xml:space="preserve">36 - J13 - 2/1</t>
  </si>
  <si>
    <t xml:space="preserve">36 - J13 - 4/3</t>
  </si>
  <si>
    <t xml:space="preserve">34 - J13 - 2/1</t>
  </si>
  <si>
    <t xml:space="preserve">65 - J13 - 8/7</t>
  </si>
  <si>
    <t xml:space="preserve">65 - J12 - 6/5</t>
  </si>
  <si>
    <t xml:space="preserve">65 - J12 - 4/3</t>
  </si>
  <si>
    <t xml:space="preserve">65 - J13 - 6/5</t>
  </si>
  <si>
    <t xml:space="preserve">65 - J13 - 2/1</t>
  </si>
  <si>
    <t xml:space="preserve">65 - J13 - 4/3</t>
  </si>
  <si>
    <t xml:space="preserve">66 - J13 - 8/7</t>
  </si>
  <si>
    <t xml:space="preserve">66 - J12 - 6/5</t>
  </si>
  <si>
    <t xml:space="preserve">66 - J13 - 6/5</t>
  </si>
  <si>
    <t xml:space="preserve">66 - J13 - 2/1</t>
  </si>
  <si>
    <t xml:space="preserve">66 - J13 - 4/3</t>
  </si>
  <si>
    <t xml:space="preserve">67 - J13 - 8/7</t>
  </si>
  <si>
    <t xml:space="preserve">67 - J13 - 6/5</t>
  </si>
  <si>
    <t xml:space="preserve">67 - J13 - 2/1</t>
  </si>
  <si>
    <t xml:space="preserve">67 - J13 - 4/3</t>
  </si>
  <si>
    <t xml:space="preserve">For Federico</t>
  </si>
  <si>
    <t xml:space="preserve">Samtec pair label</t>
  </si>
  <si>
    <t xml:space="preserve">Must be spliced together (see LV map EDMS 2258397 v.2)</t>
  </si>
  <si>
    <t xml:space="preserve">Sanity check</t>
  </si>
  <si>
    <t xml:space="preserve">Total Samtec labels</t>
  </si>
  <si>
    <t xml:space="preserve">1.2 V Stand-by</t>
  </si>
  <si>
    <t xml:space="preserve">After splicing</t>
  </si>
  <si>
    <t xml:space="preserve">In LV maps</t>
  </si>
  <si>
    <t xml:space="preserve">Balance (must be 0)</t>
  </si>
  <si>
    <r>
      <rPr>
        <sz val="11"/>
        <color rgb="FF000000"/>
        <rFont val="Calibri"/>
        <family val="2"/>
        <charset val="1"/>
      </rPr>
      <t xml:space="preserve">34 - </t>
    </r>
    <r>
      <rPr>
        <sz val="11"/>
        <color rgb="FFFF0000"/>
        <rFont val="Calibri"/>
        <family val="2"/>
        <charset val="1"/>
      </rPr>
      <t xml:space="preserve">J13</t>
    </r>
    <r>
      <rPr>
        <sz val="11"/>
        <color rgb="FF000000"/>
        <rFont val="Calibri"/>
        <family val="2"/>
        <charset val="1"/>
      </rPr>
      <t xml:space="preserve"> - 2/1</t>
    </r>
  </si>
  <si>
    <t xml:space="preserve">In Scott's DMT it was J12</t>
  </si>
  <si>
    <t xml:space="preserve">This sheet is to be used to fix the LVR labels for lines which were found to be mapped incorrectly or had a typo (PPP labels do not change)</t>
  </si>
  <si>
    <t xml:space="preserve">There is also one cable included here which was missed when copying over the info to the sheets the shifters used for cable assembly</t>
  </si>
  <si>
    <t xml:space="preserve">Stereo Staves - Mag - True (HMT Stereo)</t>
  </si>
  <si>
    <t xml:space="preserve">2nd Line Label</t>
  </si>
  <si>
    <t xml:space="preserve">PPP Label</t>
  </si>
  <si>
    <r>
      <rPr>
        <b val="true"/>
        <i val="true"/>
        <sz val="11"/>
        <color rgb="FF000000"/>
        <rFont val="Calibri"/>
        <family val="2"/>
        <charset val="1"/>
      </rPr>
      <t xml:space="preserve">Incorrect</t>
    </r>
    <r>
      <rPr>
        <b val="true"/>
        <sz val="11"/>
        <color rgb="FF000000"/>
        <rFont val="Calibri"/>
        <family val="2"/>
        <charset val="1"/>
      </rPr>
      <t xml:space="preserve"> LVR Label</t>
    </r>
  </si>
  <si>
    <r>
      <rPr>
        <b val="true"/>
        <i val="true"/>
        <sz val="11"/>
        <color rgb="FF000000"/>
        <rFont val="Calibri"/>
        <family val="2"/>
        <charset val="1"/>
      </rPr>
      <t xml:space="preserve">Correct</t>
    </r>
    <r>
      <rPr>
        <b val="true"/>
        <sz val="11"/>
        <color rgb="FF000000"/>
        <rFont val="Calibri"/>
        <family val="2"/>
        <charset val="1"/>
      </rPr>
      <t xml:space="preserve"> LVR Label</t>
    </r>
  </si>
  <si>
    <t xml:space="preserve">PT_b_beta_S0M_P1W</t>
  </si>
  <si>
    <t xml:space="preserve">24 - J12 - 4/3 1b</t>
  </si>
  <si>
    <t xml:space="preserve">24 - J12 - 2/1 1b</t>
  </si>
  <si>
    <t xml:space="preserve">PT_b_gamma_S0M_P1W</t>
  </si>
  <si>
    <t xml:space="preserve">24 - J13 - 4/3 1b</t>
  </si>
  <si>
    <t xml:space="preserve">24 - J13 - 2/1 1b</t>
  </si>
  <si>
    <t xml:space="preserve">Stereo Staves - Mag - Mirror (HMM Stereo)</t>
  </si>
  <si>
    <t xml:space="preserve">Straight Staves - IP - True (HIT Straight)</t>
  </si>
  <si>
    <t xml:space="preserve">PT_a_alpha_X0M_P1W</t>
  </si>
  <si>
    <t xml:space="preserve">44 - J12 - 4/3 4b</t>
  </si>
  <si>
    <t xml:space="preserve">44 - J13 - 4/3 4b</t>
  </si>
  <si>
    <t xml:space="preserve">44 - J12 - 8/7 4b</t>
  </si>
  <si>
    <t xml:space="preserve">44 - J13 - 8/7 4b</t>
  </si>
  <si>
    <t xml:space="preserve">PT_a_alpha_X0S_P1W</t>
  </si>
  <si>
    <t xml:space="preserve">PT_a_alpha_X0M_P1E</t>
  </si>
  <si>
    <t xml:space="preserve">44 - J12 - 2/1 4b</t>
  </si>
  <si>
    <t xml:space="preserve">44 - J13 - 2/1 4b</t>
  </si>
  <si>
    <t xml:space="preserve">44 - J12 - 6/5 4b</t>
  </si>
  <si>
    <t xml:space="preserve">44 - J13 - 6/5 4b</t>
  </si>
  <si>
    <t xml:space="preserve">PT_a_alpha_X0S_P1E</t>
  </si>
  <si>
    <t xml:space="preserve">Straight Staves - IP - Mirror (HIM Straight)</t>
  </si>
  <si>
    <t xml:space="preserve">DCB - Mag - True (DMT)</t>
  </si>
  <si>
    <t xml:space="preserve">DCB_0_1_alpha_b_25</t>
  </si>
  <si>
    <t xml:space="preserve"> 34 - J12 - 2/1   1a</t>
  </si>
  <si>
    <t xml:space="preserve"> 34 - J13 - 2/1   1a</t>
  </si>
  <si>
    <t xml:space="preserve">DCB - Mag - Mirror (DMM)</t>
  </si>
  <si>
    <t xml:space="preserve">Missing Cable</t>
  </si>
  <si>
    <t xml:space="preserve">Stereo Staves - IP - True (HIT Stereo)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</si>
</sst>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3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FF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8"/>
      <color rgb="FFFF0000"/>
      <name val="Calibri"/>
      <family val="2"/>
      <charset val="1"/>
    </font>
    <font>
      <sz val="11"/>
      <color rgb="FFBFBFBF"/>
      <name val="Calibri"/>
      <family val="2"/>
      <charset val="1"/>
    </font>
    <font>
      <b val="true"/>
      <sz val="18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b val="true"/>
      <sz val="11"/>
      <color rgb="FFBFBFBF"/>
      <name val="Calibri"/>
      <family val="2"/>
      <charset val="1"/>
    </font>
    <font>
      <sz val="11"/>
      <color rgb="FFFF3366"/>
      <name val="Calibri"/>
      <family val="2"/>
      <charset val="1"/>
    </font>
    <font>
      <b val="true"/>
      <sz val="11"/>
      <color rgb="FFFF3366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11"/>
      <color rgb="FFA6A6A6"/>
      <name val="Calibri"/>
      <family val="2"/>
      <charset val="1"/>
    </font>
    <font>
      <strike val="true"/>
      <sz val="14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u val="single"/>
      <sz val="9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BDD7EE"/>
        <bgColor rgb="FFB4C7E7"/>
      </patternFill>
    </fill>
    <fill>
      <patternFill patternType="solid">
        <fgColor rgb="FF9DC3E6"/>
        <bgColor rgb="FFB4C7E7"/>
      </patternFill>
    </fill>
    <fill>
      <patternFill patternType="solid">
        <fgColor rgb="FFFF0000"/>
        <bgColor rgb="FFFF3366"/>
      </patternFill>
    </fill>
    <fill>
      <patternFill patternType="solid">
        <fgColor rgb="FFFBE5D6"/>
        <bgColor rgb="FFFFF2CC"/>
      </patternFill>
    </fill>
    <fill>
      <patternFill patternType="solid">
        <fgColor rgb="FFDEEBF7"/>
        <bgColor rgb="FFDAE3F3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DEEBF7"/>
      </patternFill>
    </fill>
    <fill>
      <patternFill patternType="solid">
        <fgColor rgb="FFEDEDED"/>
        <bgColor rgb="FFDEEBF7"/>
      </patternFill>
    </fill>
    <fill>
      <patternFill patternType="solid">
        <fgColor rgb="FFC5E0B4"/>
        <bgColor rgb="FFD6DCE5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DAE3F3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8CBAD"/>
      </patternFill>
    </fill>
    <fill>
      <patternFill patternType="solid">
        <fgColor rgb="FFB4C7E7"/>
        <bgColor rgb="FF9DC3E6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3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11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2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12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13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8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12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9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9"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</dxf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D6DCE5"/>
      <rgbColor rgb="FF993366"/>
      <rgbColor rgb="FFFFF2CC"/>
      <rgbColor rgb="FFDEEBF7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C5E0B4"/>
      <rgbColor rgb="FFFBE5D6"/>
      <rgbColor rgb="FF9DC3E6"/>
      <rgbColor rgb="FFF4B183"/>
      <rgbColor rgb="FFB4C7E7"/>
      <rgbColor rgb="FFF8CBAD"/>
      <rgbColor rgb="FF3366FF"/>
      <rgbColor rgb="FF33CCCC"/>
      <rgbColor rgb="FF99CC00"/>
      <rgbColor rgb="FFFFCC00"/>
      <rgbColor rgb="FFFF9900"/>
      <rgbColor rgb="FFFF3366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externalLink" Target="externalLinks/externalLink1.xml"/><Relationship Id="rId37" Type="http://schemas.openxmlformats.org/officeDocument/2006/relationships/externalLink" Target="externalLinks/externalLink3.xml"/><Relationship Id="rId38" Type="http://schemas.openxmlformats.org/officeDocument/2006/relationships/externalLink" Target="externalLinks/externalLink2.xml"/><Relationship Id="rId3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161280</xdr:colOff>
      <xdr:row>13</xdr:row>
      <xdr:rowOff>124560</xdr:rowOff>
    </xdr:from>
    <xdr:to>
      <xdr:col>13</xdr:col>
      <xdr:colOff>212040</xdr:colOff>
      <xdr:row>15</xdr:row>
      <xdr:rowOff>117000</xdr:rowOff>
    </xdr:to>
    <xdr:sp>
      <xdr:nvSpPr>
        <xdr:cNvPr id="0" name="CustomShape 1"/>
        <xdr:cNvSpPr/>
      </xdr:nvSpPr>
      <xdr:spPr>
        <a:xfrm>
          <a:off x="5767560" y="3362760"/>
          <a:ext cx="5076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278280</xdr:colOff>
      <xdr:row>12</xdr:row>
      <xdr:rowOff>117360</xdr:rowOff>
    </xdr:from>
    <xdr:to>
      <xdr:col>13</xdr:col>
      <xdr:colOff>336600</xdr:colOff>
      <xdr:row>14</xdr:row>
      <xdr:rowOff>109800</xdr:rowOff>
    </xdr:to>
    <xdr:sp>
      <xdr:nvSpPr>
        <xdr:cNvPr id="1" name="CustomShape 1"/>
        <xdr:cNvSpPr/>
      </xdr:nvSpPr>
      <xdr:spPr>
        <a:xfrm>
          <a:off x="5884560" y="3165120"/>
          <a:ext cx="5832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161280</xdr:colOff>
      <xdr:row>17</xdr:row>
      <xdr:rowOff>102600</xdr:rowOff>
    </xdr:from>
    <xdr:to>
      <xdr:col>13</xdr:col>
      <xdr:colOff>212040</xdr:colOff>
      <xdr:row>19</xdr:row>
      <xdr:rowOff>95040</xdr:rowOff>
    </xdr:to>
    <xdr:sp>
      <xdr:nvSpPr>
        <xdr:cNvPr id="2" name="CustomShape 1"/>
        <xdr:cNvSpPr/>
      </xdr:nvSpPr>
      <xdr:spPr>
        <a:xfrm>
          <a:off x="5767560" y="410292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278280</xdr:colOff>
      <xdr:row>16</xdr:row>
      <xdr:rowOff>95400</xdr:rowOff>
    </xdr:from>
    <xdr:to>
      <xdr:col>13</xdr:col>
      <xdr:colOff>336600</xdr:colOff>
      <xdr:row>18</xdr:row>
      <xdr:rowOff>87840</xdr:rowOff>
    </xdr:to>
    <xdr:sp>
      <xdr:nvSpPr>
        <xdr:cNvPr id="3" name="CustomShape 1"/>
        <xdr:cNvSpPr/>
      </xdr:nvSpPr>
      <xdr:spPr>
        <a:xfrm>
          <a:off x="5884560" y="390528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161280</xdr:colOff>
      <xdr:row>21</xdr:row>
      <xdr:rowOff>117360</xdr:rowOff>
    </xdr:from>
    <xdr:to>
      <xdr:col>13</xdr:col>
      <xdr:colOff>212040</xdr:colOff>
      <xdr:row>23</xdr:row>
      <xdr:rowOff>109800</xdr:rowOff>
    </xdr:to>
    <xdr:sp>
      <xdr:nvSpPr>
        <xdr:cNvPr id="4" name="CustomShape 1"/>
        <xdr:cNvSpPr/>
      </xdr:nvSpPr>
      <xdr:spPr>
        <a:xfrm>
          <a:off x="5767560" y="487980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278280</xdr:colOff>
      <xdr:row>20</xdr:row>
      <xdr:rowOff>109800</xdr:rowOff>
    </xdr:from>
    <xdr:to>
      <xdr:col>13</xdr:col>
      <xdr:colOff>336600</xdr:colOff>
      <xdr:row>22</xdr:row>
      <xdr:rowOff>102240</xdr:rowOff>
    </xdr:to>
    <xdr:sp>
      <xdr:nvSpPr>
        <xdr:cNvPr id="5" name="CustomShape 1"/>
        <xdr:cNvSpPr/>
      </xdr:nvSpPr>
      <xdr:spPr>
        <a:xfrm>
          <a:off x="5884560" y="46818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14760</xdr:colOff>
      <xdr:row>454</xdr:row>
      <xdr:rowOff>139320</xdr:rowOff>
    </xdr:from>
    <xdr:to>
      <xdr:col>13</xdr:col>
      <xdr:colOff>65520</xdr:colOff>
      <xdr:row>456</xdr:row>
      <xdr:rowOff>131760</xdr:rowOff>
    </xdr:to>
    <xdr:sp>
      <xdr:nvSpPr>
        <xdr:cNvPr id="6" name="CustomShape 1"/>
        <xdr:cNvSpPr/>
      </xdr:nvSpPr>
      <xdr:spPr>
        <a:xfrm>
          <a:off x="5621040" y="8738820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131760</xdr:colOff>
      <xdr:row>453</xdr:row>
      <xdr:rowOff>131760</xdr:rowOff>
    </xdr:from>
    <xdr:to>
      <xdr:col>13</xdr:col>
      <xdr:colOff>190080</xdr:colOff>
      <xdr:row>455</xdr:row>
      <xdr:rowOff>124200</xdr:rowOff>
    </xdr:to>
    <xdr:sp>
      <xdr:nvSpPr>
        <xdr:cNvPr id="7" name="CustomShape 1"/>
        <xdr:cNvSpPr/>
      </xdr:nvSpPr>
      <xdr:spPr>
        <a:xfrm>
          <a:off x="5738040" y="871902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14760</xdr:colOff>
      <xdr:row>458</xdr:row>
      <xdr:rowOff>117360</xdr:rowOff>
    </xdr:from>
    <xdr:to>
      <xdr:col>13</xdr:col>
      <xdr:colOff>65520</xdr:colOff>
      <xdr:row>460</xdr:row>
      <xdr:rowOff>109800</xdr:rowOff>
    </xdr:to>
    <xdr:sp>
      <xdr:nvSpPr>
        <xdr:cNvPr id="8" name="CustomShape 1"/>
        <xdr:cNvSpPr/>
      </xdr:nvSpPr>
      <xdr:spPr>
        <a:xfrm>
          <a:off x="5621040" y="8812836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131760</xdr:colOff>
      <xdr:row>457</xdr:row>
      <xdr:rowOff>109800</xdr:rowOff>
    </xdr:from>
    <xdr:to>
      <xdr:col>13</xdr:col>
      <xdr:colOff>190080</xdr:colOff>
      <xdr:row>459</xdr:row>
      <xdr:rowOff>102240</xdr:rowOff>
    </xdr:to>
    <xdr:sp>
      <xdr:nvSpPr>
        <xdr:cNvPr id="9" name="CustomShape 1"/>
        <xdr:cNvSpPr/>
      </xdr:nvSpPr>
      <xdr:spPr>
        <a:xfrm>
          <a:off x="5738040" y="87930000"/>
          <a:ext cx="5832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257</xdr:row>
      <xdr:rowOff>124560</xdr:rowOff>
    </xdr:from>
    <xdr:to>
      <xdr:col>13</xdr:col>
      <xdr:colOff>50760</xdr:colOff>
      <xdr:row>259</xdr:row>
      <xdr:rowOff>117000</xdr:rowOff>
    </xdr:to>
    <xdr:sp>
      <xdr:nvSpPr>
        <xdr:cNvPr id="10" name="CustomShape 1"/>
        <xdr:cNvSpPr/>
      </xdr:nvSpPr>
      <xdr:spPr>
        <a:xfrm>
          <a:off x="5606280" y="4984488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256</xdr:row>
      <xdr:rowOff>117360</xdr:rowOff>
    </xdr:from>
    <xdr:to>
      <xdr:col>13</xdr:col>
      <xdr:colOff>175680</xdr:colOff>
      <xdr:row>258</xdr:row>
      <xdr:rowOff>109800</xdr:rowOff>
    </xdr:to>
    <xdr:sp>
      <xdr:nvSpPr>
        <xdr:cNvPr id="11" name="CustomShape 1"/>
        <xdr:cNvSpPr/>
      </xdr:nvSpPr>
      <xdr:spPr>
        <a:xfrm>
          <a:off x="5723640" y="4964724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261</xdr:row>
      <xdr:rowOff>102600</xdr:rowOff>
    </xdr:from>
    <xdr:to>
      <xdr:col>13</xdr:col>
      <xdr:colOff>50760</xdr:colOff>
      <xdr:row>263</xdr:row>
      <xdr:rowOff>95040</xdr:rowOff>
    </xdr:to>
    <xdr:sp>
      <xdr:nvSpPr>
        <xdr:cNvPr id="12" name="CustomShape 1"/>
        <xdr:cNvSpPr/>
      </xdr:nvSpPr>
      <xdr:spPr>
        <a:xfrm>
          <a:off x="5606280" y="5058504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260</xdr:row>
      <xdr:rowOff>95400</xdr:rowOff>
    </xdr:from>
    <xdr:to>
      <xdr:col>13</xdr:col>
      <xdr:colOff>175680</xdr:colOff>
      <xdr:row>262</xdr:row>
      <xdr:rowOff>87840</xdr:rowOff>
    </xdr:to>
    <xdr:sp>
      <xdr:nvSpPr>
        <xdr:cNvPr id="13" name="CustomShape 1"/>
        <xdr:cNvSpPr/>
      </xdr:nvSpPr>
      <xdr:spPr>
        <a:xfrm>
          <a:off x="5723640" y="503874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265</xdr:row>
      <xdr:rowOff>131760</xdr:rowOff>
    </xdr:from>
    <xdr:to>
      <xdr:col>13</xdr:col>
      <xdr:colOff>50760</xdr:colOff>
      <xdr:row>267</xdr:row>
      <xdr:rowOff>124200</xdr:rowOff>
    </xdr:to>
    <xdr:sp>
      <xdr:nvSpPr>
        <xdr:cNvPr id="14" name="CustomShape 1"/>
        <xdr:cNvSpPr/>
      </xdr:nvSpPr>
      <xdr:spPr>
        <a:xfrm>
          <a:off x="5606280" y="51375960"/>
          <a:ext cx="5076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264</xdr:row>
      <xdr:rowOff>124560</xdr:rowOff>
    </xdr:from>
    <xdr:to>
      <xdr:col>13</xdr:col>
      <xdr:colOff>175680</xdr:colOff>
      <xdr:row>266</xdr:row>
      <xdr:rowOff>117000</xdr:rowOff>
    </xdr:to>
    <xdr:sp>
      <xdr:nvSpPr>
        <xdr:cNvPr id="15" name="CustomShape 1"/>
        <xdr:cNvSpPr/>
      </xdr:nvSpPr>
      <xdr:spPr>
        <a:xfrm>
          <a:off x="5723640" y="51178320"/>
          <a:ext cx="5832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269</xdr:row>
      <xdr:rowOff>109800</xdr:rowOff>
    </xdr:from>
    <xdr:to>
      <xdr:col>13</xdr:col>
      <xdr:colOff>50760</xdr:colOff>
      <xdr:row>271</xdr:row>
      <xdr:rowOff>102240</xdr:rowOff>
    </xdr:to>
    <xdr:sp>
      <xdr:nvSpPr>
        <xdr:cNvPr id="16" name="CustomShape 1"/>
        <xdr:cNvSpPr/>
      </xdr:nvSpPr>
      <xdr:spPr>
        <a:xfrm>
          <a:off x="5606280" y="5211612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268</xdr:row>
      <xdr:rowOff>102600</xdr:rowOff>
    </xdr:from>
    <xdr:to>
      <xdr:col>13</xdr:col>
      <xdr:colOff>175680</xdr:colOff>
      <xdr:row>270</xdr:row>
      <xdr:rowOff>95040</xdr:rowOff>
    </xdr:to>
    <xdr:sp>
      <xdr:nvSpPr>
        <xdr:cNvPr id="17" name="CustomShape 1"/>
        <xdr:cNvSpPr/>
      </xdr:nvSpPr>
      <xdr:spPr>
        <a:xfrm>
          <a:off x="5723640" y="5191848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131760</xdr:colOff>
      <xdr:row>272</xdr:row>
      <xdr:rowOff>109800</xdr:rowOff>
    </xdr:from>
    <xdr:to>
      <xdr:col>13</xdr:col>
      <xdr:colOff>182520</xdr:colOff>
      <xdr:row>274</xdr:row>
      <xdr:rowOff>102240</xdr:rowOff>
    </xdr:to>
    <xdr:sp>
      <xdr:nvSpPr>
        <xdr:cNvPr id="18" name="CustomShape 1"/>
        <xdr:cNvSpPr/>
      </xdr:nvSpPr>
      <xdr:spPr>
        <a:xfrm>
          <a:off x="5738040" y="5268780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21960</xdr:colOff>
      <xdr:row>273</xdr:row>
      <xdr:rowOff>124560</xdr:rowOff>
    </xdr:from>
    <xdr:to>
      <xdr:col>13</xdr:col>
      <xdr:colOff>80280</xdr:colOff>
      <xdr:row>275</xdr:row>
      <xdr:rowOff>117000</xdr:rowOff>
    </xdr:to>
    <xdr:sp>
      <xdr:nvSpPr>
        <xdr:cNvPr id="19" name="CustomShape 1"/>
        <xdr:cNvSpPr/>
      </xdr:nvSpPr>
      <xdr:spPr>
        <a:xfrm>
          <a:off x="5628240" y="528930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335</xdr:row>
      <xdr:rowOff>124560</xdr:rowOff>
    </xdr:from>
    <xdr:to>
      <xdr:col>13</xdr:col>
      <xdr:colOff>50760</xdr:colOff>
      <xdr:row>337</xdr:row>
      <xdr:rowOff>117000</xdr:rowOff>
    </xdr:to>
    <xdr:sp>
      <xdr:nvSpPr>
        <xdr:cNvPr id="20" name="CustomShape 1"/>
        <xdr:cNvSpPr/>
      </xdr:nvSpPr>
      <xdr:spPr>
        <a:xfrm>
          <a:off x="5606280" y="6470388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334</xdr:row>
      <xdr:rowOff>117360</xdr:rowOff>
    </xdr:from>
    <xdr:to>
      <xdr:col>13</xdr:col>
      <xdr:colOff>175680</xdr:colOff>
      <xdr:row>336</xdr:row>
      <xdr:rowOff>109800</xdr:rowOff>
    </xdr:to>
    <xdr:sp>
      <xdr:nvSpPr>
        <xdr:cNvPr id="21" name="CustomShape 1"/>
        <xdr:cNvSpPr/>
      </xdr:nvSpPr>
      <xdr:spPr>
        <a:xfrm>
          <a:off x="5723640" y="6450624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339</xdr:row>
      <xdr:rowOff>102600</xdr:rowOff>
    </xdr:from>
    <xdr:to>
      <xdr:col>13</xdr:col>
      <xdr:colOff>50760</xdr:colOff>
      <xdr:row>341</xdr:row>
      <xdr:rowOff>95040</xdr:rowOff>
    </xdr:to>
    <xdr:sp>
      <xdr:nvSpPr>
        <xdr:cNvPr id="22" name="CustomShape 1"/>
        <xdr:cNvSpPr/>
      </xdr:nvSpPr>
      <xdr:spPr>
        <a:xfrm>
          <a:off x="5606280" y="6544404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338</xdr:row>
      <xdr:rowOff>95400</xdr:rowOff>
    </xdr:from>
    <xdr:to>
      <xdr:col>13</xdr:col>
      <xdr:colOff>175680</xdr:colOff>
      <xdr:row>340</xdr:row>
      <xdr:rowOff>87840</xdr:rowOff>
    </xdr:to>
    <xdr:sp>
      <xdr:nvSpPr>
        <xdr:cNvPr id="23" name="CustomShape 1"/>
        <xdr:cNvSpPr/>
      </xdr:nvSpPr>
      <xdr:spPr>
        <a:xfrm>
          <a:off x="5723640" y="652464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343</xdr:row>
      <xdr:rowOff>131760</xdr:rowOff>
    </xdr:from>
    <xdr:to>
      <xdr:col>13</xdr:col>
      <xdr:colOff>50760</xdr:colOff>
      <xdr:row>345</xdr:row>
      <xdr:rowOff>124200</xdr:rowOff>
    </xdr:to>
    <xdr:sp>
      <xdr:nvSpPr>
        <xdr:cNvPr id="24" name="CustomShape 1"/>
        <xdr:cNvSpPr/>
      </xdr:nvSpPr>
      <xdr:spPr>
        <a:xfrm>
          <a:off x="5606280" y="66234960"/>
          <a:ext cx="5076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342</xdr:row>
      <xdr:rowOff>124560</xdr:rowOff>
    </xdr:from>
    <xdr:to>
      <xdr:col>13</xdr:col>
      <xdr:colOff>175680</xdr:colOff>
      <xdr:row>344</xdr:row>
      <xdr:rowOff>117000</xdr:rowOff>
    </xdr:to>
    <xdr:sp>
      <xdr:nvSpPr>
        <xdr:cNvPr id="25" name="CustomShape 1"/>
        <xdr:cNvSpPr/>
      </xdr:nvSpPr>
      <xdr:spPr>
        <a:xfrm>
          <a:off x="5723640" y="66037320"/>
          <a:ext cx="5832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347</xdr:row>
      <xdr:rowOff>109800</xdr:rowOff>
    </xdr:from>
    <xdr:to>
      <xdr:col>13</xdr:col>
      <xdr:colOff>50760</xdr:colOff>
      <xdr:row>349</xdr:row>
      <xdr:rowOff>102240</xdr:rowOff>
    </xdr:to>
    <xdr:sp>
      <xdr:nvSpPr>
        <xdr:cNvPr id="26" name="CustomShape 1"/>
        <xdr:cNvSpPr/>
      </xdr:nvSpPr>
      <xdr:spPr>
        <a:xfrm>
          <a:off x="5606280" y="6697512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346</xdr:row>
      <xdr:rowOff>102600</xdr:rowOff>
    </xdr:from>
    <xdr:to>
      <xdr:col>13</xdr:col>
      <xdr:colOff>175680</xdr:colOff>
      <xdr:row>348</xdr:row>
      <xdr:rowOff>95040</xdr:rowOff>
    </xdr:to>
    <xdr:sp>
      <xdr:nvSpPr>
        <xdr:cNvPr id="27" name="CustomShape 1"/>
        <xdr:cNvSpPr/>
      </xdr:nvSpPr>
      <xdr:spPr>
        <a:xfrm>
          <a:off x="5723640" y="6677748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131760</xdr:colOff>
      <xdr:row>350</xdr:row>
      <xdr:rowOff>109800</xdr:rowOff>
    </xdr:from>
    <xdr:to>
      <xdr:col>13</xdr:col>
      <xdr:colOff>182520</xdr:colOff>
      <xdr:row>352</xdr:row>
      <xdr:rowOff>102240</xdr:rowOff>
    </xdr:to>
    <xdr:sp>
      <xdr:nvSpPr>
        <xdr:cNvPr id="28" name="CustomShape 1"/>
        <xdr:cNvSpPr/>
      </xdr:nvSpPr>
      <xdr:spPr>
        <a:xfrm>
          <a:off x="5738040" y="6754680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21960</xdr:colOff>
      <xdr:row>351</xdr:row>
      <xdr:rowOff>124560</xdr:rowOff>
    </xdr:from>
    <xdr:to>
      <xdr:col>13</xdr:col>
      <xdr:colOff>80280</xdr:colOff>
      <xdr:row>353</xdr:row>
      <xdr:rowOff>117000</xdr:rowOff>
    </xdr:to>
    <xdr:sp>
      <xdr:nvSpPr>
        <xdr:cNvPr id="29" name="CustomShape 1"/>
        <xdr:cNvSpPr/>
      </xdr:nvSpPr>
      <xdr:spPr>
        <a:xfrm>
          <a:off x="5628240" y="677520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smb://Cern.ch/dfs/Users/g/gorbunov/Documents/LHCb/UT/_Cabling%20and%20Cable%20management/Cables%20notes%20and%20packages/Cable%20length/_Cable%20length%20Excel/Cable_lengths_(version_3.32)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smb://Cern.ch/dfs/Users/g/gorbunov/Documents/LHCb/UT/_Cabling%20and%20Cable%20management/Cables%20notes%20and%20packages/Cable%20length/_Cable%20length%20Excel/Cable_lengths_(version_3.21).xlsx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lobal Defs"/>
      <sheetName val="C-top C,D - old"/>
      <sheetName val="C-top"/>
      <sheetName val="C-bottom"/>
      <sheetName val="A-top"/>
      <sheetName val="A-bottom"/>
      <sheetName val="Summary"/>
      <sheetName val="Sheet1"/>
      <sheetName val="Breakout by cable chai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Global Defs"/>
      <sheetName val="C-top C,D - old"/>
      <sheetName val="C-top"/>
      <sheetName val="C-bottom"/>
      <sheetName val="A-top"/>
      <sheetName val="A-bottom"/>
      <sheetName val="Summary"/>
      <sheetName val="LV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D3">
            <v>6.6</v>
          </cell>
          <cell r="E3">
            <v>7.6</v>
          </cell>
          <cell r="F3">
            <v>7.4</v>
          </cell>
          <cell r="G3">
            <v>8</v>
          </cell>
        </row>
        <row r="4">
          <cell r="D4">
            <v>6.2</v>
          </cell>
          <cell r="E4">
            <v>7.2</v>
          </cell>
          <cell r="F4">
            <v>6.6</v>
          </cell>
          <cell r="G4">
            <v>7.2</v>
          </cell>
        </row>
        <row r="5">
          <cell r="D5">
            <v>6.6</v>
          </cell>
          <cell r="E5">
            <v>7.6</v>
          </cell>
          <cell r="F5">
            <v>7.4</v>
          </cell>
          <cell r="G5">
            <v>8</v>
          </cell>
        </row>
        <row r="6">
          <cell r="D6">
            <v>6.2</v>
          </cell>
          <cell r="E6">
            <v>7.2</v>
          </cell>
          <cell r="F6">
            <v>6.6</v>
          </cell>
          <cell r="G6">
            <v>7.2</v>
          </cell>
        </row>
        <row r="7">
          <cell r="D7">
            <v>6.6</v>
          </cell>
          <cell r="E7">
            <v>7.8</v>
          </cell>
          <cell r="F7">
            <v>7.2</v>
          </cell>
          <cell r="G7">
            <v>7.6</v>
          </cell>
        </row>
        <row r="8">
          <cell r="D8">
            <v>6.6</v>
          </cell>
          <cell r="E8">
            <v>7.8</v>
          </cell>
          <cell r="F8">
            <v>7.2</v>
          </cell>
          <cell r="G8">
            <v>7.6</v>
          </cell>
        </row>
        <row r="9">
          <cell r="D9">
            <v>6.6</v>
          </cell>
          <cell r="E9">
            <v>7.8</v>
          </cell>
          <cell r="F9">
            <v>7.2</v>
          </cell>
          <cell r="G9">
            <v>7.6</v>
          </cell>
        </row>
        <row r="10">
          <cell r="D10">
            <v>6.6</v>
          </cell>
          <cell r="E10">
            <v>7.8</v>
          </cell>
          <cell r="F10">
            <v>7.2</v>
          </cell>
          <cell r="G10">
            <v>7.6</v>
          </cell>
        </row>
        <row r="11">
          <cell r="D11">
            <v>6.6</v>
          </cell>
          <cell r="E11">
            <v>7.8</v>
          </cell>
          <cell r="F11">
            <v>7.2</v>
          </cell>
          <cell r="G11">
            <v>7.6</v>
          </cell>
        </row>
        <row r="12">
          <cell r="D12">
            <v>6.6</v>
          </cell>
          <cell r="E12">
            <v>7.8</v>
          </cell>
          <cell r="F12">
            <v>7.2</v>
          </cell>
          <cell r="G12">
            <v>7.6</v>
          </cell>
        </row>
        <row r="13">
          <cell r="D13">
            <v>6.6</v>
          </cell>
          <cell r="E13">
            <v>7.8</v>
          </cell>
          <cell r="F13">
            <v>7.2</v>
          </cell>
          <cell r="G13">
            <v>7.6</v>
          </cell>
        </row>
        <row r="14">
          <cell r="D14">
            <v>6.6</v>
          </cell>
          <cell r="E14">
            <v>7.8</v>
          </cell>
          <cell r="F14">
            <v>7.2</v>
          </cell>
          <cell r="G14">
            <v>7.6</v>
          </cell>
        </row>
        <row r="15">
          <cell r="D15">
            <v>6.6</v>
          </cell>
          <cell r="E15">
            <v>7.8</v>
          </cell>
          <cell r="F15">
            <v>7.2</v>
          </cell>
          <cell r="G15">
            <v>7.6</v>
          </cell>
        </row>
        <row r="16">
          <cell r="D16">
            <v>6.6</v>
          </cell>
          <cell r="E16">
            <v>7.8</v>
          </cell>
          <cell r="F16">
            <v>7.2</v>
          </cell>
          <cell r="G16">
            <v>7.6</v>
          </cell>
        </row>
        <row r="17">
          <cell r="D17">
            <v>6.2</v>
          </cell>
          <cell r="E17">
            <v>7.2</v>
          </cell>
          <cell r="F17">
            <v>6.6</v>
          </cell>
          <cell r="G17">
            <v>7.2</v>
          </cell>
        </row>
        <row r="18">
          <cell r="D18">
            <v>6.6</v>
          </cell>
          <cell r="E18">
            <v>7.6</v>
          </cell>
          <cell r="F18">
            <v>7.4</v>
          </cell>
          <cell r="G18">
            <v>8</v>
          </cell>
        </row>
        <row r="19">
          <cell r="D19">
            <v>6.2</v>
          </cell>
          <cell r="E19">
            <v>7.2</v>
          </cell>
          <cell r="F19">
            <v>6.6</v>
          </cell>
          <cell r="G19">
            <v>7.2</v>
          </cell>
        </row>
        <row r="20">
          <cell r="D20">
            <v>6.6</v>
          </cell>
          <cell r="E20">
            <v>7.6</v>
          </cell>
          <cell r="F20">
            <v>7.4</v>
          </cell>
          <cell r="G20">
            <v>8</v>
          </cell>
        </row>
        <row r="21">
          <cell r="D21">
            <v>6.6</v>
          </cell>
          <cell r="E21">
            <v>7.8</v>
          </cell>
          <cell r="F21">
            <v>7.2</v>
          </cell>
          <cell r="G21">
            <v>7.6</v>
          </cell>
        </row>
        <row r="22">
          <cell r="D22">
            <v>6.6</v>
          </cell>
          <cell r="E22">
            <v>7.8</v>
          </cell>
          <cell r="F22">
            <v>7.2</v>
          </cell>
          <cell r="G22">
            <v>7.6</v>
          </cell>
        </row>
        <row r="23">
          <cell r="D23">
            <v>6.6</v>
          </cell>
          <cell r="E23">
            <v>7.8</v>
          </cell>
          <cell r="F23">
            <v>7.2</v>
          </cell>
          <cell r="G23">
            <v>7.6</v>
          </cell>
        </row>
        <row r="24">
          <cell r="D24">
            <v>7.2</v>
          </cell>
          <cell r="E24">
            <v>8.2</v>
          </cell>
          <cell r="F24">
            <v>7.6</v>
          </cell>
          <cell r="G24">
            <v>8</v>
          </cell>
        </row>
        <row r="25">
          <cell r="D25">
            <v>7.2</v>
          </cell>
          <cell r="E25">
            <v>8.2</v>
          </cell>
          <cell r="F25">
            <v>7.6</v>
          </cell>
          <cell r="G25">
            <v>8</v>
          </cell>
        </row>
        <row r="26">
          <cell r="D26">
            <v>7.2</v>
          </cell>
          <cell r="E26">
            <v>8.2</v>
          </cell>
          <cell r="F26">
            <v>7.6</v>
          </cell>
          <cell r="G26">
            <v>8</v>
          </cell>
        </row>
        <row r="27">
          <cell r="D27">
            <v>7.2</v>
          </cell>
          <cell r="E27">
            <v>8.2</v>
          </cell>
          <cell r="F27">
            <v>7.6</v>
          </cell>
          <cell r="G27">
            <v>8</v>
          </cell>
        </row>
        <row r="28">
          <cell r="D28">
            <v>7.2</v>
          </cell>
          <cell r="E28">
            <v>8.2</v>
          </cell>
          <cell r="F28">
            <v>7.6</v>
          </cell>
          <cell r="G28">
            <v>8</v>
          </cell>
        </row>
        <row r="29">
          <cell r="D29">
            <v>7.2</v>
          </cell>
          <cell r="E29">
            <v>8.2</v>
          </cell>
          <cell r="F29">
            <v>7.6</v>
          </cell>
          <cell r="G29">
            <v>8</v>
          </cell>
        </row>
        <row r="30">
          <cell r="D30">
            <v>7.2</v>
          </cell>
          <cell r="E30">
            <v>8.2</v>
          </cell>
          <cell r="F30">
            <v>7.6</v>
          </cell>
          <cell r="G30">
            <v>8</v>
          </cell>
        </row>
        <row r="31">
          <cell r="D31">
            <v>8</v>
          </cell>
          <cell r="E31">
            <v>9</v>
          </cell>
          <cell r="F31">
            <v>8.8</v>
          </cell>
          <cell r="G31">
            <v>9.2</v>
          </cell>
        </row>
        <row r="32">
          <cell r="D32">
            <v>8</v>
          </cell>
          <cell r="E32">
            <v>9</v>
          </cell>
          <cell r="F32">
            <v>8.8</v>
          </cell>
          <cell r="G32">
            <v>9.2</v>
          </cell>
        </row>
        <row r="33">
          <cell r="D33">
            <v>8</v>
          </cell>
          <cell r="E33">
            <v>9</v>
          </cell>
          <cell r="F33">
            <v>8.8</v>
          </cell>
          <cell r="G33">
            <v>9.2</v>
          </cell>
        </row>
        <row r="34">
          <cell r="D34">
            <v>8</v>
          </cell>
          <cell r="E34">
            <v>9</v>
          </cell>
          <cell r="F34">
            <v>8.8</v>
          </cell>
          <cell r="G34">
            <v>9.2</v>
          </cell>
        </row>
        <row r="35">
          <cell r="D35">
            <v>8</v>
          </cell>
          <cell r="E35">
            <v>9</v>
          </cell>
          <cell r="F35">
            <v>8.8</v>
          </cell>
          <cell r="G35">
            <v>9.2</v>
          </cell>
        </row>
        <row r="36">
          <cell r="D36">
            <v>8</v>
          </cell>
          <cell r="E36">
            <v>9</v>
          </cell>
          <cell r="F36">
            <v>8.8</v>
          </cell>
          <cell r="G36">
            <v>9.2</v>
          </cell>
        </row>
        <row r="37">
          <cell r="D37">
            <v>8</v>
          </cell>
          <cell r="E37">
            <v>9</v>
          </cell>
          <cell r="F37">
            <v>8.8</v>
          </cell>
          <cell r="G37">
            <v>9.2</v>
          </cell>
        </row>
        <row r="38">
          <cell r="D38">
            <v>8</v>
          </cell>
          <cell r="E38">
            <v>9</v>
          </cell>
          <cell r="F38">
            <v>8.8</v>
          </cell>
          <cell r="G38">
            <v>9.2</v>
          </cell>
        </row>
        <row r="39">
          <cell r="D39">
            <v>8</v>
          </cell>
          <cell r="E39">
            <v>9</v>
          </cell>
          <cell r="F39">
            <v>8.8</v>
          </cell>
          <cell r="G39">
            <v>9.2</v>
          </cell>
        </row>
        <row r="40">
          <cell r="D40">
            <v>8</v>
          </cell>
          <cell r="E40">
            <v>9</v>
          </cell>
          <cell r="F40">
            <v>8.8</v>
          </cell>
          <cell r="G40">
            <v>9.2</v>
          </cell>
        </row>
        <row r="41">
          <cell r="D41">
            <v>7</v>
          </cell>
          <cell r="E41">
            <v>8</v>
          </cell>
          <cell r="F41">
            <v>7.8</v>
          </cell>
          <cell r="G41">
            <v>7.6</v>
          </cell>
        </row>
        <row r="42">
          <cell r="D42">
            <v>7</v>
          </cell>
          <cell r="E42">
            <v>8</v>
          </cell>
          <cell r="F42">
            <v>7.8</v>
          </cell>
          <cell r="G42">
            <v>7.6</v>
          </cell>
        </row>
        <row r="43">
          <cell r="D43">
            <v>6.8</v>
          </cell>
          <cell r="E43">
            <v>8</v>
          </cell>
          <cell r="F43">
            <v>8</v>
          </cell>
          <cell r="G43">
            <v>7.4</v>
          </cell>
        </row>
        <row r="44">
          <cell r="D44">
            <v>6.8</v>
          </cell>
          <cell r="E44">
            <v>8.4</v>
          </cell>
          <cell r="F44">
            <v>8</v>
          </cell>
          <cell r="G44">
            <v>7.2</v>
          </cell>
        </row>
        <row r="45">
          <cell r="D45">
            <v>6.8</v>
          </cell>
          <cell r="E45">
            <v>8</v>
          </cell>
          <cell r="F45">
            <v>8</v>
          </cell>
          <cell r="G45">
            <v>7.4</v>
          </cell>
        </row>
        <row r="46">
          <cell r="D46">
            <v>6.8</v>
          </cell>
          <cell r="E46">
            <v>8.4</v>
          </cell>
          <cell r="F46">
            <v>8</v>
          </cell>
          <cell r="G46">
            <v>7.2</v>
          </cell>
        </row>
        <row r="47">
          <cell r="D47">
            <v>6.4</v>
          </cell>
          <cell r="E47">
            <v>7.8</v>
          </cell>
          <cell r="F47">
            <v>7.6</v>
          </cell>
          <cell r="G47">
            <v>7.6</v>
          </cell>
        </row>
        <row r="48">
          <cell r="D48">
            <v>6.4</v>
          </cell>
          <cell r="E48">
            <v>7.8</v>
          </cell>
          <cell r="F48">
            <v>7.6</v>
          </cell>
          <cell r="G48">
            <v>7.6</v>
          </cell>
        </row>
        <row r="49">
          <cell r="D49">
            <v>6.4</v>
          </cell>
          <cell r="E49">
            <v>7.8</v>
          </cell>
          <cell r="F49">
            <v>7.6</v>
          </cell>
          <cell r="G49">
            <v>7.6</v>
          </cell>
        </row>
        <row r="50">
          <cell r="D50">
            <v>6.4</v>
          </cell>
          <cell r="E50">
            <v>7.8</v>
          </cell>
          <cell r="F50">
            <v>7.6</v>
          </cell>
          <cell r="G50">
            <v>7.6</v>
          </cell>
        </row>
        <row r="51">
          <cell r="D51">
            <v>6.4</v>
          </cell>
          <cell r="E51">
            <v>7.8</v>
          </cell>
          <cell r="F51">
            <v>7.6</v>
          </cell>
          <cell r="G51">
            <v>7.6</v>
          </cell>
        </row>
        <row r="52">
          <cell r="D52">
            <v>6.4</v>
          </cell>
          <cell r="E52">
            <v>7.8</v>
          </cell>
          <cell r="F52">
            <v>7.6</v>
          </cell>
          <cell r="G52">
            <v>7.6</v>
          </cell>
        </row>
        <row r="53">
          <cell r="D53">
            <v>6.4</v>
          </cell>
          <cell r="E53">
            <v>7.8</v>
          </cell>
          <cell r="F53">
            <v>7.6</v>
          </cell>
          <cell r="G53">
            <v>7.6</v>
          </cell>
        </row>
        <row r="54">
          <cell r="D54">
            <v>6.4</v>
          </cell>
          <cell r="E54">
            <v>7.8</v>
          </cell>
          <cell r="F54">
            <v>7.6</v>
          </cell>
          <cell r="G54">
            <v>7.6</v>
          </cell>
        </row>
        <row r="55">
          <cell r="D55">
            <v>6.8</v>
          </cell>
          <cell r="E55">
            <v>8</v>
          </cell>
          <cell r="F55">
            <v>8</v>
          </cell>
          <cell r="G55">
            <v>7.4</v>
          </cell>
        </row>
        <row r="56">
          <cell r="D56">
            <v>6.8</v>
          </cell>
          <cell r="E56">
            <v>8.4</v>
          </cell>
          <cell r="F56">
            <v>8</v>
          </cell>
          <cell r="G56">
            <v>7.2</v>
          </cell>
        </row>
        <row r="57">
          <cell r="D57">
            <v>6.8</v>
          </cell>
          <cell r="E57">
            <v>8</v>
          </cell>
          <cell r="F57">
            <v>8</v>
          </cell>
          <cell r="G57">
            <v>7.4</v>
          </cell>
        </row>
        <row r="58">
          <cell r="D58">
            <v>6.8</v>
          </cell>
          <cell r="E58">
            <v>8.4</v>
          </cell>
          <cell r="F58">
            <v>8</v>
          </cell>
          <cell r="G58">
            <v>7.2</v>
          </cell>
        </row>
        <row r="59">
          <cell r="D59">
            <v>6.4</v>
          </cell>
          <cell r="E59">
            <v>7.8</v>
          </cell>
          <cell r="F59">
            <v>7.6</v>
          </cell>
          <cell r="G59">
            <v>7.6</v>
          </cell>
        </row>
        <row r="60">
          <cell r="D60">
            <v>6.4</v>
          </cell>
          <cell r="E60">
            <v>7.8</v>
          </cell>
          <cell r="F60">
            <v>7.6</v>
          </cell>
          <cell r="G60">
            <v>7.6</v>
          </cell>
        </row>
        <row r="61">
          <cell r="D61">
            <v>6.4</v>
          </cell>
          <cell r="E61">
            <v>7.8</v>
          </cell>
          <cell r="F61">
            <v>7.6</v>
          </cell>
          <cell r="G61">
            <v>7.6</v>
          </cell>
        </row>
        <row r="62">
          <cell r="D62">
            <v>6.4</v>
          </cell>
          <cell r="E62">
            <v>7.8</v>
          </cell>
          <cell r="F62">
            <v>7.6</v>
          </cell>
          <cell r="G62">
            <v>7.6</v>
          </cell>
        </row>
        <row r="63">
          <cell r="D63">
            <v>6.4</v>
          </cell>
          <cell r="E63">
            <v>7.8</v>
          </cell>
          <cell r="F63">
            <v>7.6</v>
          </cell>
          <cell r="G63">
            <v>7.6</v>
          </cell>
        </row>
        <row r="64">
          <cell r="D64">
            <v>6.4</v>
          </cell>
          <cell r="E64">
            <v>7.8</v>
          </cell>
          <cell r="F64">
            <v>7.6</v>
          </cell>
          <cell r="G64">
            <v>7.6</v>
          </cell>
        </row>
        <row r="65">
          <cell r="D65">
            <v>6.4</v>
          </cell>
          <cell r="E65">
            <v>7.8</v>
          </cell>
          <cell r="F65">
            <v>7.6</v>
          </cell>
          <cell r="G65">
            <v>7.6</v>
          </cell>
        </row>
        <row r="66">
          <cell r="D66">
            <v>6.4</v>
          </cell>
          <cell r="E66">
            <v>7.8</v>
          </cell>
          <cell r="F66">
            <v>7.6</v>
          </cell>
          <cell r="G66">
            <v>7.6</v>
          </cell>
        </row>
        <row r="67">
          <cell r="D67">
            <v>7.2</v>
          </cell>
          <cell r="E67">
            <v>8.4</v>
          </cell>
          <cell r="F67">
            <v>8.4</v>
          </cell>
          <cell r="G67">
            <v>7.8</v>
          </cell>
        </row>
        <row r="68">
          <cell r="D68">
            <v>7.2</v>
          </cell>
          <cell r="E68">
            <v>8.4</v>
          </cell>
          <cell r="F68">
            <v>8.4</v>
          </cell>
          <cell r="G68">
            <v>7.8</v>
          </cell>
        </row>
        <row r="69">
          <cell r="D69">
            <v>7.2</v>
          </cell>
          <cell r="E69">
            <v>8.4</v>
          </cell>
          <cell r="F69">
            <v>8.4</v>
          </cell>
          <cell r="G69">
            <v>7.8</v>
          </cell>
        </row>
        <row r="70">
          <cell r="D70">
            <v>7.2</v>
          </cell>
          <cell r="E70">
            <v>8.4</v>
          </cell>
          <cell r="F70">
            <v>8.4</v>
          </cell>
          <cell r="G70">
            <v>7.8</v>
          </cell>
        </row>
        <row r="71">
          <cell r="D71">
            <v>7.2</v>
          </cell>
          <cell r="E71">
            <v>8.4</v>
          </cell>
          <cell r="F71">
            <v>8.4</v>
          </cell>
          <cell r="G71">
            <v>7.8</v>
          </cell>
        </row>
        <row r="72">
          <cell r="D72">
            <v>7.2</v>
          </cell>
          <cell r="E72">
            <v>8.4</v>
          </cell>
          <cell r="F72">
            <v>8.4</v>
          </cell>
          <cell r="G72">
            <v>7.8</v>
          </cell>
        </row>
        <row r="73">
          <cell r="D73">
            <v>7.2</v>
          </cell>
          <cell r="E73">
            <v>8.4</v>
          </cell>
          <cell r="F73">
            <v>8.4</v>
          </cell>
          <cell r="G73">
            <v>7.8</v>
          </cell>
        </row>
        <row r="74">
          <cell r="D74">
            <v>6.8</v>
          </cell>
          <cell r="E74">
            <v>8</v>
          </cell>
          <cell r="F74">
            <v>8</v>
          </cell>
          <cell r="G74">
            <v>7.4</v>
          </cell>
        </row>
        <row r="75">
          <cell r="D75">
            <v>7.2</v>
          </cell>
          <cell r="E75">
            <v>8.4</v>
          </cell>
          <cell r="F75">
            <v>8.4</v>
          </cell>
          <cell r="G75">
            <v>7.8</v>
          </cell>
        </row>
        <row r="76">
          <cell r="D76">
            <v>7.2</v>
          </cell>
          <cell r="E76">
            <v>8.4</v>
          </cell>
          <cell r="F76">
            <v>8.4</v>
          </cell>
          <cell r="G76">
            <v>7.8</v>
          </cell>
        </row>
        <row r="77">
          <cell r="D77">
            <v>7.2</v>
          </cell>
          <cell r="E77">
            <v>8.4</v>
          </cell>
          <cell r="F77">
            <v>8.4</v>
          </cell>
          <cell r="G77">
            <v>7.8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3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4.v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vmlDrawing" Target="../drawings/vmlDrawing5.vml"/>
</Relationships>
</file>

<file path=xl/worksheets/_rels/sheet32.xml.rels><?xml version="1.0" encoding="UTF-8"?>
<Relationships xmlns="http://schemas.openxmlformats.org/package/2006/relationships"><Relationship Id="rId1" Type="http://schemas.openxmlformats.org/officeDocument/2006/relationships/comments" Target="../comments32.xml"/><Relationship Id="rId2" Type="http://schemas.openxmlformats.org/officeDocument/2006/relationships/vmlDrawing" Target="../drawings/vmlDrawing6.v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comments" Target="../comments33.xml"/><Relationship Id="rId2" Type="http://schemas.openxmlformats.org/officeDocument/2006/relationships/hyperlink" Target="https://edms.cern.ch/document/2258397/2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2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2" activeCellId="0" sqref="D2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3.86"/>
    <col collapsed="false" customWidth="true" hidden="false" outlineLevel="0" max="3" min="3" style="0" width="16.57"/>
    <col collapsed="false" customWidth="true" hidden="false" outlineLevel="0" max="4" min="4" style="0" width="28.14"/>
    <col collapsed="false" customWidth="true" hidden="false" outlineLevel="0" max="5" min="5" style="0" width="37.71"/>
    <col collapsed="false" customWidth="true" hidden="false" outlineLevel="0" max="10" min="6" style="0" width="8.67"/>
    <col collapsed="false" customWidth="true" hidden="false" outlineLevel="0" max="11" min="11" style="0" width="37.86"/>
    <col collapsed="false" customWidth="true" hidden="false" outlineLevel="0" max="12" min="12" style="0" width="24.42"/>
    <col collapsed="false" customWidth="true" hidden="false" outlineLevel="0" max="13" min="13" style="0" width="43.85"/>
    <col collapsed="false" customWidth="true" hidden="false" outlineLevel="0" max="1025" min="14" style="0" width="8.67"/>
  </cols>
  <sheetData>
    <row r="2" customFormat="false" ht="21" hidden="false" customHeight="true" outlineLevel="0" collapsed="false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21" hidden="false" customHeight="false" outlineLevel="0" collapsed="false">
      <c r="C3" s="2"/>
    </row>
    <row r="4" customFormat="false" ht="15" hidden="false" customHeight="false" outlineLevel="0" collapsed="false">
      <c r="B4" s="3" t="s">
        <v>1</v>
      </c>
      <c r="C4" s="4" t="s">
        <v>2</v>
      </c>
      <c r="D4" s="4" t="s">
        <v>3</v>
      </c>
      <c r="E4" s="4" t="s">
        <v>4</v>
      </c>
      <c r="F4" s="4"/>
      <c r="G4" s="4"/>
      <c r="H4" s="4"/>
      <c r="I4" s="4"/>
      <c r="J4" s="4"/>
      <c r="K4" s="4" t="s">
        <v>5</v>
      </c>
      <c r="L4" s="4" t="s">
        <v>6</v>
      </c>
      <c r="M4" s="5" t="s">
        <v>7</v>
      </c>
    </row>
    <row r="5" customFormat="false" ht="15" hidden="false" customHeight="false" outlineLevel="0" collapsed="false">
      <c r="B5" s="6" t="n">
        <v>1</v>
      </c>
      <c r="C5" s="6" t="s">
        <v>8</v>
      </c>
      <c r="D5" s="6" t="s">
        <v>9</v>
      </c>
      <c r="E5" s="7" t="s">
        <v>10</v>
      </c>
      <c r="F5" s="7"/>
      <c r="G5" s="7"/>
      <c r="H5" s="7"/>
      <c r="I5" s="7"/>
      <c r="J5" s="7"/>
      <c r="K5" s="6" t="s">
        <v>11</v>
      </c>
      <c r="L5" s="8" t="s">
        <v>12</v>
      </c>
      <c r="M5" s="8" t="s">
        <v>13</v>
      </c>
    </row>
    <row r="6" customFormat="false" ht="15" hidden="false" customHeight="false" outlineLevel="0" collapsed="false">
      <c r="B6" s="6"/>
      <c r="C6" s="6"/>
      <c r="D6" s="6"/>
      <c r="E6" s="7" t="s">
        <v>14</v>
      </c>
      <c r="F6" s="7"/>
      <c r="G6" s="7"/>
      <c r="H6" s="7"/>
      <c r="I6" s="7"/>
      <c r="J6" s="7"/>
      <c r="K6" s="6" t="s">
        <v>11</v>
      </c>
      <c r="L6" s="8" t="s">
        <v>12</v>
      </c>
      <c r="M6" s="8" t="s">
        <v>13</v>
      </c>
    </row>
    <row r="7" customFormat="false" ht="15" hidden="false" customHeight="fals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M7" s="8"/>
    </row>
    <row r="8" customFormat="false" ht="15" hidden="false" customHeight="true" outlineLevel="0" collapsed="false">
      <c r="B8" s="6" t="n">
        <v>2</v>
      </c>
      <c r="C8" s="6" t="s">
        <v>15</v>
      </c>
      <c r="D8" s="6" t="s">
        <v>16</v>
      </c>
      <c r="E8" s="9" t="s">
        <v>17</v>
      </c>
      <c r="F8" s="9"/>
      <c r="G8" s="9"/>
      <c r="H8" s="9"/>
      <c r="I8" s="9"/>
      <c r="J8" s="9"/>
      <c r="K8" s="10" t="s">
        <v>12</v>
      </c>
      <c r="L8" s="11" t="s">
        <v>12</v>
      </c>
      <c r="M8" s="10" t="s">
        <v>18</v>
      </c>
    </row>
    <row r="9" customFormat="false" ht="15" hidden="false" customHeight="false" outlineLevel="0" collapsed="false">
      <c r="B9" s="6"/>
      <c r="C9" s="6"/>
      <c r="D9" s="6"/>
      <c r="E9" s="9"/>
      <c r="F9" s="9"/>
      <c r="G9" s="9"/>
      <c r="H9" s="9"/>
      <c r="I9" s="9"/>
      <c r="J9" s="9"/>
      <c r="K9" s="10"/>
      <c r="L9" s="11"/>
      <c r="M9" s="10"/>
    </row>
    <row r="10" customFormat="false" ht="15" hidden="false" customHeight="false" outlineLevel="0" collapsed="false">
      <c r="B10" s="6"/>
      <c r="C10" s="6"/>
      <c r="D10" s="6"/>
      <c r="E10" s="12"/>
      <c r="F10" s="12"/>
      <c r="G10" s="12"/>
      <c r="H10" s="12"/>
      <c r="I10" s="12"/>
      <c r="J10" s="12"/>
      <c r="K10" s="12"/>
      <c r="M10" s="8"/>
    </row>
    <row r="11" customFormat="false" ht="15" hidden="false" customHeight="true" outlineLevel="0" collapsed="false">
      <c r="B11" s="6" t="n">
        <v>3</v>
      </c>
      <c r="C11" s="6" t="s">
        <v>19</v>
      </c>
      <c r="D11" s="6" t="s">
        <v>16</v>
      </c>
      <c r="E11" s="9" t="s">
        <v>20</v>
      </c>
      <c r="F11" s="9"/>
      <c r="G11" s="9"/>
      <c r="H11" s="9"/>
      <c r="I11" s="9"/>
      <c r="J11" s="9"/>
      <c r="K11" s="11" t="s">
        <v>12</v>
      </c>
      <c r="L11" s="11" t="s">
        <v>12</v>
      </c>
      <c r="M11" s="10" t="s">
        <v>18</v>
      </c>
    </row>
    <row r="12" customFormat="false" ht="15" hidden="false" customHeight="false" outlineLevel="0" collapsed="false">
      <c r="B12" s="6"/>
      <c r="C12" s="6"/>
      <c r="D12" s="6"/>
      <c r="E12" s="9"/>
      <c r="F12" s="9"/>
      <c r="G12" s="9"/>
      <c r="H12" s="9"/>
      <c r="I12" s="9"/>
      <c r="J12" s="9"/>
      <c r="K12" s="11"/>
      <c r="L12" s="11"/>
      <c r="M12" s="10"/>
    </row>
    <row r="13" customFormat="false" ht="15" hidden="false" customHeight="false" outlineLevel="0" collapsed="false">
      <c r="B13" s="6"/>
      <c r="C13" s="6"/>
      <c r="D13" s="6"/>
      <c r="E13" s="6"/>
      <c r="F13" s="6"/>
      <c r="G13" s="6"/>
      <c r="H13" s="6"/>
      <c r="I13" s="6"/>
      <c r="J13" s="6"/>
      <c r="M13" s="8"/>
    </row>
    <row r="14" customFormat="false" ht="15" hidden="false" customHeight="false" outlineLevel="0" collapsed="false">
      <c r="B14" s="6" t="n">
        <v>4</v>
      </c>
      <c r="C14" s="6" t="s">
        <v>21</v>
      </c>
      <c r="D14" s="6" t="s">
        <v>22</v>
      </c>
      <c r="E14" s="7" t="s">
        <v>23</v>
      </c>
      <c r="F14" s="7"/>
      <c r="G14" s="7"/>
      <c r="H14" s="7"/>
      <c r="I14" s="7"/>
      <c r="J14" s="7"/>
      <c r="K14" s="6" t="s">
        <v>24</v>
      </c>
      <c r="L14" s="8" t="s">
        <v>24</v>
      </c>
      <c r="M14" s="8"/>
    </row>
    <row r="15" customFormat="false" ht="15" hidden="false" customHeight="false" outlineLevel="0" collapsed="false">
      <c r="B15" s="6"/>
      <c r="C15" s="6"/>
      <c r="D15" s="6"/>
      <c r="E15" s="6"/>
      <c r="F15" s="6"/>
      <c r="G15" s="6"/>
      <c r="H15" s="6"/>
      <c r="I15" s="6"/>
      <c r="J15" s="6"/>
      <c r="K15" s="6"/>
      <c r="M15" s="8"/>
    </row>
    <row r="16" customFormat="false" ht="15" hidden="false" customHeight="false" outlineLevel="0" collapsed="false">
      <c r="B16" s="6" t="n">
        <v>5</v>
      </c>
      <c r="C16" s="6" t="s">
        <v>25</v>
      </c>
      <c r="D16" s="6" t="s">
        <v>26</v>
      </c>
      <c r="E16" s="7" t="s">
        <v>27</v>
      </c>
      <c r="F16" s="7"/>
      <c r="G16" s="7"/>
      <c r="H16" s="7"/>
      <c r="I16" s="7"/>
      <c r="J16" s="7"/>
      <c r="K16" s="6" t="s">
        <v>24</v>
      </c>
      <c r="L16" s="8" t="s">
        <v>24</v>
      </c>
      <c r="M16" s="8"/>
    </row>
    <row r="17" customFormat="false" ht="15" hidden="false" customHeight="false" outlineLevel="0" collapsed="false">
      <c r="B17" s="6"/>
      <c r="C17" s="6"/>
      <c r="D17" s="6"/>
      <c r="E17" s="6"/>
      <c r="F17" s="6"/>
      <c r="G17" s="6"/>
      <c r="H17" s="6"/>
      <c r="I17" s="6"/>
      <c r="J17" s="6"/>
      <c r="K17" s="6"/>
      <c r="M17" s="8"/>
    </row>
    <row r="18" customFormat="false" ht="15" hidden="false" customHeight="true" outlineLevel="0" collapsed="false">
      <c r="B18" s="6" t="n">
        <v>6</v>
      </c>
      <c r="C18" s="6" t="s">
        <v>25</v>
      </c>
      <c r="D18" s="6" t="s">
        <v>28</v>
      </c>
      <c r="E18" s="9" t="s">
        <v>29</v>
      </c>
      <c r="F18" s="9"/>
      <c r="G18" s="9"/>
      <c r="H18" s="9"/>
      <c r="I18" s="9"/>
      <c r="J18" s="9"/>
      <c r="K18" s="10" t="s">
        <v>11</v>
      </c>
      <c r="L18" s="11" t="s">
        <v>12</v>
      </c>
      <c r="M18" s="10" t="s">
        <v>18</v>
      </c>
    </row>
    <row r="19" customFormat="false" ht="15" hidden="false" customHeight="false" outlineLevel="0" collapsed="false">
      <c r="B19" s="6"/>
      <c r="C19" s="6"/>
      <c r="D19" s="6"/>
      <c r="E19" s="9"/>
      <c r="F19" s="9"/>
      <c r="G19" s="9"/>
      <c r="H19" s="9"/>
      <c r="I19" s="9"/>
      <c r="J19" s="9"/>
      <c r="K19" s="10"/>
      <c r="L19" s="11"/>
      <c r="M19" s="10"/>
    </row>
    <row r="20" customFormat="false" ht="15" hidden="false" customHeight="false" outlineLevel="0" collapsed="false">
      <c r="M20" s="8"/>
    </row>
    <row r="21" customFormat="false" ht="15" hidden="false" customHeight="true" outlineLevel="0" collapsed="false">
      <c r="B21" s="8" t="n">
        <v>7</v>
      </c>
      <c r="C21" s="8" t="s">
        <v>30</v>
      </c>
      <c r="D21" s="8" t="s">
        <v>31</v>
      </c>
      <c r="E21" s="10" t="s">
        <v>32</v>
      </c>
      <c r="F21" s="10"/>
      <c r="G21" s="10"/>
      <c r="H21" s="10"/>
      <c r="I21" s="10"/>
      <c r="J21" s="10"/>
      <c r="K21" s="10" t="s">
        <v>11</v>
      </c>
      <c r="L21" s="11" t="s">
        <v>12</v>
      </c>
      <c r="M21" s="10" t="s">
        <v>13</v>
      </c>
    </row>
    <row r="22" customFormat="false" ht="15" hidden="false" customHeight="false" outlineLevel="0" collapsed="false">
      <c r="E22" s="10"/>
      <c r="F22" s="10"/>
      <c r="G22" s="10"/>
      <c r="H22" s="10"/>
      <c r="I22" s="10"/>
      <c r="J22" s="10"/>
      <c r="K22" s="10"/>
      <c r="L22" s="11"/>
      <c r="M22" s="10"/>
    </row>
    <row r="23" customFormat="false" ht="15" hidden="false" customHeight="false" outlineLevel="0" collapsed="false">
      <c r="M23" s="8"/>
    </row>
    <row r="24" customFormat="false" ht="15" hidden="false" customHeight="true" outlineLevel="0" collapsed="false">
      <c r="B24" s="8" t="n">
        <v>8</v>
      </c>
      <c r="C24" s="8" t="s">
        <v>33</v>
      </c>
      <c r="D24" s="8" t="s">
        <v>34</v>
      </c>
      <c r="E24" s="10" t="s">
        <v>35</v>
      </c>
      <c r="F24" s="10"/>
      <c r="G24" s="10"/>
      <c r="H24" s="10"/>
      <c r="I24" s="10"/>
      <c r="J24" s="10"/>
      <c r="K24" s="11" t="s">
        <v>24</v>
      </c>
      <c r="L24" s="11" t="s">
        <v>24</v>
      </c>
      <c r="M24" s="10"/>
    </row>
  </sheetData>
  <mergeCells count="26">
    <mergeCell ref="C2:M2"/>
    <mergeCell ref="E4:J4"/>
    <mergeCell ref="E5:J5"/>
    <mergeCell ref="E6:J6"/>
    <mergeCell ref="E8:J9"/>
    <mergeCell ref="K8:K9"/>
    <mergeCell ref="L8:L9"/>
    <mergeCell ref="M8:M9"/>
    <mergeCell ref="E11:J12"/>
    <mergeCell ref="K11:K12"/>
    <mergeCell ref="L11:L12"/>
    <mergeCell ref="M11:M12"/>
    <mergeCell ref="E14:J14"/>
    <mergeCell ref="E16:J16"/>
    <mergeCell ref="E18:J19"/>
    <mergeCell ref="K18:K19"/>
    <mergeCell ref="L18:L19"/>
    <mergeCell ref="M18:M19"/>
    <mergeCell ref="E21:J22"/>
    <mergeCell ref="K21:K22"/>
    <mergeCell ref="L21:L22"/>
    <mergeCell ref="M21:M22"/>
    <mergeCell ref="E24:J25"/>
    <mergeCell ref="K24:K25"/>
    <mergeCell ref="L24:L25"/>
    <mergeCell ref="M24:M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C13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7" activeCellId="0" sqref="F17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71"/>
    <col collapsed="false" customWidth="true" hidden="false" outlineLevel="0" max="3" min="3" style="13" width="47.43"/>
    <col collapsed="false" customWidth="true" hidden="false" outlineLevel="0" max="4" min="4" style="13" width="41.42"/>
    <col collapsed="false" customWidth="true" hidden="false" outlineLevel="0" max="5" min="5" style="8" width="16.86"/>
    <col collapsed="false" customWidth="true" hidden="false" outlineLevel="0" max="6" min="6" style="8" width="17.29"/>
    <col collapsed="false" customWidth="true" hidden="false" outlineLevel="0" max="7" min="7" style="14" width="5.7"/>
    <col collapsed="false" customWidth="true" hidden="false" outlineLevel="0" max="8" min="8" style="14" width="5.57"/>
    <col collapsed="false" customWidth="true" hidden="false" outlineLevel="0" max="10" min="9" style="14" width="1.58"/>
    <col collapsed="false" customWidth="true" hidden="false" outlineLevel="0" max="11" min="11" style="14" width="1.71"/>
    <col collapsed="false" customWidth="true" hidden="false" outlineLevel="0" max="12" min="12" style="14" width="5.43"/>
    <col collapsed="false" customWidth="true" hidden="false" outlineLevel="0" max="13" min="13" style="15" width="4.57"/>
    <col collapsed="false" customWidth="true" hidden="false" outlineLevel="0" max="14" min="14" style="14" width="6.86"/>
    <col collapsed="false" customWidth="true" hidden="false" outlineLevel="0" max="15" min="15" style="14" width="6.28"/>
    <col collapsed="false" customWidth="true" hidden="false" outlineLevel="0" max="16" min="16" style="15" width="6.57"/>
    <col collapsed="false" customWidth="true" hidden="false" outlineLevel="0" max="17" min="17" style="14" width="4.57"/>
    <col collapsed="false" customWidth="true" hidden="false" outlineLevel="0" max="18" min="18" style="15" width="6.28"/>
    <col collapsed="false" customWidth="true" hidden="false" outlineLevel="0" max="19" min="19" style="14" width="3.29"/>
    <col collapsed="false" customWidth="true" hidden="false" outlineLevel="0" max="21" min="20" style="14" width="4.57"/>
    <col collapsed="false" customWidth="true" hidden="false" outlineLevel="0" max="22" min="22" style="16" width="15.29"/>
    <col collapsed="false" customWidth="true" hidden="false" outlineLevel="0" max="23" min="23" style="16" width="10.71"/>
    <col collapsed="false" customWidth="true" hidden="false" outlineLevel="0" max="26" min="24" style="0" width="8.67"/>
    <col collapsed="false" customWidth="true" hidden="false" outlineLevel="0" max="27" min="27" style="17" width="33.42"/>
    <col collapsed="false" customWidth="true" hidden="false" outlineLevel="0" max="28" min="28" style="0" width="37.14"/>
    <col collapsed="false" customWidth="true" hidden="false" outlineLevel="0" max="29" min="29" style="0" width="44.58"/>
    <col collapsed="false" customWidth="true" hidden="false" outlineLevel="0" max="1025" min="30" style="0" width="8.67"/>
  </cols>
  <sheetData>
    <row r="1" customFormat="false" ht="15" hidden="false" customHeight="true" outlineLevel="0" collapsed="false">
      <c r="C1" s="18"/>
      <c r="G1" s="16"/>
      <c r="H1" s="19" t="s">
        <v>36</v>
      </c>
      <c r="L1" s="20" t="s">
        <v>37</v>
      </c>
      <c r="M1" s="21" t="s">
        <v>38</v>
      </c>
      <c r="N1" s="16"/>
      <c r="O1" s="16"/>
      <c r="P1" s="22"/>
      <c r="Q1" s="16"/>
      <c r="R1" s="22"/>
      <c r="S1" s="16"/>
      <c r="T1" s="20" t="s">
        <v>39</v>
      </c>
    </row>
    <row r="2" customFormat="false" ht="23.25" hidden="false" customHeight="true" outlineLevel="0" collapsed="false">
      <c r="C2" s="23" t="s">
        <v>40</v>
      </c>
      <c r="D2" s="23"/>
      <c r="E2" s="23"/>
      <c r="F2" s="23"/>
      <c r="G2" s="24" t="s">
        <v>41</v>
      </c>
      <c r="H2" s="19"/>
      <c r="I2" s="25" t="s">
        <v>42</v>
      </c>
      <c r="J2" s="25"/>
      <c r="K2" s="25"/>
      <c r="L2" s="20"/>
      <c r="M2" s="20"/>
      <c r="N2" s="26" t="s">
        <v>43</v>
      </c>
      <c r="O2" s="26" t="s">
        <v>44</v>
      </c>
      <c r="P2" s="15" t="str">
        <f aca="false">N2</f>
        <v>A-bot</v>
      </c>
      <c r="Q2" s="16"/>
      <c r="R2" s="15" t="str">
        <f aca="false">O2</f>
        <v>C-top</v>
      </c>
      <c r="S2" s="27"/>
      <c r="T2" s="20"/>
      <c r="V2" s="28" t="s">
        <v>45</v>
      </c>
    </row>
    <row r="3" customFormat="false" ht="83.25" hidden="false" customHeight="true" outlineLevel="0" collapsed="false">
      <c r="C3" s="29" t="s">
        <v>46</v>
      </c>
      <c r="D3" s="29" t="s">
        <v>47</v>
      </c>
      <c r="E3" s="30" t="s">
        <v>48</v>
      </c>
      <c r="F3" s="30" t="s">
        <v>49</v>
      </c>
      <c r="G3" s="16"/>
      <c r="H3" s="19"/>
      <c r="L3" s="20"/>
      <c r="M3" s="20"/>
      <c r="N3" s="16" t="s">
        <v>50</v>
      </c>
      <c r="O3" s="16" t="s">
        <v>50</v>
      </c>
      <c r="P3" s="22" t="s">
        <v>50</v>
      </c>
      <c r="Q3" s="16" t="s">
        <v>51</v>
      </c>
      <c r="R3" s="22" t="s">
        <v>52</v>
      </c>
      <c r="S3" s="27" t="s">
        <v>51</v>
      </c>
      <c r="T3" s="20"/>
      <c r="V3" s="31" t="s">
        <v>53</v>
      </c>
      <c r="W3" s="16" t="n">
        <f aca="false">TRUE()</f>
        <v>1</v>
      </c>
    </row>
    <row r="4" customFormat="false" ht="18.6" hidden="false" customHeight="true" outlineLevel="0" collapsed="false">
      <c r="C4" s="32" t="s">
        <v>54</v>
      </c>
      <c r="D4" s="33" t="s">
        <v>55</v>
      </c>
      <c r="E4" s="34" t="s">
        <v>56</v>
      </c>
      <c r="F4" s="35" t="s">
        <v>57</v>
      </c>
      <c r="G4" s="36" t="str">
        <f aca="false">IF(LEFT(F4,3)="2.5", MID(F4,7,2),LEFT(F4,2))</f>
        <v>23</v>
      </c>
      <c r="H4" s="14" t="s">
        <v>58</v>
      </c>
      <c r="I4" s="37"/>
      <c r="L4" s="27" t="e">
        <f aca="false" t="array" ref="L4:L4">INDEX(Cable_L!$B$3:$B$80,MATCH(1,COUNTIFS($G4,Cable_L!$A$3:$A$80,$H4,Cable_L!$C$3:$C$80),0))</f>
        <v>#NAME?</v>
      </c>
      <c r="M4" s="22" t="e">
        <f aca="false" t="array" ref="M4:M7">_xlfn._xlws.sort(_xlfn._xlws.filter(_xlfn.unique(G4:G11),_xlfn.unique(G4:G11)&lt;&gt;""))</f>
        <v>#NAME?</v>
      </c>
      <c r="N4" s="27" t="e">
        <f aca="false" t="array" ref="N4:N4">INDEX(INDEX(Cable_L!$H$3:$K$80,,MATCH(N$2,Cable_L!$H$2:$K$2,0)),MATCH(1,COUNTIFS($G4,Cable_L!$A$3:$A$80,$H4,Cable_L!$C$3:$C$80),0))</f>
        <v>#NAME?</v>
      </c>
      <c r="O4" s="27" t="e">
        <f aca="false" t="array" ref="O4:O4">INDEX(INDEX(Cable_L!$H$3:$K$80,,MATCH(O$2,Cable_L!$H$2:$K$2,0)),MATCH(1,COUNTIFS($G4,Cable_L!$A$3:$A$80,$H4,Cable_L!$C$3:$C$80),0))</f>
        <v>#NAME?</v>
      </c>
      <c r="P4" s="22" t="e">
        <f aca="false" t="array" ref="P4:P6">_xlfn._xlws.filter(_xlfn.unique(N4:N12),_xlfn.unique(N4:N12)&lt;&gt;"")</f>
        <v>#NAME?</v>
      </c>
      <c r="Q4" s="16" t="e">
        <f aca="false">COUNTIF(N4:N12,P4)</f>
        <v>#NAME?</v>
      </c>
      <c r="R4" s="22" t="e">
        <f aca="false" t="array" ref="R4:R6">_xlfn._xlws.filter(_xlfn.unique(O4:O12),_xlfn.unique(O4:O12)&lt;&gt;"")</f>
        <v>#NAME?</v>
      </c>
      <c r="S4" s="27" t="e">
        <f aca="false">COUNTIF(O4:O12,R4)</f>
        <v>#NAME?</v>
      </c>
      <c r="T4" s="16" t="n">
        <f aca="false">COUNTA($G4:$G12)</f>
        <v>7</v>
      </c>
      <c r="V4" s="31" t="s">
        <v>59</v>
      </c>
      <c r="W4" s="31" t="s">
        <v>60</v>
      </c>
      <c r="AB4" s="38" t="s">
        <v>61</v>
      </c>
      <c r="AC4" s="38"/>
    </row>
    <row r="5" customFormat="false" ht="15.75" hidden="false" customHeight="false" outlineLevel="0" collapsed="false">
      <c r="C5" s="39" t="s">
        <v>62</v>
      </c>
      <c r="D5" s="40" t="s">
        <v>63</v>
      </c>
      <c r="E5" s="7" t="s">
        <v>64</v>
      </c>
      <c r="F5" s="41" t="s">
        <v>65</v>
      </c>
      <c r="G5" s="36" t="str">
        <f aca="false">IF(LEFT(F5,3)="2.5", MID(F5,7,2),LEFT(F5,2))</f>
        <v>18</v>
      </c>
      <c r="H5" s="31" t="s">
        <v>58</v>
      </c>
      <c r="I5" s="42"/>
      <c r="J5" s="31"/>
      <c r="K5" s="31"/>
      <c r="L5" s="27" t="e">
        <f aca="false" t="array" ref="L5:L5">INDEX(Cable_L!$B$3:$B$80,MATCH(1,COUNTIFS($G5,Cable_L!$A$3:$A$80,$H5,Cable_L!$C$3:$C$80),0))</f>
        <v>#NAME?</v>
      </c>
      <c r="M5" s="15" t="e">
        <v>#NAME?</v>
      </c>
      <c r="N5" s="27" t="e">
        <f aca="false" t="array" ref="N5:N5">INDEX(INDEX(Cable_L!$H$3:$K$80,,MATCH(N$2,Cable_L!$H$2:$K$2,0)),MATCH(1,COUNTIFS($G5,Cable_L!$A$3:$A$80,$H5,Cable_L!$C$3:$C$80),0))</f>
        <v>#NAME?</v>
      </c>
      <c r="O5" s="27" t="e">
        <f aca="false" t="array" ref="O5:O5">INDEX(INDEX(Cable_L!$H$3:$K$80,,MATCH(O$2,Cable_L!$H$2:$K$2,0)),MATCH(1,COUNTIFS($G5,Cable_L!$A$3:$A$80,$H5,Cable_L!$C$3:$C$80),0))</f>
        <v>#NAME?</v>
      </c>
      <c r="P5" s="15" t="e">
        <v>#NAME?</v>
      </c>
      <c r="Q5" s="16" t="e">
        <f aca="false">COUNTIF(N4:N12,P5)</f>
        <v>#NAME?</v>
      </c>
      <c r="R5" s="15" t="e">
        <v>#NAME?</v>
      </c>
      <c r="S5" s="27" t="e">
        <f aca="false">COUNTIF(O4:O12,R5)</f>
        <v>#NAME?</v>
      </c>
      <c r="T5" s="16"/>
      <c r="V5" s="31" t="s">
        <v>66</v>
      </c>
      <c r="W5" s="31" t="s">
        <v>60</v>
      </c>
      <c r="AB5" s="38"/>
      <c r="AC5" s="38"/>
    </row>
    <row r="6" customFormat="false" ht="15" hidden="false" customHeight="false" outlineLevel="0" collapsed="false">
      <c r="C6" s="39" t="s">
        <v>67</v>
      </c>
      <c r="D6" s="40"/>
      <c r="E6" s="43" t="s">
        <v>68</v>
      </c>
      <c r="F6" s="41"/>
      <c r="G6" s="36"/>
      <c r="H6" s="31"/>
      <c r="I6" s="31"/>
      <c r="J6" s="31"/>
      <c r="K6" s="31"/>
      <c r="L6" s="27"/>
      <c r="M6" s="15" t="e">
        <v>#NAME?</v>
      </c>
      <c r="N6" s="27"/>
      <c r="O6" s="27"/>
      <c r="P6" s="15" t="e">
        <v>#NAME?</v>
      </c>
      <c r="Q6" s="16" t="e">
        <f aca="false">COUNTIF(N4:N12,P6)</f>
        <v>#NAME?</v>
      </c>
      <c r="R6" s="15" t="e">
        <v>#NAME?</v>
      </c>
      <c r="S6" s="27" t="e">
        <f aca="false">COUNTIF(O4:O12,R6)</f>
        <v>#NAME?</v>
      </c>
      <c r="T6" s="16"/>
      <c r="V6" s="44" t="s">
        <v>69</v>
      </c>
      <c r="W6" s="45" t="n">
        <f aca="false">TRUE()</f>
        <v>1</v>
      </c>
      <c r="AA6" s="46"/>
      <c r="AB6" s="46"/>
    </row>
    <row r="7" customFormat="false" ht="15" hidden="false" customHeight="false" outlineLevel="0" collapsed="false">
      <c r="C7" s="39" t="s">
        <v>70</v>
      </c>
      <c r="D7" s="40" t="s">
        <v>71</v>
      </c>
      <c r="E7" s="7" t="s">
        <v>72</v>
      </c>
      <c r="F7" s="41" t="s">
        <v>73</v>
      </c>
      <c r="G7" s="36" t="str">
        <f aca="false">IF(LEFT(F7,3)="2.5", MID(F7,7,2),LEFT(F7,2))</f>
        <v>18</v>
      </c>
      <c r="H7" s="31" t="s">
        <v>58</v>
      </c>
      <c r="I7" s="47"/>
      <c r="J7" s="31"/>
      <c r="K7" s="31"/>
      <c r="L7" s="27" t="e">
        <f aca="false" t="array" ref="L7:L7">INDEX(Cable_L!$B$3:$B$80,MATCH(1,COUNTIFS($G7,Cable_L!$A$3:$A$80,$H7,Cable_L!$C$3:$C$80),0))</f>
        <v>#NAME?</v>
      </c>
      <c r="M7" s="15" t="e">
        <v>#NAME?</v>
      </c>
      <c r="N7" s="27" t="e">
        <f aca="false" t="array" ref="N7:N7">INDEX(INDEX(Cable_L!$H$3:$K$80,,MATCH(N$2,Cable_L!$H$2:$K$2,0)),MATCH(1,COUNTIFS($G7,Cable_L!$A$3:$A$80,$H7,Cable_L!$C$3:$C$80),0))</f>
        <v>#NAME?</v>
      </c>
      <c r="O7" s="27" t="e">
        <f aca="false" t="array" ref="O7:O7">INDEX(INDEX(Cable_L!$H$3:$K$80,,MATCH(O$2,Cable_L!$H$2:$K$2,0)),MATCH(1,COUNTIFS($G7,Cable_L!$A$3:$A$80,$H7,Cable_L!$C$3:$C$80),0))</f>
        <v>#NAME?</v>
      </c>
      <c r="T7" s="16"/>
      <c r="V7" s="31" t="s">
        <v>74</v>
      </c>
      <c r="W7" s="31" t="s">
        <v>60</v>
      </c>
      <c r="AA7" s="46"/>
      <c r="AB7" s="46"/>
    </row>
    <row r="8" customFormat="false" ht="15" hidden="false" customHeight="false" outlineLevel="0" collapsed="false">
      <c r="C8" s="39" t="s">
        <v>75</v>
      </c>
      <c r="D8" s="40" t="s">
        <v>76</v>
      </c>
      <c r="E8" s="7" t="s">
        <v>77</v>
      </c>
      <c r="F8" s="41" t="s">
        <v>78</v>
      </c>
      <c r="G8" s="36" t="str">
        <f aca="false">IF(LEFT(F8,3)="2.5", MID(F8,7,2),LEFT(F8,2))</f>
        <v>15</v>
      </c>
      <c r="H8" s="31" t="s">
        <v>58</v>
      </c>
      <c r="I8" s="48"/>
      <c r="J8" s="31"/>
      <c r="L8" s="27" t="e">
        <f aca="false" t="array" ref="L8:L8">INDEX(Cable_L!$B$3:$B$80,MATCH(1,COUNTIFS($G8,Cable_L!$A$3:$A$80,$H8,Cable_L!$C$3:$C$80),0))</f>
        <v>#NAME?</v>
      </c>
      <c r="N8" s="27" t="e">
        <f aca="false" t="array" ref="N8:N8">INDEX(INDEX(Cable_L!$H$3:$K$80,,MATCH(N$2,Cable_L!$H$2:$K$2,0)),MATCH(1,COUNTIFS($G8,Cable_L!$A$3:$A$80,$H8,Cable_L!$C$3:$C$80),0))</f>
        <v>#NAME?</v>
      </c>
      <c r="O8" s="27" t="e">
        <f aca="false" t="array" ref="O8:O8">INDEX(INDEX(Cable_L!$H$3:$K$80,,MATCH(O$2,Cable_L!$H$2:$K$2,0)),MATCH(1,COUNTIFS($G8,Cable_L!$A$3:$A$80,$H8,Cable_L!$C$3:$C$80),0))</f>
        <v>#NAME?</v>
      </c>
      <c r="T8" s="16"/>
      <c r="V8" s="44" t="s">
        <v>79</v>
      </c>
      <c r="W8" s="45" t="n">
        <f aca="false">TRUE()</f>
        <v>1</v>
      </c>
      <c r="AA8" s="46"/>
      <c r="AB8" s="46"/>
    </row>
    <row r="9" customFormat="false" ht="15" hidden="false" customHeight="false" outlineLevel="0" collapsed="false">
      <c r="C9" s="39" t="s">
        <v>80</v>
      </c>
      <c r="D9" s="40" t="s">
        <v>81</v>
      </c>
      <c r="E9" s="7" t="s">
        <v>82</v>
      </c>
      <c r="F9" s="41" t="s">
        <v>83</v>
      </c>
      <c r="G9" s="36" t="str">
        <f aca="false">IF(LEFT(F9,3)="2.5", MID(F9,7,2),LEFT(F9,2))</f>
        <v>13</v>
      </c>
      <c r="H9" s="31" t="s">
        <v>58</v>
      </c>
      <c r="I9" s="48"/>
      <c r="J9" s="31"/>
      <c r="K9" s="49"/>
      <c r="L9" s="27" t="e">
        <f aca="false" t="array" ref="L9:L9">INDEX(Cable_L!$B$3:$B$80,MATCH(1,COUNTIFS($G9,Cable_L!$A$3:$A$80,$H9,Cable_L!$C$3:$C$80),0))</f>
        <v>#NAME?</v>
      </c>
      <c r="N9" s="27" t="e">
        <f aca="false" t="array" ref="N9:N9">INDEX(INDEX(Cable_L!$H$3:$K$80,,MATCH(N$2,Cable_L!$H$2:$K$2,0)),MATCH(1,COUNTIFS($G9,Cable_L!$A$3:$A$80,$H9,Cable_L!$C$3:$C$80),0))</f>
        <v>#NAME?</v>
      </c>
      <c r="O9" s="27" t="e">
        <f aca="false" t="array" ref="O9:O9">INDEX(INDEX(Cable_L!$H$3:$K$80,,MATCH(O$2,Cable_L!$H$2:$K$2,0)),MATCH(1,COUNTIFS($G9,Cable_L!$A$3:$A$80,$H9,Cable_L!$C$3:$C$80),0))</f>
        <v>#NAME?</v>
      </c>
      <c r="T9" s="16"/>
      <c r="V9" s="31" t="s">
        <v>84</v>
      </c>
      <c r="W9" s="16" t="n">
        <f aca="false">TRUE()</f>
        <v>1</v>
      </c>
      <c r="AA9" s="46"/>
      <c r="AB9" s="46"/>
    </row>
    <row r="10" customFormat="false" ht="15" hidden="false" customHeight="false" outlineLevel="0" collapsed="false">
      <c r="C10" s="39" t="s">
        <v>85</v>
      </c>
      <c r="D10" s="40" t="s">
        <v>86</v>
      </c>
      <c r="E10" s="7" t="s">
        <v>87</v>
      </c>
      <c r="F10" s="41" t="s">
        <v>88</v>
      </c>
      <c r="G10" s="36" t="str">
        <f aca="false">IF(LEFT(F10,3)="2.5", MID(F10,7,2),LEFT(F10,2))</f>
        <v>23</v>
      </c>
      <c r="H10" s="31" t="s">
        <v>58</v>
      </c>
      <c r="I10" s="42"/>
      <c r="J10" s="31"/>
      <c r="K10" s="31"/>
      <c r="L10" s="27" t="e">
        <f aca="false" t="array" ref="L10:L10">INDEX(Cable_L!$B$3:$B$80,MATCH(1,COUNTIFS($G10,Cable_L!$A$3:$A$80,$H10,Cable_L!$C$3:$C$80),0))</f>
        <v>#NAME?</v>
      </c>
      <c r="N10" s="27" t="e">
        <f aca="false" t="array" ref="N10:N10">INDEX(INDEX(Cable_L!$H$3:$K$80,,MATCH(N$2,Cable_L!$H$2:$K$2,0)),MATCH(1,COUNTIFS($G10,Cable_L!$A$3:$A$80,$H10,Cable_L!$C$3:$C$80),0))</f>
        <v>#NAME?</v>
      </c>
      <c r="O10" s="27" t="e">
        <f aca="false" t="array" ref="O10:O10">INDEX(INDEX(Cable_L!$H$3:$K$80,,MATCH(O$2,Cable_L!$H$2:$K$2,0)),MATCH(1,COUNTIFS($G10,Cable_L!$A$3:$A$80,$H10,Cable_L!$C$3:$C$80),0))</f>
        <v>#NAME?</v>
      </c>
      <c r="T10" s="16"/>
      <c r="V10" s="31"/>
      <c r="AA10" s="31" t="s">
        <v>89</v>
      </c>
      <c r="AB10" s="31" t="s">
        <v>90</v>
      </c>
    </row>
    <row r="11" customFormat="false" ht="15" hidden="false" customHeight="false" outlineLevel="0" collapsed="false">
      <c r="C11" s="50" t="s">
        <v>85</v>
      </c>
      <c r="D11" s="51" t="s">
        <v>86</v>
      </c>
      <c r="E11" s="51" t="s">
        <v>87</v>
      </c>
      <c r="F11" s="52" t="s">
        <v>91</v>
      </c>
      <c r="G11" s="36" t="str">
        <f aca="false">IF(LEFT(F11,3)="2.5", MID(F11,7,2),LEFT(F11,2))</f>
        <v>23</v>
      </c>
      <c r="H11" s="31" t="s">
        <v>58</v>
      </c>
      <c r="I11" s="48"/>
      <c r="J11" s="31"/>
      <c r="K11" s="31"/>
      <c r="L11" s="27" t="e">
        <f aca="false" t="array" ref="L11:L11">INDEX(Cable_L!$B$3:$B$80,MATCH(1,COUNTIFS($G11,Cable_L!$A$3:$A$80,$H11,Cable_L!$C$3:$C$80),0))</f>
        <v>#NAME?</v>
      </c>
      <c r="N11" s="27"/>
      <c r="O11" s="27"/>
      <c r="V11" s="31" t="s">
        <v>92</v>
      </c>
      <c r="W11" s="31" t="s">
        <v>60</v>
      </c>
      <c r="AA11" s="31" t="s">
        <v>93</v>
      </c>
      <c r="AB11" s="31" t="s">
        <v>94</v>
      </c>
      <c r="AC11" s="31" t="s">
        <v>95</v>
      </c>
    </row>
    <row r="12" customFormat="false" ht="15" hidden="false" customHeight="false" outlineLevel="0" collapsed="false">
      <c r="C12" s="53" t="s">
        <v>67</v>
      </c>
      <c r="D12" s="54"/>
      <c r="E12" s="55" t="s">
        <v>96</v>
      </c>
      <c r="F12" s="56"/>
      <c r="G12" s="57"/>
      <c r="H12" s="31"/>
      <c r="I12" s="31"/>
      <c r="J12" s="31"/>
      <c r="K12" s="31"/>
      <c r="N12" s="58"/>
      <c r="O12" s="58"/>
    </row>
    <row r="13" customFormat="false" ht="15" hidden="false" customHeight="false" outlineLevel="0" collapsed="false">
      <c r="G13" s="57"/>
      <c r="H13" s="31"/>
      <c r="I13" s="31"/>
      <c r="J13" s="31"/>
      <c r="K13" s="31"/>
      <c r="N13" s="58"/>
      <c r="O13" s="58"/>
      <c r="S13" s="58"/>
    </row>
    <row r="14" customFormat="false" ht="15" hidden="false" customHeight="false" outlineLevel="0" collapsed="false">
      <c r="C14" s="32" t="s">
        <v>97</v>
      </c>
      <c r="D14" s="33" t="s">
        <v>98</v>
      </c>
      <c r="E14" s="34" t="s">
        <v>99</v>
      </c>
      <c r="F14" s="35" t="s">
        <v>100</v>
      </c>
      <c r="G14" s="36" t="str">
        <f aca="false">IF(LEFT(F14,3)="2.5", MID(F14,7,2),LEFT(F14,2))</f>
        <v>23</v>
      </c>
      <c r="H14" s="31" t="s">
        <v>58</v>
      </c>
      <c r="I14" s="48"/>
      <c r="J14" s="31"/>
      <c r="K14" s="31"/>
      <c r="L14" s="27" t="e">
        <f aca="false" t="array" ref="L14:L14">INDEX(Cable_L!$B$3:$B$80,MATCH(1,COUNTIFS($G14,Cable_L!$A$3:$A$80,$H14,Cable_L!$C$3:$C$80),0))</f>
        <v>#NAME?</v>
      </c>
      <c r="N14" s="27" t="e">
        <f aca="false" t="array" ref="N14:N14">INDEX(INDEX(Cable_L!$H$3:$K$80,,MATCH(N$2,Cable_L!$H$2:$K$2,0)),MATCH(1,COUNTIFS($G14,Cable_L!$A$3:$A$80,$H14,Cable_L!$C$3:$C$80),0))</f>
        <v>#NAME?</v>
      </c>
      <c r="O14" s="27" t="e">
        <f aca="false" t="array" ref="O14:O14">INDEX(INDEX(Cable_L!$H$3:$K$80,,MATCH(O$2,Cable_L!$H$2:$K$2,0)),MATCH(1,COUNTIFS($G14,Cable_L!$A$3:$A$80,$H14,Cable_L!$C$3:$C$80),0))</f>
        <v>#NAME?</v>
      </c>
      <c r="P14" s="22" t="e">
        <f aca="false" t="array" ref="P14:P16">_xlfn._xlws.filter(_xlfn.unique(N14:N25),_xlfn.unique(N14:N25)&lt;&gt;"")</f>
        <v>#NAME?</v>
      </c>
      <c r="Q14" s="16" t="e">
        <f aca="false">COUNTIF(N14:N25,P14)</f>
        <v>#NAME?</v>
      </c>
      <c r="R14" s="22" t="e">
        <f aca="false" t="array" ref="R14:R16">_xlfn._xlws.filter(_xlfn.unique(O14:O25),_xlfn.unique(O14:O25)&lt;&gt;"")</f>
        <v>#NAME?</v>
      </c>
      <c r="S14" s="27" t="e">
        <f aca="false">COUNTIF(O14:O25,R14)</f>
        <v>#NAME?</v>
      </c>
      <c r="T14" s="16" t="n">
        <f aca="false">COUNTA($G14:$G25)</f>
        <v>12</v>
      </c>
      <c r="X14" s="59"/>
      <c r="AA14" s="31" t="s">
        <v>89</v>
      </c>
      <c r="AB14" s="31" t="s">
        <v>90</v>
      </c>
    </row>
    <row r="15" customFormat="false" ht="15" hidden="false" customHeight="false" outlineLevel="0" collapsed="false">
      <c r="C15" s="50" t="s">
        <v>97</v>
      </c>
      <c r="D15" s="51" t="s">
        <v>98</v>
      </c>
      <c r="E15" s="51" t="s">
        <v>99</v>
      </c>
      <c r="F15" s="52" t="s">
        <v>101</v>
      </c>
      <c r="G15" s="36" t="str">
        <f aca="false">IF(LEFT(F15,3)="2.5", MID(F15,7,2),LEFT(F15,2))</f>
        <v>23</v>
      </c>
      <c r="H15" s="31" t="s">
        <v>58</v>
      </c>
      <c r="I15" s="47"/>
      <c r="J15" s="31"/>
      <c r="K15" s="31"/>
      <c r="L15" s="27" t="e">
        <f aca="false" t="array" ref="L15:L15">INDEX(Cable_L!$B$3:$B$80,MATCH(1,COUNTIFS($G15,Cable_L!$A$3:$A$80,$H15,Cable_L!$C$3:$C$80),0))</f>
        <v>#NAME?</v>
      </c>
      <c r="N15" s="27"/>
      <c r="O15" s="27"/>
      <c r="P15" s="15" t="e">
        <v>#NAME?</v>
      </c>
      <c r="Q15" s="16" t="e">
        <f aca="false">COUNTIF(N14:N25,P15)</f>
        <v>#NAME?</v>
      </c>
      <c r="R15" s="15" t="e">
        <v>#NAME?</v>
      </c>
      <c r="S15" s="27" t="e">
        <f aca="false">COUNTIF(O14:O25,R15)</f>
        <v>#NAME?</v>
      </c>
      <c r="T15" s="16"/>
      <c r="X15" s="59"/>
      <c r="AA15" s="31" t="s">
        <v>93</v>
      </c>
      <c r="AB15" s="31" t="s">
        <v>94</v>
      </c>
      <c r="AC15" s="31" t="s">
        <v>95</v>
      </c>
    </row>
    <row r="16" customFormat="false" ht="15" hidden="false" customHeight="false" outlineLevel="0" collapsed="false">
      <c r="C16" s="39" t="s">
        <v>102</v>
      </c>
      <c r="D16" s="40" t="s">
        <v>103</v>
      </c>
      <c r="E16" s="7" t="s">
        <v>104</v>
      </c>
      <c r="F16" s="41" t="s">
        <v>105</v>
      </c>
      <c r="G16" s="36" t="str">
        <f aca="false">IF(LEFT(F16,3)="2.5", MID(F16,7,2),LEFT(F16,2))</f>
        <v>18</v>
      </c>
      <c r="H16" s="31" t="s">
        <v>58</v>
      </c>
      <c r="I16" s="48"/>
      <c r="J16" s="31"/>
      <c r="K16" s="31"/>
      <c r="L16" s="27" t="e">
        <f aca="false" t="array" ref="L16:L16">INDEX(Cable_L!$B$3:$B$80,MATCH(1,COUNTIFS($G16,Cable_L!$A$3:$A$80,$H16,Cable_L!$C$3:$C$80),0))</f>
        <v>#NAME?</v>
      </c>
      <c r="N16" s="27" t="e">
        <f aca="false" t="array" ref="N16:N16">INDEX(INDEX(Cable_L!$H$3:$K$80,,MATCH(N$2,Cable_L!$H$2:$K$2,0)),MATCH(1,COUNTIFS($G16,Cable_L!$A$3:$A$80,$H16,Cable_L!$C$3:$C$80),0))</f>
        <v>#NAME?</v>
      </c>
      <c r="O16" s="27" t="e">
        <f aca="false" t="array" ref="O16:O16">INDEX(INDEX(Cable_L!$H$3:$K$80,,MATCH(O$2,Cable_L!$H$2:$K$2,0)),MATCH(1,COUNTIFS($G16,Cable_L!$A$3:$A$80,$H16,Cable_L!$C$3:$C$80),0))</f>
        <v>#NAME?</v>
      </c>
      <c r="P16" s="15" t="e">
        <v>#NAME?</v>
      </c>
      <c r="Q16" s="16" t="e">
        <f aca="false">COUNTIF(N14:N25,P16)</f>
        <v>#NAME?</v>
      </c>
      <c r="R16" s="15" t="e">
        <v>#NAME?</v>
      </c>
      <c r="S16" s="27" t="e">
        <f aca="false">COUNTIF(O15:O25,R16)</f>
        <v>#NAME?</v>
      </c>
      <c r="T16" s="16"/>
      <c r="V16" s="60" t="s">
        <v>106</v>
      </c>
      <c r="X16" s="59"/>
      <c r="AA16" s="46"/>
      <c r="AB16" s="46"/>
    </row>
    <row r="17" customFormat="false" ht="15" hidden="false" customHeight="false" outlineLevel="0" collapsed="false">
      <c r="C17" s="39" t="s">
        <v>107</v>
      </c>
      <c r="D17" s="40" t="s">
        <v>108</v>
      </c>
      <c r="E17" s="7" t="s">
        <v>109</v>
      </c>
      <c r="F17" s="41" t="s">
        <v>110</v>
      </c>
      <c r="G17" s="36" t="str">
        <f aca="false">IF(LEFT(F17,3)="2.5", MID(F17,7,2),LEFT(F17,2))</f>
        <v>15</v>
      </c>
      <c r="H17" s="31" t="s">
        <v>58</v>
      </c>
      <c r="I17" s="42"/>
      <c r="J17" s="31"/>
      <c r="K17" s="31"/>
      <c r="L17" s="27" t="e">
        <f aca="false" t="array" ref="L17:L17">INDEX(Cable_L!$B$3:$B$80,MATCH(1,COUNTIFS($G17,Cable_L!$A$3:$A$80,$H17,Cable_L!$C$3:$C$80),0))</f>
        <v>#NAME?</v>
      </c>
      <c r="N17" s="27" t="e">
        <f aca="false" t="array" ref="N17:N17">INDEX(INDEX(Cable_L!$H$3:$K$80,,MATCH(N$2,Cable_L!$H$2:$K$2,0)),MATCH(1,COUNTIFS($G17,Cable_L!$A$3:$A$80,$H17,Cable_L!$C$3:$C$80),0))</f>
        <v>#NAME?</v>
      </c>
      <c r="O17" s="27" t="e">
        <f aca="false" t="array" ref="O17:O17">INDEX(INDEX(Cable_L!$H$3:$K$80,,MATCH(O$2,Cable_L!$H$2:$K$2,0)),MATCH(1,COUNTIFS($G17,Cable_L!$A$3:$A$80,$H17,Cable_L!$C$3:$C$80),0))</f>
        <v>#NAME?</v>
      </c>
      <c r="P17" s="22"/>
      <c r="R17" s="22"/>
      <c r="S17" s="16"/>
      <c r="T17" s="16"/>
      <c r="X17" s="59"/>
      <c r="AA17" s="46"/>
      <c r="AB17" s="46"/>
    </row>
    <row r="18" customFormat="false" ht="15" hidden="false" customHeight="false" outlineLevel="0" collapsed="false">
      <c r="C18" s="39" t="s">
        <v>111</v>
      </c>
      <c r="D18" s="40" t="s">
        <v>112</v>
      </c>
      <c r="E18" s="7" t="s">
        <v>113</v>
      </c>
      <c r="F18" s="41" t="s">
        <v>114</v>
      </c>
      <c r="G18" s="36" t="str">
        <f aca="false">IF(LEFT(F18,3)="2.5", MID(F18,7,2),LEFT(F18,2))</f>
        <v>21</v>
      </c>
      <c r="H18" s="31" t="s">
        <v>58</v>
      </c>
      <c r="I18" s="48"/>
      <c r="J18" s="31"/>
      <c r="K18" s="31"/>
      <c r="L18" s="27" t="e">
        <f aca="false" t="array" ref="L18:L18">INDEX(Cable_L!$B$3:$B$80,MATCH(1,COUNTIFS($G18,Cable_L!$A$3:$A$80,$H18,Cable_L!$C$3:$C$80),0))</f>
        <v>#NAME?</v>
      </c>
      <c r="N18" s="27" t="e">
        <f aca="false" t="array" ref="N18:N18">INDEX(INDEX(Cable_L!$H$3:$K$80,,MATCH(N$2,Cable_L!$H$2:$K$2,0)),MATCH(1,COUNTIFS($G18,Cable_L!$A$3:$A$80,$H18,Cable_L!$C$3:$C$80),0))</f>
        <v>#NAME?</v>
      </c>
      <c r="O18" s="27" t="e">
        <f aca="false" t="array" ref="O18:O18">INDEX(INDEX(Cable_L!$H$3:$K$80,,MATCH(O$2,Cable_L!$H$2:$K$2,0)),MATCH(1,COUNTIFS($G18,Cable_L!$A$3:$A$80,$H18,Cable_L!$C$3:$C$80),0))</f>
        <v>#NAME?</v>
      </c>
      <c r="T18" s="16"/>
      <c r="X18" s="59"/>
      <c r="AA18" s="31" t="s">
        <v>89</v>
      </c>
      <c r="AB18" s="31" t="s">
        <v>115</v>
      </c>
    </row>
    <row r="19" customFormat="false" ht="15" hidden="false" customHeight="false" outlineLevel="0" collapsed="false">
      <c r="C19" s="50" t="s">
        <v>111</v>
      </c>
      <c r="D19" s="51" t="s">
        <v>112</v>
      </c>
      <c r="E19" s="51" t="s">
        <v>113</v>
      </c>
      <c r="F19" s="52" t="s">
        <v>116</v>
      </c>
      <c r="G19" s="36" t="str">
        <f aca="false">IF(LEFT(F19,3)="2.5", MID(F19,7,2),LEFT(F19,2))</f>
        <v>21</v>
      </c>
      <c r="H19" s="31" t="s">
        <v>58</v>
      </c>
      <c r="I19" s="48"/>
      <c r="J19" s="31"/>
      <c r="K19" s="31"/>
      <c r="L19" s="27" t="e">
        <f aca="false" t="array" ref="L19:L19">INDEX(Cable_L!$B$3:$B$80,MATCH(1,COUNTIFS($G19,Cable_L!$A$3:$A$80,$H19,Cable_L!$C$3:$C$80),0))</f>
        <v>#NAME?</v>
      </c>
      <c r="M19" s="22" t="e">
        <f aca="false" t="array" ref="M19:M23">_xlfn._xlws.sort(VALUE(_xlfn.unique(G14:G25)))</f>
        <v>#NAME?</v>
      </c>
      <c r="N19" s="27"/>
      <c r="O19" s="27"/>
      <c r="P19" s="22"/>
      <c r="Q19" s="16"/>
      <c r="R19" s="22"/>
      <c r="S19" s="27"/>
      <c r="T19" s="16"/>
      <c r="X19" s="59"/>
      <c r="AA19" s="31" t="s">
        <v>93</v>
      </c>
      <c r="AB19" s="31" t="s">
        <v>117</v>
      </c>
      <c r="AC19" s="31" t="s">
        <v>95</v>
      </c>
    </row>
    <row r="20" customFormat="false" ht="15" hidden="false" customHeight="false" outlineLevel="0" collapsed="false">
      <c r="C20" s="39" t="s">
        <v>118</v>
      </c>
      <c r="D20" s="40" t="s">
        <v>119</v>
      </c>
      <c r="E20" s="7" t="s">
        <v>120</v>
      </c>
      <c r="F20" s="41" t="s">
        <v>121</v>
      </c>
      <c r="G20" s="36" t="str">
        <f aca="false">IF(LEFT(F20,3)="2.5", MID(F20,7,2),LEFT(F20,2))</f>
        <v>15</v>
      </c>
      <c r="H20" s="31" t="s">
        <v>58</v>
      </c>
      <c r="I20" s="48"/>
      <c r="J20" s="31"/>
      <c r="K20" s="31"/>
      <c r="L20" s="27" t="e">
        <f aca="false" t="array" ref="L20:L20">INDEX(Cable_L!$B$3:$B$80,MATCH(1,COUNTIFS($G20,Cable_L!$A$3:$A$80,$H20,Cable_L!$C$3:$C$80),0))</f>
        <v>#NAME?</v>
      </c>
      <c r="M20" s="15" t="e">
        <v>#NAME?</v>
      </c>
      <c r="N20" s="27" t="e">
        <f aca="false" t="array" ref="N20:N20">INDEX(INDEX(Cable_L!$H$3:$K$80,,MATCH(N$2,Cable_L!$H$2:$K$2,0)),MATCH(1,COUNTIFS($G20,Cable_L!$A$3:$A$80,$H20,Cable_L!$C$3:$C$80),0))</f>
        <v>#NAME?</v>
      </c>
      <c r="O20" s="27" t="e">
        <f aca="false" t="array" ref="O20:O20">INDEX(INDEX(Cable_L!$H$3:$K$80,,MATCH(O$2,Cable_L!$H$2:$K$2,0)),MATCH(1,COUNTIFS($G20,Cable_L!$A$3:$A$80,$H20,Cable_L!$C$3:$C$80),0))</f>
        <v>#NAME?</v>
      </c>
      <c r="Q20" s="16"/>
      <c r="S20" s="27"/>
      <c r="T20" s="16"/>
      <c r="X20" s="59"/>
      <c r="AA20" s="46"/>
      <c r="AB20" s="46"/>
    </row>
    <row r="21" customFormat="false" ht="15" hidden="false" customHeight="false" outlineLevel="0" collapsed="false">
      <c r="C21" s="39" t="s">
        <v>122</v>
      </c>
      <c r="D21" s="40" t="s">
        <v>123</v>
      </c>
      <c r="E21" s="7" t="s">
        <v>124</v>
      </c>
      <c r="F21" s="41" t="s">
        <v>125</v>
      </c>
      <c r="G21" s="36" t="str">
        <f aca="false">IF(LEFT(F21,3)="2.5", MID(F21,7,2),LEFT(F21,2))</f>
        <v>13</v>
      </c>
      <c r="H21" s="31" t="s">
        <v>58</v>
      </c>
      <c r="I21" s="48"/>
      <c r="J21" s="31"/>
      <c r="K21" s="49"/>
      <c r="L21" s="27" t="e">
        <f aca="false" t="array" ref="L21:L21">INDEX(Cable_L!$B$3:$B$80,MATCH(1,COUNTIFS($G21,Cable_L!$A$3:$A$80,$H21,Cable_L!$C$3:$C$80),0))</f>
        <v>#NAME?</v>
      </c>
      <c r="M21" s="15" t="e">
        <v>#NAME?</v>
      </c>
      <c r="N21" s="27" t="e">
        <f aca="false" t="array" ref="N21:N21">INDEX(INDEX(Cable_L!$H$3:$K$80,,MATCH(N$2,Cable_L!$H$2:$K$2,0)),MATCH(1,COUNTIFS($G21,Cable_L!$A$3:$A$80,$H21,Cable_L!$C$3:$C$80),0))</f>
        <v>#NAME?</v>
      </c>
      <c r="O21" s="27" t="e">
        <f aca="false" t="array" ref="O21:O21">INDEX(INDEX(Cable_L!$H$3:$K$80,,MATCH(O$2,Cable_L!$H$2:$K$2,0)),MATCH(1,COUNTIFS($G21,Cable_L!$A$3:$A$80,$H21,Cable_L!$C$3:$C$80),0))</f>
        <v>#NAME?</v>
      </c>
      <c r="T21" s="16"/>
      <c r="X21" s="59"/>
      <c r="AA21" s="46"/>
      <c r="AB21" s="46"/>
    </row>
    <row r="22" customFormat="false" ht="15" hidden="false" customHeight="false" outlineLevel="0" collapsed="false">
      <c r="C22" s="39" t="s">
        <v>126</v>
      </c>
      <c r="D22" s="40" t="s">
        <v>127</v>
      </c>
      <c r="E22" s="7" t="s">
        <v>128</v>
      </c>
      <c r="F22" s="41" t="s">
        <v>129</v>
      </c>
      <c r="G22" s="36" t="str">
        <f aca="false">IF(LEFT(F22,3)="2.5", MID(F22,7,2),LEFT(F22,2))</f>
        <v>21</v>
      </c>
      <c r="H22" s="31" t="s">
        <v>58</v>
      </c>
      <c r="I22" s="48"/>
      <c r="J22" s="31"/>
      <c r="L22" s="27" t="e">
        <f aca="false" t="array" ref="L22:L22">INDEX(Cable_L!$B$3:$B$80,MATCH(1,COUNTIFS($G22,Cable_L!$A$3:$A$80,$H22,Cable_L!$C$3:$C$80),0))</f>
        <v>#NAME?</v>
      </c>
      <c r="M22" s="15" t="e">
        <v>#NAME?</v>
      </c>
      <c r="N22" s="27" t="e">
        <f aca="false" t="array" ref="N22:N22">INDEX(INDEX(Cable_L!$H$3:$K$80,,MATCH(N$2,Cable_L!$H$2:$K$2,0)),MATCH(1,COUNTIFS($G22,Cable_L!$A$3:$A$80,$H22,Cable_L!$C$3:$C$80),0))</f>
        <v>#NAME?</v>
      </c>
      <c r="O22" s="27" t="e">
        <f aca="false" t="array" ref="O22:O22">INDEX(INDEX(Cable_L!$H$3:$K$80,,MATCH(O$2,Cable_L!$H$2:$K$2,0)),MATCH(1,COUNTIFS($G22,Cable_L!$A$3:$A$80,$H22,Cable_L!$C$3:$C$80),0))</f>
        <v>#NAME?</v>
      </c>
      <c r="T22" s="16"/>
      <c r="X22" s="59"/>
      <c r="AA22" s="31" t="s">
        <v>89</v>
      </c>
      <c r="AB22" s="31" t="s">
        <v>90</v>
      </c>
    </row>
    <row r="23" customFormat="false" ht="15" hidden="false" customHeight="false" outlineLevel="0" collapsed="false">
      <c r="C23" s="50" t="s">
        <v>126</v>
      </c>
      <c r="D23" s="51" t="s">
        <v>127</v>
      </c>
      <c r="E23" s="51" t="s">
        <v>128</v>
      </c>
      <c r="F23" s="52" t="s">
        <v>130</v>
      </c>
      <c r="G23" s="36" t="str">
        <f aca="false">IF(LEFT(F23,3)="2.5", MID(F23,7,2),LEFT(F23,2))</f>
        <v>21</v>
      </c>
      <c r="H23" s="31" t="s">
        <v>58</v>
      </c>
      <c r="I23" s="48"/>
      <c r="J23" s="31"/>
      <c r="L23" s="27" t="e">
        <f aca="false" t="array" ref="L23:L23">INDEX(Cable_L!$B$3:$B$80,MATCH(1,COUNTIFS($G23,Cable_L!$A$3:$A$80,$H23,Cable_L!$C$3:$C$80),0))</f>
        <v>#NAME?</v>
      </c>
      <c r="M23" s="15" t="e">
        <v>#NAME?</v>
      </c>
      <c r="N23" s="27"/>
      <c r="O23" s="27"/>
      <c r="T23" s="16"/>
      <c r="X23" s="59"/>
      <c r="AA23" s="31" t="s">
        <v>93</v>
      </c>
      <c r="AB23" s="31" t="s">
        <v>94</v>
      </c>
      <c r="AC23" s="31" t="s">
        <v>95</v>
      </c>
    </row>
    <row r="24" customFormat="false" ht="15" hidden="false" customHeight="false" outlineLevel="0" collapsed="false">
      <c r="C24" s="39" t="s">
        <v>131</v>
      </c>
      <c r="D24" s="40" t="s">
        <v>132</v>
      </c>
      <c r="E24" s="7" t="s">
        <v>133</v>
      </c>
      <c r="F24" s="41" t="s">
        <v>134</v>
      </c>
      <c r="G24" s="36" t="str">
        <f aca="false">IF(LEFT(F24,3)="2.5", MID(F24,7,2),LEFT(F24,2))</f>
        <v>21</v>
      </c>
      <c r="H24" s="31" t="s">
        <v>58</v>
      </c>
      <c r="I24" s="48"/>
      <c r="J24" s="31"/>
      <c r="K24" s="31"/>
      <c r="L24" s="27" t="e">
        <f aca="false" t="array" ref="L24:L24">INDEX(Cable_L!$B$3:$B$80,MATCH(1,COUNTIFS($G24,Cable_L!$A$3:$A$80,$H24,Cable_L!$C$3:$C$80),0))</f>
        <v>#NAME?</v>
      </c>
      <c r="N24" s="27" t="e">
        <f aca="false" t="array" ref="N24:N24">INDEX(INDEX(Cable_L!$H$3:$K$80,,MATCH(N$2,Cable_L!$H$2:$K$2,0)),MATCH(1,COUNTIFS($G24,Cable_L!$A$3:$A$80,$H24,Cable_L!$C$3:$C$80),0))</f>
        <v>#NAME?</v>
      </c>
      <c r="O24" s="27" t="e">
        <f aca="false" t="array" ref="O24:O24">INDEX(INDEX(Cable_L!$H$3:$K$80,,MATCH(O$2,Cable_L!$H$2:$K$2,0)),MATCH(1,COUNTIFS($G24,Cable_L!$A$3:$A$80,$H24,Cable_L!$C$3:$C$80),0))</f>
        <v>#NAME?</v>
      </c>
      <c r="T24" s="16"/>
      <c r="X24" s="59"/>
      <c r="AA24" s="31" t="s">
        <v>89</v>
      </c>
      <c r="AB24" s="31" t="s">
        <v>115</v>
      </c>
    </row>
    <row r="25" customFormat="false" ht="15" hidden="false" customHeight="false" outlineLevel="0" collapsed="false">
      <c r="C25" s="61" t="s">
        <v>131</v>
      </c>
      <c r="D25" s="54" t="s">
        <v>132</v>
      </c>
      <c r="E25" s="54" t="s">
        <v>133</v>
      </c>
      <c r="F25" s="56" t="s">
        <v>135</v>
      </c>
      <c r="G25" s="36" t="str">
        <f aca="false">IF(LEFT(F25,3)="2.5", MID(F25,7,2),LEFT(F25,2))</f>
        <v>21</v>
      </c>
      <c r="H25" s="31" t="s">
        <v>58</v>
      </c>
      <c r="I25" s="48"/>
      <c r="J25" s="31"/>
      <c r="K25" s="31"/>
      <c r="L25" s="27" t="e">
        <f aca="false" t="array" ref="L25:L25">INDEX(Cable_L!$B$3:$B$80,MATCH(1,COUNTIFS($G25,Cable_L!$A$3:$A$80,$H25,Cable_L!$C$3:$C$80),0))</f>
        <v>#NAME?</v>
      </c>
      <c r="N25" s="27"/>
      <c r="O25" s="27"/>
      <c r="T25" s="16"/>
      <c r="X25" s="59"/>
      <c r="AA25" s="31" t="s">
        <v>93</v>
      </c>
      <c r="AB25" s="31" t="s">
        <v>117</v>
      </c>
      <c r="AC25" s="31" t="s">
        <v>95</v>
      </c>
    </row>
    <row r="26" customFormat="false" ht="15" hidden="false" customHeight="false" outlineLevel="0" collapsed="false">
      <c r="C26" s="40"/>
      <c r="D26" s="40"/>
      <c r="E26" s="7"/>
      <c r="F26" s="7"/>
      <c r="G26" s="57"/>
      <c r="H26" s="31"/>
      <c r="I26" s="31"/>
      <c r="J26" s="31"/>
      <c r="K26" s="31"/>
      <c r="N26" s="58"/>
      <c r="O26" s="58"/>
      <c r="S26" s="58"/>
      <c r="X26" s="59"/>
      <c r="AA26" s="31"/>
      <c r="AB26" s="31"/>
    </row>
    <row r="27" customFormat="false" ht="15" hidden="false" customHeight="false" outlineLevel="0" collapsed="false">
      <c r="C27" s="32" t="s">
        <v>136</v>
      </c>
      <c r="D27" s="33" t="s">
        <v>137</v>
      </c>
      <c r="E27" s="34" t="s">
        <v>138</v>
      </c>
      <c r="F27" s="35" t="s">
        <v>139</v>
      </c>
      <c r="G27" s="36" t="str">
        <f aca="false">IF(LEFT(F27,3)="2.5", MID(F27,7,2),LEFT(F27,2))</f>
        <v>22</v>
      </c>
      <c r="H27" s="31" t="s">
        <v>58</v>
      </c>
      <c r="I27" s="48"/>
      <c r="J27" s="31"/>
      <c r="K27" s="31"/>
      <c r="L27" s="27" t="e">
        <f aca="false" t="array" ref="L27:L27">INDEX(Cable_L!$B$3:$B$80,MATCH(1,COUNTIFS($G27,Cable_L!$A$3:$A$80,$H27,Cable_L!$C$3:$C$80),0))</f>
        <v>#NAME?</v>
      </c>
      <c r="N27" s="27" t="e">
        <f aca="false" t="array" ref="N27:N27">INDEX(INDEX(Cable_L!$H$3:$K$80,,MATCH(N$2,Cable_L!$H$2:$K$2,0)),MATCH(1,COUNTIFS($G27,Cable_L!$A$3:$A$80,$H27,Cable_L!$C$3:$C$80),0))</f>
        <v>#NAME?</v>
      </c>
      <c r="O27" s="27" t="e">
        <f aca="false" t="array" ref="O27:O27">INDEX(INDEX(Cable_L!$H$3:$K$80,,MATCH(O$2,Cable_L!$H$2:$K$2,0)),MATCH(1,COUNTIFS($G27,Cable_L!$A$3:$A$80,$H27,Cable_L!$C$3:$C$80),0))</f>
        <v>#NAME?</v>
      </c>
      <c r="P27" s="22" t="e">
        <f aca="false" t="array" ref="P27:P28">_xlfn._xlws.filter(_xlfn.unique(N27:N39),_xlfn.unique(N27:N39)&lt;&gt;"")</f>
        <v>#NAME?</v>
      </c>
      <c r="Q27" s="16" t="e">
        <f aca="false">COUNTIF(N27:N39,P27)</f>
        <v>#NAME?</v>
      </c>
      <c r="R27" s="22" t="e">
        <f aca="false" t="array" ref="R27:R28">_xlfn._xlws.filter(_xlfn.unique(O27:O39),_xlfn.unique(O27:O39)&lt;&gt;"")</f>
        <v>#NAME?</v>
      </c>
      <c r="S27" s="27" t="e">
        <f aca="false">COUNTIF(O27:O39,R27)</f>
        <v>#NAME?</v>
      </c>
      <c r="T27" s="16" t="n">
        <f aca="false">COUNTA($G27:$G39)</f>
        <v>13</v>
      </c>
      <c r="X27" s="59"/>
      <c r="AA27" s="31" t="s">
        <v>89</v>
      </c>
      <c r="AB27" s="31" t="s">
        <v>115</v>
      </c>
    </row>
    <row r="28" customFormat="false" ht="15" hidden="false" customHeight="false" outlineLevel="0" collapsed="false">
      <c r="C28" s="50" t="s">
        <v>136</v>
      </c>
      <c r="D28" s="51" t="s">
        <v>137</v>
      </c>
      <c r="E28" s="51" t="s">
        <v>138</v>
      </c>
      <c r="F28" s="52" t="s">
        <v>140</v>
      </c>
      <c r="G28" s="36" t="str">
        <f aca="false">IF(LEFT(F28,3)="2.5", MID(F28,7,2),LEFT(F28,2))</f>
        <v>22</v>
      </c>
      <c r="H28" s="31" t="s">
        <v>58</v>
      </c>
      <c r="I28" s="47"/>
      <c r="J28" s="31"/>
      <c r="K28" s="31"/>
      <c r="L28" s="27" t="e">
        <f aca="false" t="array" ref="L28:L28">INDEX(Cable_L!$B$3:$B$80,MATCH(1,COUNTIFS($G28,Cable_L!$A$3:$A$80,$H28,Cable_L!$C$3:$C$80),0))</f>
        <v>#NAME?</v>
      </c>
      <c r="N28" s="27"/>
      <c r="O28" s="27"/>
      <c r="P28" s="15" t="e">
        <v>#NAME?</v>
      </c>
      <c r="Q28" s="16" t="e">
        <f aca="false">COUNTIF(N27:N39,P28)</f>
        <v>#NAME?</v>
      </c>
      <c r="R28" s="15" t="e">
        <v>#NAME?</v>
      </c>
      <c r="S28" s="27" t="e">
        <f aca="false">COUNTIF(O27:O39,R28)</f>
        <v>#NAME?</v>
      </c>
      <c r="T28" s="16"/>
      <c r="X28" s="59"/>
      <c r="AA28" s="31" t="s">
        <v>93</v>
      </c>
      <c r="AB28" s="31" t="s">
        <v>117</v>
      </c>
      <c r="AC28" s="31" t="s">
        <v>95</v>
      </c>
    </row>
    <row r="29" customFormat="false" ht="15" hidden="false" customHeight="false" outlineLevel="0" collapsed="false">
      <c r="C29" s="39" t="s">
        <v>141</v>
      </c>
      <c r="D29" s="40" t="s">
        <v>142</v>
      </c>
      <c r="E29" s="7" t="s">
        <v>143</v>
      </c>
      <c r="F29" s="41" t="s">
        <v>144</v>
      </c>
      <c r="G29" s="36" t="str">
        <f aca="false">IF(LEFT(F29,3)="2.5", MID(F29,7,2),LEFT(F29,2))</f>
        <v>18</v>
      </c>
      <c r="H29" s="31" t="s">
        <v>58</v>
      </c>
      <c r="I29" s="48"/>
      <c r="J29" s="31"/>
      <c r="K29" s="31"/>
      <c r="L29" s="27" t="e">
        <f aca="false" t="array" ref="L29:L29">INDEX(Cable_L!$B$3:$B$80,MATCH(1,COUNTIFS($G29,Cable_L!$A$3:$A$80,$H29,Cable_L!$C$3:$C$80),0))</f>
        <v>#NAME?</v>
      </c>
      <c r="N29" s="27" t="e">
        <f aca="false" t="array" ref="N29:N29">INDEX(INDEX(Cable_L!$H$3:$K$80,,MATCH(N$2,Cable_L!$H$2:$K$2,0)),MATCH(1,COUNTIFS($G29,Cable_L!$A$3:$A$80,$H29,Cable_L!$C$3:$C$80),0))</f>
        <v>#NAME?</v>
      </c>
      <c r="O29" s="27" t="e">
        <f aca="false" t="array" ref="O29:O29">INDEX(INDEX(Cable_L!$H$3:$K$80,,MATCH(O$2,Cable_L!$H$2:$K$2,0)),MATCH(1,COUNTIFS($G29,Cable_L!$A$3:$A$80,$H29,Cable_L!$C$3:$C$80),0))</f>
        <v>#NAME?</v>
      </c>
      <c r="Q29" s="16"/>
      <c r="S29" s="27"/>
      <c r="T29" s="16"/>
      <c r="V29" s="60" t="s">
        <v>106</v>
      </c>
      <c r="X29" s="59"/>
      <c r="AA29" s="46"/>
      <c r="AB29" s="46"/>
    </row>
    <row r="30" customFormat="false" ht="15" hidden="false" customHeight="false" outlineLevel="0" collapsed="false">
      <c r="C30" s="39" t="s">
        <v>145</v>
      </c>
      <c r="D30" s="40" t="s">
        <v>146</v>
      </c>
      <c r="E30" s="7" t="s">
        <v>147</v>
      </c>
      <c r="F30" s="41" t="s">
        <v>148</v>
      </c>
      <c r="G30" s="36" t="str">
        <f aca="false">IF(LEFT(F30,3)="2.5", MID(F30,7,2),LEFT(F30,2))</f>
        <v>15</v>
      </c>
      <c r="H30" s="31" t="s">
        <v>58</v>
      </c>
      <c r="I30" s="42"/>
      <c r="J30" s="31"/>
      <c r="K30" s="31"/>
      <c r="L30" s="27" t="e">
        <f aca="false" t="array" ref="L30:L30">INDEX(Cable_L!$B$3:$B$80,MATCH(1,COUNTIFS($G30,Cable_L!$A$3:$A$80,$H30,Cable_L!$C$3:$C$80),0))</f>
        <v>#NAME?</v>
      </c>
      <c r="N30" s="27" t="e">
        <f aca="false" t="array" ref="N30:N30">INDEX(INDEX(Cable_L!$H$3:$K$80,,MATCH(N$2,Cable_L!$H$2:$K$2,0)),MATCH(1,COUNTIFS($G30,Cable_L!$A$3:$A$80,$H30,Cable_L!$C$3:$C$80),0))</f>
        <v>#NAME?</v>
      </c>
      <c r="O30" s="27" t="e">
        <f aca="false" t="array" ref="O30:O30">INDEX(INDEX(Cable_L!$H$3:$K$80,,MATCH(O$2,Cable_L!$H$2:$K$2,0)),MATCH(1,COUNTIFS($G30,Cable_L!$A$3:$A$80,$H30,Cable_L!$C$3:$C$80),0))</f>
        <v>#NAME?</v>
      </c>
      <c r="P30" s="22"/>
      <c r="R30" s="22"/>
      <c r="S30" s="16"/>
      <c r="T30" s="16"/>
      <c r="X30" s="59"/>
      <c r="AA30" s="46"/>
      <c r="AB30" s="46"/>
    </row>
    <row r="31" customFormat="false" ht="15" hidden="false" customHeight="false" outlineLevel="0" collapsed="false">
      <c r="C31" s="39" t="s">
        <v>149</v>
      </c>
      <c r="D31" s="40" t="s">
        <v>150</v>
      </c>
      <c r="E31" s="7" t="s">
        <v>151</v>
      </c>
      <c r="F31" s="41" t="s">
        <v>152</v>
      </c>
      <c r="G31" s="36" t="str">
        <f aca="false">IF(LEFT(F31,3)="2.5", MID(F31,7,2),LEFT(F31,2))</f>
        <v>22</v>
      </c>
      <c r="H31" s="31" t="s">
        <v>58</v>
      </c>
      <c r="I31" s="48"/>
      <c r="J31" s="31"/>
      <c r="K31" s="31"/>
      <c r="L31" s="27" t="e">
        <f aca="false" t="array" ref="L31:L31">INDEX(Cable_L!$B$3:$B$80,MATCH(1,COUNTIFS($G31,Cable_L!$A$3:$A$80,$H31,Cable_L!$C$3:$C$80),0))</f>
        <v>#NAME?</v>
      </c>
      <c r="N31" s="27" t="e">
        <f aca="false" t="array" ref="N31:N31">INDEX(INDEX(Cable_L!$H$3:$K$80,,MATCH(N$2,Cable_L!$H$2:$K$2,0)),MATCH(1,COUNTIFS($G31,Cable_L!$A$3:$A$80,$H31,Cable_L!$C$3:$C$80),0))</f>
        <v>#NAME?</v>
      </c>
      <c r="O31" s="27" t="e">
        <f aca="false" t="array" ref="O31:O31">INDEX(INDEX(Cable_L!$H$3:$K$80,,MATCH(O$2,Cable_L!$H$2:$K$2,0)),MATCH(1,COUNTIFS($G31,Cable_L!$A$3:$A$80,$H31,Cable_L!$C$3:$C$80),0))</f>
        <v>#NAME?</v>
      </c>
      <c r="T31" s="16"/>
      <c r="X31" s="59"/>
      <c r="AA31" s="31" t="s">
        <v>89</v>
      </c>
      <c r="AB31" s="31" t="s">
        <v>90</v>
      </c>
    </row>
    <row r="32" customFormat="false" ht="15" hidden="false" customHeight="false" outlineLevel="0" collapsed="false">
      <c r="C32" s="50" t="s">
        <v>149</v>
      </c>
      <c r="D32" s="51" t="s">
        <v>150</v>
      </c>
      <c r="E32" s="51" t="s">
        <v>151</v>
      </c>
      <c r="F32" s="52" t="s">
        <v>153</v>
      </c>
      <c r="G32" s="36" t="str">
        <f aca="false">IF(LEFT(F32,3)="2.5", MID(F32,7,2),LEFT(F32,2))</f>
        <v>22</v>
      </c>
      <c r="H32" s="31" t="s">
        <v>58</v>
      </c>
      <c r="I32" s="48"/>
      <c r="J32" s="31"/>
      <c r="K32" s="31"/>
      <c r="L32" s="27" t="e">
        <f aca="false" t="array" ref="L32:L32">INDEX(Cable_L!$B$3:$B$80,MATCH(1,COUNTIFS($G32,Cable_L!$A$3:$A$80,$H32,Cable_L!$C$3:$C$80),0))</f>
        <v>#NAME?</v>
      </c>
      <c r="M32" s="22" t="e">
        <f aca="false" t="array" ref="M32:M35">_xlfn._xlws.sort(VALUE(_xlfn.unique(G27:G39)))</f>
        <v>#NAME?</v>
      </c>
      <c r="N32" s="27"/>
      <c r="O32" s="27"/>
      <c r="P32" s="22"/>
      <c r="Q32" s="16"/>
      <c r="R32" s="22"/>
      <c r="S32" s="27"/>
      <c r="T32" s="16"/>
      <c r="X32" s="59"/>
      <c r="AA32" s="31" t="s">
        <v>93</v>
      </c>
      <c r="AB32" s="31" t="s">
        <v>94</v>
      </c>
      <c r="AC32" s="31" t="s">
        <v>95</v>
      </c>
    </row>
    <row r="33" customFormat="false" ht="15" hidden="false" customHeight="false" outlineLevel="0" collapsed="false">
      <c r="C33" s="39" t="s">
        <v>154</v>
      </c>
      <c r="D33" s="40" t="s">
        <v>155</v>
      </c>
      <c r="E33" s="7" t="s">
        <v>156</v>
      </c>
      <c r="F33" s="41" t="s">
        <v>157</v>
      </c>
      <c r="G33" s="36" t="str">
        <f aca="false">IF(LEFT(F33,3)="2.5", MID(F33,7,2),LEFT(F33,2))</f>
        <v>21</v>
      </c>
      <c r="H33" s="31" t="s">
        <v>58</v>
      </c>
      <c r="I33" s="48"/>
      <c r="J33" s="31"/>
      <c r="K33" s="31"/>
      <c r="L33" s="27" t="e">
        <f aca="false" t="array" ref="L33:L33">INDEX(Cable_L!$B$3:$B$80,MATCH(1,COUNTIFS($G33,Cable_L!$A$3:$A$80,$H33,Cable_L!$C$3:$C$80),0))</f>
        <v>#NAME?</v>
      </c>
      <c r="M33" s="15" t="e">
        <v>#NAME?</v>
      </c>
      <c r="N33" s="27" t="e">
        <f aca="false" t="array" ref="N33:N33">INDEX(INDEX(Cable_L!$H$3:$K$80,,MATCH(N$2,Cable_L!$H$2:$K$2,0)),MATCH(1,COUNTIFS($G33,Cable_L!$A$3:$A$80,$H33,Cable_L!$C$3:$C$80),0))</f>
        <v>#NAME?</v>
      </c>
      <c r="O33" s="27" t="e">
        <f aca="false" t="array" ref="O33:O33">INDEX(INDEX(Cable_L!$H$3:$K$80,,MATCH(O$2,Cable_L!$H$2:$K$2,0)),MATCH(1,COUNTIFS($G33,Cable_L!$A$3:$A$80,$H33,Cable_L!$C$3:$C$80),0))</f>
        <v>#NAME?</v>
      </c>
      <c r="Q33" s="16"/>
      <c r="S33" s="27"/>
      <c r="T33" s="16"/>
      <c r="X33" s="59"/>
      <c r="AA33" s="31" t="s">
        <v>89</v>
      </c>
      <c r="AB33" s="31" t="s">
        <v>90</v>
      </c>
    </row>
    <row r="34" customFormat="false" ht="15" hidden="false" customHeight="false" outlineLevel="0" collapsed="false">
      <c r="C34" s="50" t="s">
        <v>154</v>
      </c>
      <c r="D34" s="51" t="s">
        <v>155</v>
      </c>
      <c r="E34" s="51" t="s">
        <v>156</v>
      </c>
      <c r="F34" s="52" t="s">
        <v>158</v>
      </c>
      <c r="G34" s="36" t="str">
        <f aca="false">IF(LEFT(F34,3)="2.5", MID(F34,7,2),LEFT(F34,2))</f>
        <v>21</v>
      </c>
      <c r="H34" s="31" t="s">
        <v>58</v>
      </c>
      <c r="I34" s="48"/>
      <c r="J34" s="31"/>
      <c r="K34" s="31"/>
      <c r="L34" s="27" t="e">
        <f aca="false" t="array" ref="L34:L34">INDEX(Cable_L!$B$3:$B$80,MATCH(1,COUNTIFS($G34,Cable_L!$A$3:$A$80,$H34,Cable_L!$C$3:$C$80),0))</f>
        <v>#NAME?</v>
      </c>
      <c r="M34" s="15" t="e">
        <v>#NAME?</v>
      </c>
      <c r="N34" s="27"/>
      <c r="O34" s="27"/>
      <c r="T34" s="16"/>
      <c r="X34" s="59"/>
      <c r="AA34" s="31" t="s">
        <v>93</v>
      </c>
      <c r="AB34" s="31" t="s">
        <v>94</v>
      </c>
      <c r="AC34" s="31" t="s">
        <v>95</v>
      </c>
    </row>
    <row r="35" customFormat="false" ht="15" hidden="false" customHeight="false" outlineLevel="0" collapsed="false">
      <c r="C35" s="39" t="s">
        <v>159</v>
      </c>
      <c r="D35" s="40" t="s">
        <v>160</v>
      </c>
      <c r="E35" s="7" t="s">
        <v>161</v>
      </c>
      <c r="F35" s="41" t="s">
        <v>162</v>
      </c>
      <c r="G35" s="36" t="str">
        <f aca="false">IF(LEFT(F35,3)="2.5", MID(F35,7,2),LEFT(F35,2))</f>
        <v>15</v>
      </c>
      <c r="H35" s="31" t="s">
        <v>58</v>
      </c>
      <c r="I35" s="48"/>
      <c r="J35" s="31"/>
      <c r="L35" s="27" t="e">
        <f aca="false" t="array" ref="L35:L35">INDEX(Cable_L!$B$3:$B$80,MATCH(1,COUNTIFS($G35,Cable_L!$A$3:$A$80,$H35,Cable_L!$C$3:$C$80),0))</f>
        <v>#NAME?</v>
      </c>
      <c r="M35" s="15" t="e">
        <v>#NAME?</v>
      </c>
      <c r="N35" s="27" t="e">
        <f aca="false" t="array" ref="N35:N35">INDEX(INDEX(Cable_L!$H$3:$K$80,,MATCH(N$2,Cable_L!$H$2:$K$2,0)),MATCH(1,COUNTIFS($G35,Cable_L!$A$3:$A$80,$H35,Cable_L!$C$3:$C$80),0))</f>
        <v>#NAME?</v>
      </c>
      <c r="O35" s="27" t="e">
        <f aca="false" t="array" ref="O35:O35">INDEX(INDEX(Cable_L!$H$3:$K$80,,MATCH(O$2,Cable_L!$H$2:$K$2,0)),MATCH(1,COUNTIFS($G35,Cable_L!$A$3:$A$80,$H35,Cable_L!$C$3:$C$80),0))</f>
        <v>#NAME?</v>
      </c>
      <c r="T35" s="16"/>
      <c r="X35" s="59"/>
      <c r="AA35" s="46"/>
      <c r="AB35" s="46"/>
    </row>
    <row r="36" customFormat="false" ht="15" hidden="false" customHeight="false" outlineLevel="0" collapsed="false">
      <c r="C36" s="39" t="s">
        <v>163</v>
      </c>
      <c r="D36" s="40" t="s">
        <v>164</v>
      </c>
      <c r="E36" s="7" t="s">
        <v>165</v>
      </c>
      <c r="F36" s="41" t="s">
        <v>166</v>
      </c>
      <c r="G36" s="36" t="str">
        <f aca="false">IF(LEFT(F36,3)="2.5", MID(F36,7,2),LEFT(F36,2))</f>
        <v>22</v>
      </c>
      <c r="H36" s="31" t="s">
        <v>58</v>
      </c>
      <c r="I36" s="48"/>
      <c r="J36" s="31"/>
      <c r="K36" s="31"/>
      <c r="L36" s="27" t="e">
        <f aca="false" t="array" ref="L36:L36">INDEX(Cable_L!$B$3:$B$80,MATCH(1,COUNTIFS($G36,Cable_L!$A$3:$A$80,$H36,Cable_L!$C$3:$C$80),0))</f>
        <v>#NAME?</v>
      </c>
      <c r="N36" s="27" t="e">
        <f aca="false" t="array" ref="N36:N36">INDEX(INDEX(Cable_L!$H$3:$K$80,,MATCH(N$2,Cable_L!$H$2:$K$2,0)),MATCH(1,COUNTIFS($G36,Cable_L!$A$3:$A$80,$H36,Cable_L!$C$3:$C$80),0))</f>
        <v>#NAME?</v>
      </c>
      <c r="O36" s="27" t="e">
        <f aca="false" t="array" ref="O36:O36">INDEX(INDEX(Cable_L!$H$3:$K$80,,MATCH(O$2,Cable_L!$H$2:$K$2,0)),MATCH(1,COUNTIFS($G36,Cable_L!$A$3:$A$80,$H36,Cable_L!$C$3:$C$80),0))</f>
        <v>#NAME?</v>
      </c>
      <c r="T36" s="16"/>
      <c r="X36" s="59"/>
      <c r="AA36" s="31" t="s">
        <v>89</v>
      </c>
      <c r="AB36" s="31" t="s">
        <v>115</v>
      </c>
    </row>
    <row r="37" customFormat="false" ht="15" hidden="false" customHeight="false" outlineLevel="0" collapsed="false">
      <c r="C37" s="50" t="s">
        <v>163</v>
      </c>
      <c r="D37" s="51" t="s">
        <v>164</v>
      </c>
      <c r="E37" s="51" t="s">
        <v>165</v>
      </c>
      <c r="F37" s="52" t="s">
        <v>167</v>
      </c>
      <c r="G37" s="36" t="str">
        <f aca="false">IF(LEFT(F37,3)="2.5", MID(F37,7,2),LEFT(F37,2))</f>
        <v>22</v>
      </c>
      <c r="H37" s="31" t="s">
        <v>58</v>
      </c>
      <c r="I37" s="48"/>
      <c r="J37" s="31"/>
      <c r="K37" s="31"/>
      <c r="L37" s="27" t="e">
        <f aca="false" t="array" ref="L37:L37">INDEX(Cable_L!$B$3:$B$80,MATCH(1,COUNTIFS($G37,Cable_L!$A$3:$A$80,$H37,Cable_L!$C$3:$C$80),0))</f>
        <v>#NAME?</v>
      </c>
      <c r="N37" s="27"/>
      <c r="O37" s="27"/>
      <c r="T37" s="16"/>
      <c r="X37" s="59"/>
      <c r="AA37" s="31" t="s">
        <v>93</v>
      </c>
      <c r="AB37" s="31" t="s">
        <v>117</v>
      </c>
      <c r="AC37" s="31" t="s">
        <v>95</v>
      </c>
    </row>
    <row r="38" customFormat="false" ht="15" hidden="false" customHeight="false" outlineLevel="0" collapsed="false">
      <c r="C38" s="39" t="s">
        <v>168</v>
      </c>
      <c r="D38" s="40" t="s">
        <v>169</v>
      </c>
      <c r="E38" s="7" t="s">
        <v>170</v>
      </c>
      <c r="F38" s="41" t="s">
        <v>171</v>
      </c>
      <c r="G38" s="36" t="str">
        <f aca="false">IF(LEFT(F38,3)="2.5", MID(F38,7,2),LEFT(F38,2))</f>
        <v>22</v>
      </c>
      <c r="H38" s="31" t="s">
        <v>58</v>
      </c>
      <c r="I38" s="42"/>
      <c r="J38" s="31"/>
      <c r="K38" s="31"/>
      <c r="L38" s="27" t="e">
        <f aca="false" t="array" ref="L38:L38">INDEX(Cable_L!$B$3:$B$80,MATCH(1,COUNTIFS($G38,Cable_L!$A$3:$A$80,$H38,Cable_L!$C$3:$C$80),0))</f>
        <v>#NAME?</v>
      </c>
      <c r="N38" s="27" t="e">
        <f aca="false" t="array" ref="N38:N38">INDEX(INDEX(Cable_L!$H$3:$K$80,,MATCH(N$2,Cable_L!$H$2:$K$2,0)),MATCH(1,COUNTIFS($G38,Cable_L!$A$3:$A$80,$H38,Cable_L!$C$3:$C$80),0))</f>
        <v>#NAME?</v>
      </c>
      <c r="O38" s="27" t="e">
        <f aca="false" t="array" ref="O38:O38">INDEX(INDEX(Cable_L!$H$3:$K$80,,MATCH(O$2,Cable_L!$H$2:$K$2,0)),MATCH(1,COUNTIFS($G38,Cable_L!$A$3:$A$80,$H38,Cable_L!$C$3:$C$80),0))</f>
        <v>#NAME?</v>
      </c>
      <c r="T38" s="16"/>
      <c r="X38" s="59"/>
      <c r="AA38" s="31" t="s">
        <v>89</v>
      </c>
      <c r="AB38" s="31" t="s">
        <v>90</v>
      </c>
    </row>
    <row r="39" customFormat="false" ht="15" hidden="false" customHeight="false" outlineLevel="0" collapsed="false">
      <c r="C39" s="61" t="s">
        <v>168</v>
      </c>
      <c r="D39" s="54" t="s">
        <v>169</v>
      </c>
      <c r="E39" s="54" t="s">
        <v>170</v>
      </c>
      <c r="F39" s="56" t="s">
        <v>172</v>
      </c>
      <c r="G39" s="36" t="str">
        <f aca="false">IF(LEFT(F39,3)="2.5", MID(F39,7,2),LEFT(F39,2))</f>
        <v>22</v>
      </c>
      <c r="H39" s="31" t="s">
        <v>58</v>
      </c>
      <c r="I39" s="48"/>
      <c r="J39" s="31"/>
      <c r="K39" s="31"/>
      <c r="L39" s="27" t="e">
        <f aca="false" t="array" ref="L39:L39">INDEX(Cable_L!$B$3:$B$80,MATCH(1,COUNTIFS($G39,Cable_L!$A$3:$A$80,$H39,Cable_L!$C$3:$C$80),0))</f>
        <v>#NAME?</v>
      </c>
      <c r="N39" s="27"/>
      <c r="O39" s="27"/>
      <c r="X39" s="59"/>
      <c r="AA39" s="31" t="s">
        <v>93</v>
      </c>
      <c r="AB39" s="31" t="s">
        <v>94</v>
      </c>
      <c r="AC39" s="31" t="s">
        <v>95</v>
      </c>
    </row>
    <row r="40" customFormat="false" ht="15" hidden="false" customHeight="false" outlineLevel="0" collapsed="false">
      <c r="C40" s="40"/>
      <c r="D40" s="40"/>
      <c r="E40" s="7"/>
      <c r="F40" s="7"/>
      <c r="G40" s="57"/>
      <c r="H40" s="31"/>
      <c r="I40" s="31"/>
      <c r="J40" s="31"/>
      <c r="K40" s="31"/>
      <c r="N40" s="58"/>
      <c r="O40" s="58"/>
      <c r="S40" s="58"/>
      <c r="AA40" s="31"/>
      <c r="AB40" s="31"/>
      <c r="AC40" s="31"/>
    </row>
    <row r="41" customFormat="false" ht="15" hidden="false" customHeight="false" outlineLevel="0" collapsed="false">
      <c r="C41" s="32" t="s">
        <v>173</v>
      </c>
      <c r="D41" s="33" t="s">
        <v>174</v>
      </c>
      <c r="E41" s="34" t="s">
        <v>175</v>
      </c>
      <c r="F41" s="35" t="s">
        <v>176</v>
      </c>
      <c r="G41" s="36" t="str">
        <f aca="false">IF(LEFT(F41,3)="2.5", MID(F41,7,2),LEFT(F41,2))</f>
        <v>13</v>
      </c>
      <c r="H41" s="31" t="s">
        <v>177</v>
      </c>
      <c r="I41" s="49"/>
      <c r="J41" s="31"/>
      <c r="K41" s="48"/>
      <c r="L41" s="27" t="e">
        <f aca="false" t="array" ref="L41:L41">INDEX(Cable_L!$B$3:$B$80,MATCH(1,COUNTIFS($G41,Cable_L!$A$3:$A$80,$H41,Cable_L!$C$3:$C$80),0))</f>
        <v>#NAME?</v>
      </c>
      <c r="M41" s="22" t="e">
        <f aca="false" t="array" ref="M41:M42">_xlfn._xlws.sort(_xlfn._xlws.filter(_xlfn.unique(G41:G48),_xlfn.unique(G41:G48)&lt;&gt;""))</f>
        <v>#NAME?</v>
      </c>
      <c r="N41" s="27" t="e">
        <f aca="false" t="array" ref="N41:N41">INDEX(INDEX(Cable_L!$H$3:$K$80,,MATCH(N$2,Cable_L!$H$2:$K$2,0)),MATCH(1,COUNTIFS($G41,Cable_L!$A$3:$A$80,$H41,Cable_L!$C$3:$C$80),0))</f>
        <v>#NAME?</v>
      </c>
      <c r="O41" s="27" t="e">
        <f aca="false" t="array" ref="O41:O41">INDEX(INDEX(Cable_L!$H$3:$K$80,,MATCH(O$2,Cable_L!$H$2:$K$2,0)),MATCH(1,COUNTIFS($G41,Cable_L!$A$3:$A$80,$H41,Cable_L!$C$3:$C$80),0))</f>
        <v>#NAME?</v>
      </c>
      <c r="P41" s="22" t="e">
        <f aca="false" t="array" ref="P41:P42">_xlfn._xlws.filter(_xlfn.unique(N41:N48),_xlfn.unique(N41:N48)&lt;&gt;"")</f>
        <v>#NAME?</v>
      </c>
      <c r="Q41" s="16" t="e">
        <f aca="false">COUNTIF(N41:N48,P41)</f>
        <v>#NAME?</v>
      </c>
      <c r="R41" s="22" t="e">
        <f aca="false" t="array" ref="R41:R42">_xlfn._xlws.filter(_xlfn.unique(O41:O48),_xlfn.unique(O41:O48)&lt;&gt;"")</f>
        <v>#NAME?</v>
      </c>
      <c r="S41" s="27" t="e">
        <f aca="false">COUNTIF(O41:O48,R41)</f>
        <v>#NAME?</v>
      </c>
      <c r="T41" s="16" t="n">
        <f aca="false">COUNTA($G41:$G48)</f>
        <v>5</v>
      </c>
      <c r="AA41" s="31"/>
      <c r="AB41" s="31"/>
    </row>
    <row r="42" customFormat="false" ht="15" hidden="false" customHeight="false" outlineLevel="0" collapsed="false">
      <c r="C42" s="39" t="s">
        <v>178</v>
      </c>
      <c r="D42" s="40" t="s">
        <v>179</v>
      </c>
      <c r="E42" s="7" t="s">
        <v>180</v>
      </c>
      <c r="F42" s="41" t="s">
        <v>181</v>
      </c>
      <c r="G42" s="36" t="str">
        <f aca="false">IF(LEFT(F42,3)="2.5", MID(F42,7,2),LEFT(F42,2))</f>
        <v>13</v>
      </c>
      <c r="H42" s="31" t="s">
        <v>177</v>
      </c>
      <c r="I42" s="49"/>
      <c r="J42" s="31"/>
      <c r="K42" s="48"/>
      <c r="L42" s="27" t="e">
        <f aca="false" t="array" ref="L42:L42">INDEX(Cable_L!$B$3:$B$80,MATCH(1,COUNTIFS($G42,Cable_L!$A$3:$A$80,$H42,Cable_L!$C$3:$C$80),0))</f>
        <v>#NAME?</v>
      </c>
      <c r="M42" s="22" t="e">
        <v>#NAME?</v>
      </c>
      <c r="N42" s="27" t="e">
        <f aca="false" t="array" ref="N42:N42">INDEX(INDEX(Cable_L!$H$3:$K$80,,MATCH(N$2,Cable_L!$H$2:$K$2,0)),MATCH(1,COUNTIFS($G42,Cable_L!$A$3:$A$80,$H42,Cable_L!$C$3:$C$80),0))</f>
        <v>#NAME?</v>
      </c>
      <c r="O42" s="27" t="e">
        <f aca="false" t="array" ref="O42:O42">INDEX(INDEX(Cable_L!$H$3:$K$80,,MATCH(O$2,Cable_L!$H$2:$K$2,0)),MATCH(1,COUNTIFS($G42,Cable_L!$A$3:$A$80,$H42,Cable_L!$C$3:$C$80),0))</f>
        <v>#NAME?</v>
      </c>
      <c r="P42" s="22" t="e">
        <v>#NAME?</v>
      </c>
      <c r="Q42" s="16"/>
      <c r="R42" s="22" t="e">
        <v>#NAME?</v>
      </c>
      <c r="S42" s="27"/>
      <c r="T42" s="16"/>
    </row>
    <row r="43" customFormat="false" ht="15" hidden="false" customHeight="false" outlineLevel="0" collapsed="false">
      <c r="C43" s="39" t="s">
        <v>182</v>
      </c>
      <c r="D43" s="40" t="s">
        <v>183</v>
      </c>
      <c r="E43" s="7" t="s">
        <v>184</v>
      </c>
      <c r="F43" s="41" t="s">
        <v>185</v>
      </c>
      <c r="G43" s="36" t="str">
        <f aca="false">IF(LEFT(F43,3)="2.5", MID(F43,7,2),LEFT(F43,2))</f>
        <v>13</v>
      </c>
      <c r="H43" s="31" t="s">
        <v>177</v>
      </c>
      <c r="I43" s="49"/>
      <c r="J43" s="31"/>
      <c r="K43" s="48"/>
      <c r="L43" s="27" t="e">
        <f aca="false" t="array" ref="L43:L43">INDEX(Cable_L!$B$3:$B$80,MATCH(1,COUNTIFS($G43,Cable_L!$A$3:$A$80,$H43,Cable_L!$C$3:$C$80),0))</f>
        <v>#NAME?</v>
      </c>
      <c r="N43" s="27" t="e">
        <f aca="false" t="array" ref="N43:N43">INDEX(INDEX(Cable_L!$H$3:$K$80,,MATCH(N$2,Cable_L!$H$2:$K$2,0)),MATCH(1,COUNTIFS($G43,Cable_L!$A$3:$A$80,$H43,Cable_L!$C$3:$C$80),0))</f>
        <v>#NAME?</v>
      </c>
      <c r="O43" s="27" t="e">
        <f aca="false" t="array" ref="O43:O43">INDEX(INDEX(Cable_L!$H$3:$K$80,,MATCH(O$2,Cable_L!$H$2:$K$2,0)),MATCH(1,COUNTIFS($G43,Cable_L!$A$3:$A$80,$H43,Cable_L!$C$3:$C$80),0))</f>
        <v>#NAME?</v>
      </c>
      <c r="T43" s="16"/>
    </row>
    <row r="44" customFormat="false" ht="15" hidden="false" customHeight="false" outlineLevel="0" collapsed="false">
      <c r="B44" s="62"/>
      <c r="C44" s="39" t="s">
        <v>186</v>
      </c>
      <c r="D44" s="40" t="s">
        <v>187</v>
      </c>
      <c r="E44" s="7" t="s">
        <v>188</v>
      </c>
      <c r="F44" s="41" t="s">
        <v>189</v>
      </c>
      <c r="G44" s="36" t="str">
        <f aca="false">IF(LEFT(F44,3)="2.5", MID(F44,7,2),LEFT(F44,2))</f>
        <v>15</v>
      </c>
      <c r="H44" s="31" t="s">
        <v>177</v>
      </c>
      <c r="I44" s="49"/>
      <c r="J44" s="48"/>
      <c r="K44" s="48"/>
      <c r="L44" s="63" t="e">
        <f aca="false" t="array" ref="L44:L44">INDEX(Cable_L!$B$3:$B$80,MATCH(1,COUNTIFS($G44,Cable_L!$A$3:$A$80,$H44,Cable_L!$C$3:$C$80),0))</f>
        <v>#NAME?</v>
      </c>
      <c r="M44" s="64"/>
      <c r="N44" s="63" t="e">
        <f aca="false" t="array" ref="N44:N44">INDEX(INDEX(Cable_L!$H$3:$K$80,,MATCH(N$2,Cable_L!$H$2:$K$2,0)),MATCH(1,COUNTIFS($G44,Cable_L!$A$3:$A$80,$H44,Cable_L!$C$3:$C$80),0))</f>
        <v>#NAME?</v>
      </c>
      <c r="O44" s="63" t="e">
        <f aca="false" t="array" ref="O44:O44">INDEX(INDEX(Cable_L!$H$3:$K$80,,MATCH(O$2,Cable_L!$H$2:$K$2,0)),MATCH(1,COUNTIFS($G44,Cable_L!$A$3:$A$80,$H44,Cable_L!$C$3:$C$80),0))</f>
        <v>#NAME?</v>
      </c>
      <c r="T44" s="16"/>
    </row>
    <row r="45" customFormat="false" ht="15" hidden="false" customHeight="false" outlineLevel="0" collapsed="false">
      <c r="C45" s="39" t="s">
        <v>190</v>
      </c>
      <c r="D45" s="40" t="s">
        <v>191</v>
      </c>
      <c r="E45" s="7" t="s">
        <v>192</v>
      </c>
      <c r="F45" s="41" t="s">
        <v>193</v>
      </c>
      <c r="G45" s="36" t="str">
        <f aca="false">IF(LEFT(F45,3)="2.5", MID(F45,7,2),LEFT(F45,2))</f>
        <v>13</v>
      </c>
      <c r="H45" s="31" t="s">
        <v>177</v>
      </c>
      <c r="I45" s="49"/>
      <c r="J45" s="31"/>
      <c r="K45" s="48"/>
      <c r="L45" s="27" t="e">
        <f aca="false" t="array" ref="L45:L45">INDEX(Cable_L!$B$3:$B$80,MATCH(1,COUNTIFS($G45,Cable_L!$A$3:$A$80,$H45,Cable_L!$C$3:$C$80),0))</f>
        <v>#NAME?</v>
      </c>
      <c r="N45" s="27" t="e">
        <f aca="false" t="array" ref="N45:N45">INDEX(INDEX(Cable_L!$H$3:$K$80,,MATCH(N$2,Cable_L!$H$2:$K$2,0)),MATCH(1,COUNTIFS($G45,Cable_L!$A$3:$A$80,$H45,Cable_L!$C$3:$C$80),0))</f>
        <v>#NAME?</v>
      </c>
      <c r="O45" s="27" t="e">
        <f aca="false" t="array" ref="O45:O45">INDEX(INDEX(Cable_L!$H$3:$K$80,,MATCH(O$2,Cable_L!$H$2:$K$2,0)),MATCH(1,COUNTIFS($G45,Cable_L!$A$3:$A$80,$H45,Cable_L!$C$3:$C$80),0))</f>
        <v>#NAME?</v>
      </c>
      <c r="T45" s="16"/>
    </row>
    <row r="46" customFormat="false" ht="15" hidden="false" customHeight="false" outlineLevel="0" collapsed="false">
      <c r="C46" s="39" t="s">
        <v>67</v>
      </c>
      <c r="D46" s="40"/>
      <c r="E46" s="7" t="s">
        <v>194</v>
      </c>
      <c r="F46" s="41"/>
      <c r="G46" s="57"/>
      <c r="H46" s="31"/>
      <c r="I46" s="31"/>
      <c r="J46" s="31"/>
      <c r="K46" s="31"/>
    </row>
    <row r="47" customFormat="false" ht="15" hidden="false" customHeight="false" outlineLevel="0" collapsed="false">
      <c r="C47" s="39" t="s">
        <v>67</v>
      </c>
      <c r="D47" s="40"/>
      <c r="E47" s="7" t="s">
        <v>195</v>
      </c>
      <c r="F47" s="41"/>
      <c r="G47" s="57"/>
      <c r="H47" s="31"/>
      <c r="I47" s="31"/>
      <c r="J47" s="31"/>
      <c r="K47" s="31"/>
    </row>
    <row r="48" customFormat="false" ht="15" hidden="false" customHeight="false" outlineLevel="0" collapsed="false">
      <c r="C48" s="53" t="s">
        <v>67</v>
      </c>
      <c r="D48" s="65"/>
      <c r="E48" s="66" t="s">
        <v>196</v>
      </c>
      <c r="F48" s="67"/>
      <c r="G48" s="57"/>
      <c r="H48" s="31"/>
      <c r="I48" s="31"/>
      <c r="J48" s="31"/>
      <c r="K48" s="31"/>
    </row>
    <row r="49" customFormat="false" ht="15" hidden="false" customHeight="false" outlineLevel="0" collapsed="false">
      <c r="C49" s="40"/>
      <c r="D49" s="40"/>
      <c r="E49" s="7"/>
      <c r="F49" s="7"/>
      <c r="G49" s="57"/>
      <c r="H49" s="31"/>
      <c r="I49" s="31"/>
      <c r="J49" s="31"/>
      <c r="K49" s="31"/>
      <c r="N49" s="58"/>
      <c r="O49" s="58"/>
      <c r="S49" s="58"/>
    </row>
    <row r="50" customFormat="false" ht="15" hidden="false" customHeight="false" outlineLevel="0" collapsed="false">
      <c r="C50" s="32" t="s">
        <v>197</v>
      </c>
      <c r="D50" s="33" t="s">
        <v>55</v>
      </c>
      <c r="E50" s="34" t="s">
        <v>198</v>
      </c>
      <c r="F50" s="35" t="s">
        <v>199</v>
      </c>
      <c r="G50" s="36" t="str">
        <f aca="false">IF(LEFT(F50,3)="2.5", MID(F50,7,2),LEFT(F50,2))</f>
        <v>24</v>
      </c>
      <c r="H50" s="31" t="s">
        <v>58</v>
      </c>
      <c r="I50" s="68"/>
      <c r="J50" s="31"/>
      <c r="K50" s="31"/>
      <c r="L50" s="27" t="e">
        <f aca="false" t="array" ref="L50:L50">INDEX(Cable_L!$B$3:$B$80,MATCH(1,COUNTIFS($G50,Cable_L!$A$3:$A$80,$H50,Cable_L!$C$3:$C$80),0))</f>
        <v>#NAME?</v>
      </c>
      <c r="M50" s="22" t="e">
        <f aca="false" t="array" ref="M50:M53">_xlfn._xlws.sort(_xlfn._xlws.filter(_xlfn.unique(G50:G57),_xlfn.unique(G50:G57)&lt;&gt;""))</f>
        <v>#NAME?</v>
      </c>
      <c r="N50" s="27" t="e">
        <f aca="false" t="array" ref="N50:N50">INDEX(INDEX(Cable_L!$H$3:$K$80,,MATCH(N$2,Cable_L!$H$2:$K$2,0)),MATCH(1,COUNTIFS($G50,Cable_L!$A$3:$A$80,$H50,Cable_L!$C$3:$C$80),0))</f>
        <v>#NAME?</v>
      </c>
      <c r="O50" s="27" t="e">
        <f aca="false" t="array" ref="O50:O50">INDEX(INDEX(Cable_L!$H$3:$K$80,,MATCH(O$2,Cable_L!$H$2:$K$2,0)),MATCH(1,COUNTIFS($G50,Cable_L!$A$3:$A$80,$H50,Cable_L!$C$3:$C$80),0))</f>
        <v>#NAME?</v>
      </c>
      <c r="P50" s="22" t="e">
        <f aca="false" t="array" ref="P50:P52">_xlfn._xlws.filter(_xlfn.unique(N50:N56),_xlfn.unique(N50:N56)&lt;&gt;"")</f>
        <v>#NAME?</v>
      </c>
      <c r="Q50" s="16" t="e">
        <f aca="false">COUNTIF(N50:N56,P50)</f>
        <v>#NAME?</v>
      </c>
      <c r="R50" s="22" t="e">
        <f aca="false" t="array" ref="R50:R52">_xlfn._xlws.filter(_xlfn.unique(O50:O56),_xlfn.unique(O50:O56)&lt;&gt;"")</f>
        <v>#NAME?</v>
      </c>
      <c r="S50" s="27" t="e">
        <f aca="false">COUNTIF(O50:O56,R50)</f>
        <v>#NAME?</v>
      </c>
      <c r="T50" s="16" t="n">
        <f aca="false">COUNTA($G50:$G56)</f>
        <v>5</v>
      </c>
    </row>
    <row r="51" customFormat="false" ht="15" hidden="false" customHeight="false" outlineLevel="0" collapsed="false">
      <c r="C51" s="39" t="s">
        <v>200</v>
      </c>
      <c r="D51" s="40" t="s">
        <v>63</v>
      </c>
      <c r="E51" s="7" t="s">
        <v>201</v>
      </c>
      <c r="F51" s="41" t="s">
        <v>202</v>
      </c>
      <c r="G51" s="36" t="str">
        <f aca="false">IF(LEFT(F51,3)="2.5", MID(F51,7,2),LEFT(F51,2))</f>
        <v>19</v>
      </c>
      <c r="H51" s="31" t="s">
        <v>58</v>
      </c>
      <c r="I51" s="68"/>
      <c r="J51" s="31"/>
      <c r="K51" s="31"/>
      <c r="L51" s="27" t="e">
        <f aca="false" t="array" ref="L51:L51">INDEX(Cable_L!$B$3:$B$80,MATCH(1,COUNTIFS($G51,Cable_L!$A$3:$A$80,$H51,Cable_L!$C$3:$C$80),0))</f>
        <v>#NAME?</v>
      </c>
      <c r="M51" s="22" t="e">
        <v>#NAME?</v>
      </c>
      <c r="N51" s="27" t="e">
        <f aca="false" t="array" ref="N51:N51">INDEX(INDEX(Cable_L!$H$3:$K$80,,MATCH(N$2,Cable_L!$H$2:$K$2,0)),MATCH(1,COUNTIFS($G51,Cable_L!$A$3:$A$80,$H51,Cable_L!$C$3:$C$80),0))</f>
        <v>#NAME?</v>
      </c>
      <c r="O51" s="27" t="e">
        <f aca="false" t="array" ref="O51:O51">INDEX(INDEX(Cable_L!$H$3:$K$80,,MATCH(O$2,Cable_L!$H$2:$K$2,0)),MATCH(1,COUNTIFS($G51,Cable_L!$A$3:$A$80,$H51,Cable_L!$C$3:$C$80),0))</f>
        <v>#NAME?</v>
      </c>
      <c r="P51" s="15" t="e">
        <v>#NAME?</v>
      </c>
      <c r="Q51" s="16" t="e">
        <f aca="false">COUNTIF(N50:N56,P51)</f>
        <v>#NAME?</v>
      </c>
      <c r="R51" s="15" t="e">
        <v>#NAME?</v>
      </c>
      <c r="S51" s="27" t="e">
        <f aca="false">COUNTIF(O50:O56,R51)</f>
        <v>#NAME?</v>
      </c>
      <c r="T51" s="16"/>
    </row>
    <row r="52" customFormat="false" ht="15" hidden="false" customHeight="false" outlineLevel="0" collapsed="false">
      <c r="C52" s="39" t="s">
        <v>67</v>
      </c>
      <c r="D52" s="40"/>
      <c r="E52" s="7" t="s">
        <v>203</v>
      </c>
      <c r="F52" s="41"/>
      <c r="G52" s="36"/>
      <c r="H52" s="31" t="s">
        <v>58</v>
      </c>
      <c r="I52" s="68"/>
      <c r="J52" s="31"/>
      <c r="K52" s="31"/>
      <c r="L52" s="27"/>
      <c r="M52" s="15" t="e">
        <v>#NAME?</v>
      </c>
      <c r="N52" s="27"/>
      <c r="O52" s="27"/>
      <c r="P52" s="15" t="e">
        <v>#NAME?</v>
      </c>
      <c r="Q52" s="16" t="e">
        <f aca="false">COUNTIF(N50:N57,P52)</f>
        <v>#NAME?</v>
      </c>
      <c r="R52" s="15" t="e">
        <v>#NAME?</v>
      </c>
      <c r="S52" s="27" t="e">
        <f aca="false">COUNTIF(O50:O57,R52)</f>
        <v>#NAME?</v>
      </c>
      <c r="T52" s="16"/>
    </row>
    <row r="53" customFormat="false" ht="15" hidden="false" customHeight="false" outlineLevel="0" collapsed="false">
      <c r="C53" s="39" t="s">
        <v>204</v>
      </c>
      <c r="D53" s="40" t="s">
        <v>71</v>
      </c>
      <c r="E53" s="7" t="s">
        <v>205</v>
      </c>
      <c r="F53" s="41" t="s">
        <v>206</v>
      </c>
      <c r="G53" s="36" t="str">
        <f aca="false">IF(LEFT(F53,3)="2.5", MID(F53,7,2),LEFT(F53,2))</f>
        <v>19</v>
      </c>
      <c r="H53" s="31" t="s">
        <v>58</v>
      </c>
      <c r="I53" s="68"/>
      <c r="J53" s="31"/>
      <c r="K53" s="31"/>
      <c r="L53" s="27" t="e">
        <f aca="false" t="array" ref="L53:L53">INDEX(Cable_L!$B$3:$B$80,MATCH(1,COUNTIFS($G53,Cable_L!$A$3:$A$80,$H53,Cable_L!$C$3:$C$80),0))</f>
        <v>#NAME?</v>
      </c>
      <c r="M53" s="15" t="e">
        <v>#NAME?</v>
      </c>
      <c r="N53" s="27" t="e">
        <f aca="false" t="array" ref="N53:N53">INDEX(INDEX(Cable_L!$H$3:$K$80,,MATCH(N$2,Cable_L!$H$2:$K$2,0)),MATCH(1,COUNTIFS($G53,Cable_L!$A$3:$A$80,$H53,Cable_L!$C$3:$C$80),0))</f>
        <v>#NAME?</v>
      </c>
      <c r="O53" s="27" t="e">
        <f aca="false" t="array" ref="O53:O53">INDEX(INDEX(Cable_L!$H$3:$K$80,,MATCH(O$2,Cable_L!$H$2:$K$2,0)),MATCH(1,COUNTIFS($G53,Cable_L!$A$3:$A$80,$H53,Cable_L!$C$3:$C$80),0))</f>
        <v>#NAME?</v>
      </c>
      <c r="T53" s="16"/>
    </row>
    <row r="54" customFormat="false" ht="15" hidden="false" customHeight="false" outlineLevel="0" collapsed="false">
      <c r="C54" s="39" t="s">
        <v>207</v>
      </c>
      <c r="D54" s="40" t="s">
        <v>76</v>
      </c>
      <c r="E54" s="7" t="s">
        <v>208</v>
      </c>
      <c r="F54" s="41" t="s">
        <v>209</v>
      </c>
      <c r="G54" s="36" t="str">
        <f aca="false">IF(LEFT(F54,3)="2.5", MID(F54,7,2),LEFT(F54,2))</f>
        <v>16</v>
      </c>
      <c r="H54" s="31" t="s">
        <v>58</v>
      </c>
      <c r="I54" s="69"/>
      <c r="J54" s="31"/>
      <c r="K54" s="31"/>
      <c r="L54" s="27" t="e">
        <f aca="false" t="array" ref="L54:L54">INDEX(Cable_L!$B$3:$B$80,MATCH(1,COUNTIFS($G54,Cable_L!$A$3:$A$80,$H54,Cable_L!$C$3:$C$80),0))</f>
        <v>#NAME?</v>
      </c>
      <c r="N54" s="27" t="e">
        <f aca="false" t="array" ref="N54:N54">INDEX(INDEX(Cable_L!$H$3:$K$80,,MATCH(N$2,Cable_L!$H$2:$K$2,0)),MATCH(1,COUNTIFS($G54,Cable_L!$A$3:$A$80,$H54,Cable_L!$C$3:$C$80),0))</f>
        <v>#NAME?</v>
      </c>
      <c r="O54" s="27" t="e">
        <f aca="false" t="array" ref="O54:O54">INDEX(INDEX(Cable_L!$H$3:$K$80,,MATCH(O$2,Cable_L!$H$2:$K$2,0)),MATCH(1,COUNTIFS($G54,Cable_L!$A$3:$A$80,$H54,Cable_L!$C$3:$C$80),0))</f>
        <v>#NAME?</v>
      </c>
      <c r="T54" s="16"/>
    </row>
    <row r="55" customFormat="false" ht="15" hidden="false" customHeight="false" outlineLevel="0" collapsed="false">
      <c r="C55" s="39" t="s">
        <v>210</v>
      </c>
      <c r="D55" s="40" t="s">
        <v>81</v>
      </c>
      <c r="E55" s="7" t="s">
        <v>211</v>
      </c>
      <c r="F55" s="41" t="s">
        <v>212</v>
      </c>
      <c r="G55" s="36" t="str">
        <f aca="false">IF(LEFT(F55,3)="2.5", MID(F55,7,2),LEFT(F55,2))</f>
        <v>14</v>
      </c>
      <c r="H55" s="31" t="s">
        <v>58</v>
      </c>
      <c r="I55" s="68"/>
      <c r="J55" s="31"/>
      <c r="K55" s="49"/>
      <c r="L55" s="27" t="e">
        <f aca="false" t="array" ref="L55:L55">INDEX(Cable_L!$B$3:$B$80,MATCH(1,COUNTIFS($G55,Cable_L!$A$3:$A$80,$H55,Cable_L!$C$3:$C$80),0))</f>
        <v>#NAME?</v>
      </c>
      <c r="N55" s="27" t="e">
        <f aca="false" t="array" ref="N55:N55">INDEX(INDEX(Cable_L!$H$3:$K$80,,MATCH(N$2,Cable_L!$H$2:$K$2,0)),MATCH(1,COUNTIFS($G55,Cable_L!$A$3:$A$80,$H55,Cable_L!$C$3:$C$80),0))</f>
        <v>#NAME?</v>
      </c>
      <c r="O55" s="27" t="e">
        <f aca="false" t="array" ref="O55:O55">INDEX(INDEX(Cable_L!$H$3:$K$80,,MATCH(O$2,Cable_L!$H$2:$K$2,0)),MATCH(1,COUNTIFS($G55,Cable_L!$A$3:$A$80,$H55,Cable_L!$C$3:$C$80),0))</f>
        <v>#NAME?</v>
      </c>
    </row>
    <row r="56" customFormat="false" ht="15" hidden="false" customHeight="false" outlineLevel="0" collapsed="false">
      <c r="C56" s="39" t="s">
        <v>67</v>
      </c>
      <c r="D56" s="40"/>
      <c r="E56" s="7" t="s">
        <v>213</v>
      </c>
      <c r="F56" s="41"/>
      <c r="G56" s="57"/>
      <c r="H56" s="31"/>
      <c r="I56" s="31"/>
      <c r="J56" s="31"/>
      <c r="K56" s="31"/>
    </row>
    <row r="57" customFormat="false" ht="15" hidden="false" customHeight="false" outlineLevel="0" collapsed="false">
      <c r="C57" s="53" t="s">
        <v>67</v>
      </c>
      <c r="D57" s="65"/>
      <c r="E57" s="66" t="s">
        <v>214</v>
      </c>
      <c r="F57" s="67"/>
      <c r="G57" s="57"/>
      <c r="H57" s="31"/>
      <c r="I57" s="31"/>
      <c r="J57" s="31"/>
      <c r="K57" s="31"/>
      <c r="N57" s="58"/>
      <c r="O57" s="58"/>
      <c r="S57" s="58"/>
    </row>
    <row r="58" customFormat="false" ht="15" hidden="false" customHeight="false" outlineLevel="0" collapsed="false">
      <c r="C58" s="40"/>
      <c r="D58" s="40"/>
      <c r="E58" s="7"/>
      <c r="F58" s="7"/>
      <c r="G58" s="57"/>
      <c r="H58" s="31"/>
      <c r="I58" s="31"/>
      <c r="J58" s="31"/>
      <c r="K58" s="31"/>
      <c r="N58" s="58"/>
      <c r="O58" s="58"/>
      <c r="S58" s="58"/>
    </row>
    <row r="59" customFormat="false" ht="15" hidden="false" customHeight="false" outlineLevel="0" collapsed="false">
      <c r="C59" s="32" t="s">
        <v>215</v>
      </c>
      <c r="D59" s="33" t="s">
        <v>98</v>
      </c>
      <c r="E59" s="34" t="s">
        <v>216</v>
      </c>
      <c r="F59" s="35" t="s">
        <v>217</v>
      </c>
      <c r="G59" s="36" t="str">
        <f aca="false">IF(LEFT(F59,3)="2.5", MID(F59,7,2),LEFT(F59,2))</f>
        <v>24</v>
      </c>
      <c r="H59" s="31" t="s">
        <v>58</v>
      </c>
      <c r="I59" s="68"/>
      <c r="J59" s="31"/>
      <c r="K59" s="31"/>
      <c r="L59" s="27" t="e">
        <f aca="false" t="array" ref="L59:L59">INDEX(Cable_L!$B$3:$B$80,MATCH(1,COUNTIFS($G59,Cable_L!$A$3:$A$80,$H59,Cable_L!$C$3:$C$80),0))</f>
        <v>#NAME?</v>
      </c>
      <c r="M59" s="22" t="e">
        <f aca="false" t="array" ref="M59:M62">_xlfn._xlws.sort(VALUE(_xlfn.unique(G59:G64)))</f>
        <v>#NAME?</v>
      </c>
      <c r="N59" s="27" t="e">
        <f aca="false" t="array" ref="N59:N59">INDEX(INDEX(Cable_L!$H$3:$K$80,,MATCH(N$2,Cable_L!$H$2:$K$2,0)),MATCH(1,COUNTIFS($G59,Cable_L!$A$3:$A$80,$H59,Cable_L!$C$3:$C$80),0))</f>
        <v>#NAME?</v>
      </c>
      <c r="O59" s="27" t="e">
        <f aca="false" t="array" ref="O59:O59">INDEX(INDEX(Cable_L!$H$3:$K$80,,MATCH(O$2,Cable_L!$H$2:$K$2,0)),MATCH(1,COUNTIFS($G59,Cable_L!$A$3:$A$80,$H59,Cable_L!$C$3:$C$80),0))</f>
        <v>#NAME?</v>
      </c>
      <c r="P59" s="22" t="e">
        <f aca="false" t="array" ref="P59:P61">_xlfn._xlws.filter(_xlfn.unique(N59:N65),_xlfn.unique(N59:N65)&lt;&gt;"")</f>
        <v>#NAME?</v>
      </c>
      <c r="Q59" s="16" t="e">
        <f aca="false">COUNTIF(N59:N65,P59)</f>
        <v>#NAME?</v>
      </c>
      <c r="R59" s="22" t="e">
        <f aca="false" t="array" ref="R59:R61">_xlfn._xlws.filter(_xlfn.unique(O59:O65),_xlfn.unique(O59:O65)&lt;&gt;"")</f>
        <v>#NAME?</v>
      </c>
      <c r="S59" s="27" t="e">
        <f aca="false">COUNTIF(O59:O65,R59)</f>
        <v>#NAME?</v>
      </c>
      <c r="T59" s="16" t="n">
        <f aca="false">COUNTA($G59:$G65)</f>
        <v>6</v>
      </c>
    </row>
    <row r="60" customFormat="false" ht="15" hidden="false" customHeight="false" outlineLevel="0" collapsed="false">
      <c r="C60" s="39" t="s">
        <v>218</v>
      </c>
      <c r="D60" s="40" t="s">
        <v>103</v>
      </c>
      <c r="E60" s="7" t="s">
        <v>219</v>
      </c>
      <c r="F60" s="41" t="s">
        <v>220</v>
      </c>
      <c r="G60" s="36" t="str">
        <f aca="false">IF(LEFT(F60,3)="2.5", MID(F60,7,2),LEFT(F60,2))</f>
        <v>19</v>
      </c>
      <c r="H60" s="31" t="s">
        <v>58</v>
      </c>
      <c r="I60" s="68"/>
      <c r="J60" s="31"/>
      <c r="K60" s="31"/>
      <c r="L60" s="27" t="e">
        <f aca="false" t="array" ref="L60:L60">INDEX(Cable_L!$B$3:$B$80,MATCH(1,COUNTIFS($G60,Cable_L!$A$3:$A$80,$H60,Cable_L!$C$3:$C$80),0))</f>
        <v>#NAME?</v>
      </c>
      <c r="M60" s="22" t="e">
        <v>#NAME?</v>
      </c>
      <c r="N60" s="27" t="e">
        <f aca="false" t="array" ref="N60:N60">INDEX(INDEX(Cable_L!$H$3:$K$80,,MATCH(N$2,Cable_L!$H$2:$K$2,0)),MATCH(1,COUNTIFS($G60,Cable_L!$A$3:$A$80,$H60,Cable_L!$C$3:$C$80),0))</f>
        <v>#NAME?</v>
      </c>
      <c r="O60" s="27" t="e">
        <f aca="false" t="array" ref="O60:O60">INDEX(INDEX(Cable_L!$H$3:$K$80,,MATCH(O$2,Cable_L!$H$2:$K$2,0)),MATCH(1,COUNTIFS($G60,Cable_L!$A$3:$A$80,$H60,Cable_L!$C$3:$C$80),0))</f>
        <v>#NAME?</v>
      </c>
      <c r="P60" s="15" t="e">
        <v>#NAME?</v>
      </c>
      <c r="Q60" s="16" t="e">
        <f aca="false">COUNTIF(N59:N65,P60)</f>
        <v>#NAME?</v>
      </c>
      <c r="R60" s="15" t="e">
        <v>#NAME?</v>
      </c>
      <c r="S60" s="27" t="e">
        <f aca="false">COUNTIF(O59:O65,R60)</f>
        <v>#NAME?</v>
      </c>
      <c r="T60" s="16"/>
    </row>
    <row r="61" customFormat="false" ht="15" hidden="false" customHeight="false" outlineLevel="0" collapsed="false">
      <c r="C61" s="39" t="s">
        <v>221</v>
      </c>
      <c r="D61" s="40" t="s">
        <v>108</v>
      </c>
      <c r="E61" s="7" t="s">
        <v>222</v>
      </c>
      <c r="F61" s="41" t="s">
        <v>223</v>
      </c>
      <c r="G61" s="36" t="str">
        <f aca="false">IF(LEFT(F61,3)="2.5", MID(F61,7,2),LEFT(F61,2))</f>
        <v>16</v>
      </c>
      <c r="H61" s="31" t="s">
        <v>58</v>
      </c>
      <c r="I61" s="68"/>
      <c r="J61" s="31"/>
      <c r="K61" s="31"/>
      <c r="L61" s="27" t="e">
        <f aca="false" t="array" ref="L61:L61">INDEX(Cable_L!$B$3:$B$80,MATCH(1,COUNTIFS($G61,Cable_L!$A$3:$A$80,$H61,Cable_L!$C$3:$C$80),0))</f>
        <v>#NAME?</v>
      </c>
      <c r="M61" s="15" t="e">
        <v>#NAME?</v>
      </c>
      <c r="N61" s="27" t="e">
        <f aca="false" t="array" ref="N61:N61">INDEX(INDEX(Cable_L!$H$3:$K$80,,MATCH(N$2,Cable_L!$H$2:$K$2,0)),MATCH(1,COUNTIFS($G61,Cable_L!$A$3:$A$80,$H61,Cable_L!$C$3:$C$80),0))</f>
        <v>#NAME?</v>
      </c>
      <c r="O61" s="27" t="e">
        <f aca="false" t="array" ref="O61:O61">INDEX(INDEX(Cable_L!$H$3:$K$80,,MATCH(O$2,Cable_L!$H$2:$K$2,0)),MATCH(1,COUNTIFS($G61,Cable_L!$A$3:$A$80,$H61,Cable_L!$C$3:$C$80),0))</f>
        <v>#NAME?</v>
      </c>
      <c r="P61" s="15" t="e">
        <v>#NAME?</v>
      </c>
      <c r="Q61" s="16" t="e">
        <f aca="false">COUNTIF(N59:N66,P61)</f>
        <v>#NAME?</v>
      </c>
      <c r="R61" s="15" t="e">
        <v>#NAME?</v>
      </c>
      <c r="S61" s="27" t="e">
        <f aca="false">COUNTIF(O59:O66,R61)</f>
        <v>#NAME?</v>
      </c>
      <c r="T61" s="16"/>
    </row>
    <row r="62" customFormat="false" ht="15" hidden="false" customHeight="false" outlineLevel="0" collapsed="false">
      <c r="C62" s="39" t="s">
        <v>224</v>
      </c>
      <c r="D62" s="40" t="s">
        <v>112</v>
      </c>
      <c r="E62" s="7" t="s">
        <v>225</v>
      </c>
      <c r="F62" s="41" t="s">
        <v>226</v>
      </c>
      <c r="G62" s="36" t="str">
        <f aca="false">IF(LEFT(F62,3)="2.5", MID(F62,7,2),LEFT(F62,2))</f>
        <v>19</v>
      </c>
      <c r="H62" s="31" t="s">
        <v>58</v>
      </c>
      <c r="I62" s="68"/>
      <c r="J62" s="31"/>
      <c r="K62" s="31"/>
      <c r="L62" s="27" t="e">
        <f aca="false" t="array" ref="L62:L62">INDEX(Cable_L!$B$3:$B$80,MATCH(1,COUNTIFS($G62,Cable_L!$A$3:$A$80,$H62,Cable_L!$C$3:$C$80),0))</f>
        <v>#NAME?</v>
      </c>
      <c r="M62" s="15" t="e">
        <v>#NAME?</v>
      </c>
      <c r="N62" s="27" t="e">
        <f aca="false" t="array" ref="N62:N62">INDEX(INDEX(Cable_L!$H$3:$K$80,,MATCH(N$2,Cable_L!$H$2:$K$2,0)),MATCH(1,COUNTIFS($G62,Cable_L!$A$3:$A$80,$H62,Cable_L!$C$3:$C$80),0))</f>
        <v>#NAME?</v>
      </c>
      <c r="O62" s="27" t="e">
        <f aca="false" t="array" ref="O62:O62">INDEX(INDEX(Cable_L!$H$3:$K$80,,MATCH(O$2,Cable_L!$H$2:$K$2,0)),MATCH(1,COUNTIFS($G62,Cable_L!$A$3:$A$80,$H62,Cable_L!$C$3:$C$80),0))</f>
        <v>#NAME?</v>
      </c>
      <c r="T62" s="16"/>
    </row>
    <row r="63" customFormat="false" ht="15" hidden="false" customHeight="false" outlineLevel="0" collapsed="false">
      <c r="C63" s="39" t="s">
        <v>227</v>
      </c>
      <c r="D63" s="40" t="s">
        <v>119</v>
      </c>
      <c r="E63" s="7" t="s">
        <v>228</v>
      </c>
      <c r="F63" s="41" t="s">
        <v>229</v>
      </c>
      <c r="G63" s="36" t="str">
        <f aca="false">IF(LEFT(F63,3)="2.5", MID(F63,7,2),LEFT(F63,2))</f>
        <v>16</v>
      </c>
      <c r="H63" s="31" t="s">
        <v>58</v>
      </c>
      <c r="I63" s="69"/>
      <c r="J63" s="31"/>
      <c r="K63" s="31"/>
      <c r="L63" s="27" t="e">
        <f aca="false" t="array" ref="L63:L63">INDEX(Cable_L!$B$3:$B$80,MATCH(1,COUNTIFS($G63,Cable_L!$A$3:$A$80,$H63,Cable_L!$C$3:$C$80),0))</f>
        <v>#NAME?</v>
      </c>
      <c r="N63" s="27" t="e">
        <f aca="false" t="array" ref="N63:N63">INDEX(INDEX(Cable_L!$H$3:$K$80,,MATCH(N$2,Cable_L!$H$2:$K$2,0)),MATCH(1,COUNTIFS($G63,Cable_L!$A$3:$A$80,$H63,Cable_L!$C$3:$C$80),0))</f>
        <v>#NAME?</v>
      </c>
      <c r="O63" s="27" t="e">
        <f aca="false" t="array" ref="O63:O63">INDEX(INDEX(Cable_L!$H$3:$K$80,,MATCH(O$2,Cable_L!$H$2:$K$2,0)),MATCH(1,COUNTIFS($G63,Cable_L!$A$3:$A$80,$H63,Cable_L!$C$3:$C$80),0))</f>
        <v>#NAME?</v>
      </c>
      <c r="T63" s="16"/>
    </row>
    <row r="64" customFormat="false" ht="15" hidden="false" customHeight="false" outlineLevel="0" collapsed="false">
      <c r="C64" s="39" t="s">
        <v>230</v>
      </c>
      <c r="D64" s="40" t="s">
        <v>123</v>
      </c>
      <c r="E64" s="7" t="s">
        <v>231</v>
      </c>
      <c r="F64" s="41" t="s">
        <v>232</v>
      </c>
      <c r="G64" s="36" t="str">
        <f aca="false">IF(LEFT(F64,3)="2.5", MID(F64,7,2),LEFT(F64,2))</f>
        <v>14</v>
      </c>
      <c r="H64" s="31" t="s">
        <v>58</v>
      </c>
      <c r="I64" s="68"/>
      <c r="J64" s="31"/>
      <c r="K64" s="49"/>
      <c r="L64" s="27" t="e">
        <f aca="false" t="array" ref="L64:L64">INDEX(Cable_L!$B$3:$B$80,MATCH(1,COUNTIFS($G64,Cable_L!$A$3:$A$80,$H64,Cable_L!$C$3:$C$80),0))</f>
        <v>#NAME?</v>
      </c>
      <c r="N64" s="27" t="e">
        <f aca="false" t="array" ref="N64:N64">INDEX(INDEX(Cable_L!$H$3:$K$80,,MATCH(N$2,Cable_L!$H$2:$K$2,0)),MATCH(1,COUNTIFS($G64,Cable_L!$A$3:$A$80,$H64,Cable_L!$C$3:$C$80),0))</f>
        <v>#NAME?</v>
      </c>
      <c r="O64" s="27" t="e">
        <f aca="false" t="array" ref="O64:O64">INDEX(INDEX(Cable_L!$H$3:$K$80,,MATCH(O$2,Cable_L!$H$2:$K$2,0)),MATCH(1,COUNTIFS($G64,Cable_L!$A$3:$A$80,$H64,Cable_L!$C$3:$C$80),0))</f>
        <v>#NAME?</v>
      </c>
    </row>
    <row r="65" customFormat="false" ht="15" hidden="false" customHeight="false" outlineLevel="0" collapsed="false">
      <c r="C65" s="39" t="s">
        <v>67</v>
      </c>
      <c r="D65" s="40"/>
      <c r="E65" s="7" t="s">
        <v>233</v>
      </c>
      <c r="F65" s="41"/>
      <c r="G65" s="57"/>
      <c r="H65" s="31"/>
      <c r="I65" s="31"/>
      <c r="J65" s="31"/>
      <c r="K65" s="31"/>
    </row>
    <row r="66" customFormat="false" ht="15" hidden="false" customHeight="false" outlineLevel="0" collapsed="false">
      <c r="C66" s="53" t="s">
        <v>67</v>
      </c>
      <c r="D66" s="65"/>
      <c r="E66" s="66" t="s">
        <v>234</v>
      </c>
      <c r="F66" s="67"/>
      <c r="G66" s="57"/>
      <c r="H66" s="31"/>
      <c r="I66" s="31"/>
      <c r="J66" s="31"/>
      <c r="K66" s="31"/>
      <c r="N66" s="58"/>
      <c r="O66" s="58"/>
      <c r="S66" s="58"/>
    </row>
    <row r="67" customFormat="false" ht="15" hidden="false" customHeight="false" outlineLevel="0" collapsed="false">
      <c r="C67" s="40"/>
      <c r="D67" s="40"/>
      <c r="E67" s="7"/>
      <c r="F67" s="7"/>
      <c r="G67" s="57"/>
      <c r="H67" s="31"/>
      <c r="I67" s="31"/>
      <c r="J67" s="31"/>
      <c r="K67" s="31"/>
      <c r="N67" s="58"/>
      <c r="O67" s="58"/>
      <c r="S67" s="58"/>
    </row>
    <row r="68" customFormat="false" ht="15" hidden="false" customHeight="false" outlineLevel="0" collapsed="false">
      <c r="C68" s="32" t="s">
        <v>235</v>
      </c>
      <c r="D68" s="33" t="s">
        <v>137</v>
      </c>
      <c r="E68" s="34" t="s">
        <v>236</v>
      </c>
      <c r="F68" s="35" t="s">
        <v>237</v>
      </c>
      <c r="G68" s="36" t="str">
        <f aca="false">IF(LEFT(F68,3)="2.5", MID(F68,7,2),LEFT(F68,2))</f>
        <v>24</v>
      </c>
      <c r="H68" s="31" t="s">
        <v>58</v>
      </c>
      <c r="I68" s="68"/>
      <c r="J68" s="31"/>
      <c r="K68" s="31"/>
      <c r="L68" s="27" t="e">
        <f aca="false" t="array" ref="L68:L68">INDEX(Cable_L!$B$3:$B$80,MATCH(1,COUNTIFS($G68,Cable_L!$A$3:$A$80,$H68,Cable_L!$C$3:$C$80),0))</f>
        <v>#NAME?</v>
      </c>
      <c r="M68" s="22" t="e">
        <f aca="false" t="array" ref="M68:M70">_xlfn._xlws.sort(VALUE(_xlfn.unique(G68:G73)))</f>
        <v>#NAME?</v>
      </c>
      <c r="N68" s="27" t="e">
        <f aca="false" t="array" ref="N68:N68">INDEX(INDEX(Cable_L!$H$3:$K$80,,MATCH(N$2,Cable_L!$H$2:$K$2,0)),MATCH(1,COUNTIFS($G68,Cable_L!$A$3:$A$80,$H68,Cable_L!$C$3:$C$80),0))</f>
        <v>#NAME?</v>
      </c>
      <c r="O68" s="27" t="e">
        <f aca="false" t="array" ref="O68:O68">INDEX(INDEX(Cable_L!$H$3:$K$80,,MATCH(O$2,Cable_L!$H$2:$K$2,0)),MATCH(1,COUNTIFS($G68,Cable_L!$A$3:$A$80,$H68,Cable_L!$C$3:$C$80),0))</f>
        <v>#NAME?</v>
      </c>
      <c r="P68" s="22" t="e">
        <f aca="false" t="array" ref="P68:P69">_xlfn._xlws.filter(_xlfn.unique(N68:N74),_xlfn.unique(N68:N74)&lt;&gt;"")</f>
        <v>#NAME?</v>
      </c>
      <c r="Q68" s="16" t="e">
        <f aca="false">COUNTIF(N68:N74,P68)</f>
        <v>#NAME?</v>
      </c>
      <c r="R68" s="22" t="e">
        <f aca="false" t="array" ref="R68:R69">_xlfn._xlws.filter(_xlfn.unique(O68:O74),_xlfn.unique(O68:O74)&lt;&gt;"")</f>
        <v>#NAME?</v>
      </c>
      <c r="S68" s="27" t="e">
        <f aca="false">COUNTIF(O68:O74,R68)</f>
        <v>#NAME?</v>
      </c>
      <c r="T68" s="16" t="n">
        <f aca="false">COUNTA($G68:$G74)</f>
        <v>6</v>
      </c>
    </row>
    <row r="69" customFormat="false" ht="15" hidden="false" customHeight="false" outlineLevel="0" collapsed="false">
      <c r="C69" s="39" t="s">
        <v>238</v>
      </c>
      <c r="D69" s="40" t="s">
        <v>239</v>
      </c>
      <c r="E69" s="7" t="s">
        <v>240</v>
      </c>
      <c r="F69" s="41" t="s">
        <v>241</v>
      </c>
      <c r="G69" s="36" t="str">
        <f aca="false">IF(LEFT(F69,3)="2.5", MID(F69,7,2),LEFT(F69,2))</f>
        <v>19</v>
      </c>
      <c r="H69" s="31" t="s">
        <v>58</v>
      </c>
      <c r="I69" s="68"/>
      <c r="J69" s="31"/>
      <c r="K69" s="31"/>
      <c r="L69" s="27" t="e">
        <f aca="false" t="array" ref="L69:L69">INDEX(Cable_L!$B$3:$B$80,MATCH(1,COUNTIFS($G69,Cable_L!$A$3:$A$80,$H69,Cable_L!$C$3:$C$80),0))</f>
        <v>#NAME?</v>
      </c>
      <c r="M69" s="22" t="e">
        <v>#NAME?</v>
      </c>
      <c r="N69" s="27" t="e">
        <f aca="false" t="array" ref="N69:N69">INDEX(INDEX(Cable_L!$H$3:$K$80,,MATCH(N$2,Cable_L!$H$2:$K$2,0)),MATCH(1,COUNTIFS($G69,Cable_L!$A$3:$A$80,$H69,Cable_L!$C$3:$C$80),0))</f>
        <v>#NAME?</v>
      </c>
      <c r="O69" s="27" t="e">
        <f aca="false" t="array" ref="O69:O69">INDEX(INDEX(Cable_L!$H$3:$K$80,,MATCH(O$2,Cable_L!$H$2:$K$2,0)),MATCH(1,COUNTIFS($G69,Cable_L!$A$3:$A$80,$H69,Cable_L!$C$3:$C$80),0))</f>
        <v>#NAME?</v>
      </c>
      <c r="P69" s="15" t="e">
        <v>#NAME?</v>
      </c>
      <c r="Q69" s="16" t="e">
        <f aca="false">COUNTIF(N68:N74,P69)</f>
        <v>#NAME?</v>
      </c>
      <c r="R69" s="15" t="e">
        <v>#NAME?</v>
      </c>
      <c r="S69" s="27" t="e">
        <f aca="false">COUNTIF(O68:O74,R69)</f>
        <v>#NAME?</v>
      </c>
      <c r="T69" s="16"/>
    </row>
    <row r="70" customFormat="false" ht="15" hidden="false" customHeight="false" outlineLevel="0" collapsed="false">
      <c r="C70" s="39" t="s">
        <v>242</v>
      </c>
      <c r="D70" s="40" t="s">
        <v>146</v>
      </c>
      <c r="E70" s="7" t="s">
        <v>243</v>
      </c>
      <c r="F70" s="41" t="s">
        <v>244</v>
      </c>
      <c r="G70" s="36" t="str">
        <f aca="false">IF(LEFT(F70,3)="2.5", MID(F70,7,2),LEFT(F70,2))</f>
        <v>16</v>
      </c>
      <c r="H70" s="31" t="s">
        <v>58</v>
      </c>
      <c r="I70" s="68"/>
      <c r="J70" s="31"/>
      <c r="K70" s="31"/>
      <c r="L70" s="27" t="e">
        <f aca="false" t="array" ref="L70:L70">INDEX(Cable_L!$B$3:$B$80,MATCH(1,COUNTIFS($G70,Cable_L!$A$3:$A$80,$H70,Cable_L!$C$3:$C$80),0))</f>
        <v>#NAME?</v>
      </c>
      <c r="M70" s="15" t="e">
        <v>#NAME?</v>
      </c>
      <c r="N70" s="27" t="e">
        <f aca="false" t="array" ref="N70:N70">INDEX(INDEX(Cable_L!$H$3:$K$80,,MATCH(N$2,Cable_L!$H$2:$K$2,0)),MATCH(1,COUNTIFS($G70,Cable_L!$A$3:$A$80,$H70,Cable_L!$C$3:$C$80),0))</f>
        <v>#NAME?</v>
      </c>
      <c r="O70" s="27" t="e">
        <f aca="false" t="array" ref="O70:O70">INDEX(INDEX(Cable_L!$H$3:$K$80,,MATCH(O$2,Cable_L!$H$2:$K$2,0)),MATCH(1,COUNTIFS($G70,Cable_L!$A$3:$A$80,$H70,Cable_L!$C$3:$C$80),0))</f>
        <v>#NAME?</v>
      </c>
      <c r="Q70" s="16"/>
      <c r="S70" s="27"/>
      <c r="T70" s="16"/>
    </row>
    <row r="71" customFormat="false" ht="15" hidden="false" customHeight="false" outlineLevel="0" collapsed="false">
      <c r="C71" s="39" t="s">
        <v>245</v>
      </c>
      <c r="D71" s="40" t="s">
        <v>150</v>
      </c>
      <c r="E71" s="7" t="s">
        <v>246</v>
      </c>
      <c r="F71" s="41" t="s">
        <v>247</v>
      </c>
      <c r="G71" s="36" t="str">
        <f aca="false">IF(LEFT(F71,3)="2.5", MID(F71,7,2),LEFT(F71,2))</f>
        <v>19</v>
      </c>
      <c r="H71" s="31" t="s">
        <v>58</v>
      </c>
      <c r="I71" s="68"/>
      <c r="J71" s="31"/>
      <c r="K71" s="31"/>
      <c r="L71" s="27" t="e">
        <f aca="false" t="array" ref="L71:L71">INDEX(Cable_L!$B$3:$B$80,MATCH(1,COUNTIFS($G71,Cable_L!$A$3:$A$80,$H71,Cable_L!$C$3:$C$80),0))</f>
        <v>#NAME?</v>
      </c>
      <c r="N71" s="27" t="e">
        <f aca="false" t="array" ref="N71:N71">INDEX(INDEX(Cable_L!$H$3:$K$80,,MATCH(N$2,Cable_L!$H$2:$K$2,0)),MATCH(1,COUNTIFS($G71,Cable_L!$A$3:$A$80,$H71,Cable_L!$C$3:$C$80),0))</f>
        <v>#NAME?</v>
      </c>
      <c r="O71" s="27" t="e">
        <f aca="false" t="array" ref="O71:O71">INDEX(INDEX(Cable_L!$H$3:$K$80,,MATCH(O$2,Cable_L!$H$2:$K$2,0)),MATCH(1,COUNTIFS($G71,Cable_L!$A$3:$A$80,$H71,Cable_L!$C$3:$C$80),0))</f>
        <v>#NAME?</v>
      </c>
      <c r="T71" s="16"/>
    </row>
    <row r="72" customFormat="false" ht="15" hidden="false" customHeight="false" outlineLevel="0" collapsed="false">
      <c r="C72" s="39" t="s">
        <v>248</v>
      </c>
      <c r="D72" s="40" t="s">
        <v>155</v>
      </c>
      <c r="E72" s="7" t="s">
        <v>249</v>
      </c>
      <c r="F72" s="41" t="s">
        <v>250</v>
      </c>
      <c r="G72" s="36" t="str">
        <f aca="false">IF(LEFT(F72,3)="2.5", MID(F72,7,2),LEFT(F72,2))</f>
        <v>19</v>
      </c>
      <c r="H72" s="31" t="s">
        <v>58</v>
      </c>
      <c r="I72" s="69"/>
      <c r="J72" s="31"/>
      <c r="K72" s="31"/>
      <c r="L72" s="27" t="e">
        <f aca="false" t="array" ref="L72:L72">INDEX(Cable_L!$B$3:$B$80,MATCH(1,COUNTIFS($G72,Cable_L!$A$3:$A$80,$H72,Cable_L!$C$3:$C$80),0))</f>
        <v>#NAME?</v>
      </c>
      <c r="N72" s="27" t="e">
        <f aca="false" t="array" ref="N72:N72">INDEX(INDEX(Cable_L!$H$3:$K$80,,MATCH(N$2,Cable_L!$H$2:$K$2,0)),MATCH(1,COUNTIFS($G72,Cable_L!$A$3:$A$80,$H72,Cable_L!$C$3:$C$80),0))</f>
        <v>#NAME?</v>
      </c>
      <c r="O72" s="27" t="e">
        <f aca="false" t="array" ref="O72:O72">INDEX(INDEX(Cable_L!$H$3:$K$80,,MATCH(O$2,Cable_L!$H$2:$K$2,0)),MATCH(1,COUNTIFS($G72,Cable_L!$A$3:$A$80,$H72,Cable_L!$C$3:$C$80),0))</f>
        <v>#NAME?</v>
      </c>
      <c r="T72" s="16"/>
    </row>
    <row r="73" customFormat="false" ht="15" hidden="false" customHeight="false" outlineLevel="0" collapsed="false">
      <c r="C73" s="39" t="s">
        <v>251</v>
      </c>
      <c r="D73" s="40" t="s">
        <v>160</v>
      </c>
      <c r="E73" s="7" t="s">
        <v>252</v>
      </c>
      <c r="F73" s="41" t="s">
        <v>253</v>
      </c>
      <c r="G73" s="36" t="str">
        <f aca="false">IF(LEFT(F73,3)="2.5", MID(F73,7,2),LEFT(F73,2))</f>
        <v>16</v>
      </c>
      <c r="H73" s="31" t="s">
        <v>58</v>
      </c>
      <c r="I73" s="68"/>
      <c r="J73" s="31"/>
      <c r="K73" s="31"/>
      <c r="L73" s="27" t="e">
        <f aca="false" t="array" ref="L73:L73">INDEX(Cable_L!$B$3:$B$80,MATCH(1,COUNTIFS($G73,Cable_L!$A$3:$A$80,$H73,Cable_L!$C$3:$C$80),0))</f>
        <v>#NAME?</v>
      </c>
      <c r="N73" s="27" t="e">
        <f aca="false" t="array" ref="N73:N73">INDEX(INDEX(Cable_L!$H$3:$K$80,,MATCH(N$2,Cable_L!$H$2:$K$2,0)),MATCH(1,COUNTIFS($G73,Cable_L!$A$3:$A$80,$H73,Cable_L!$C$3:$C$80),0))</f>
        <v>#NAME?</v>
      </c>
      <c r="O73" s="27" t="e">
        <f aca="false" t="array" ref="O73:O73">INDEX(INDEX(Cable_L!$H$3:$K$80,,MATCH(O$2,Cable_L!$H$2:$K$2,0)),MATCH(1,COUNTIFS($G73,Cable_L!$A$3:$A$80,$H73,Cable_L!$C$3:$C$80),0))</f>
        <v>#NAME?</v>
      </c>
    </row>
    <row r="74" customFormat="false" ht="15" hidden="false" customHeight="false" outlineLevel="0" collapsed="false">
      <c r="C74" s="39" t="s">
        <v>67</v>
      </c>
      <c r="D74" s="40"/>
      <c r="E74" s="7" t="s">
        <v>254</v>
      </c>
      <c r="F74" s="41"/>
      <c r="G74" s="57"/>
      <c r="H74" s="31"/>
      <c r="I74" s="31"/>
      <c r="J74" s="31"/>
      <c r="K74" s="31"/>
    </row>
    <row r="75" customFormat="false" ht="15" hidden="false" customHeight="false" outlineLevel="0" collapsed="false">
      <c r="C75" s="53" t="s">
        <v>67</v>
      </c>
      <c r="D75" s="65"/>
      <c r="E75" s="66" t="s">
        <v>255</v>
      </c>
      <c r="F75" s="67"/>
      <c r="G75" s="57"/>
      <c r="H75" s="31"/>
      <c r="I75" s="31"/>
      <c r="J75" s="31"/>
      <c r="K75" s="31"/>
      <c r="N75" s="58"/>
      <c r="O75" s="58"/>
      <c r="S75" s="58"/>
    </row>
    <row r="76" customFormat="false" ht="15" hidden="false" customHeight="false" outlineLevel="0" collapsed="false">
      <c r="C76" s="40"/>
      <c r="D76" s="40"/>
      <c r="E76" s="7"/>
      <c r="F76" s="7"/>
      <c r="G76" s="57"/>
      <c r="H76" s="31"/>
      <c r="I76" s="31"/>
      <c r="J76" s="31"/>
      <c r="K76" s="31"/>
      <c r="N76" s="58"/>
      <c r="O76" s="58"/>
      <c r="S76" s="58"/>
    </row>
    <row r="77" customFormat="false" ht="15" hidden="false" customHeight="false" outlineLevel="0" collapsed="false">
      <c r="C77" s="32" t="s">
        <v>256</v>
      </c>
      <c r="D77" s="33" t="s">
        <v>257</v>
      </c>
      <c r="E77" s="34" t="s">
        <v>258</v>
      </c>
      <c r="F77" s="35" t="s">
        <v>259</v>
      </c>
      <c r="G77" s="36" t="str">
        <f aca="false">IF(LEFT(F77,3)="2.5", MID(F77,7,2),LEFT(F77,2))</f>
        <v>14</v>
      </c>
      <c r="H77" s="31" t="s">
        <v>177</v>
      </c>
      <c r="I77" s="49"/>
      <c r="J77" s="31"/>
      <c r="K77" s="68"/>
      <c r="L77" s="27" t="e">
        <f aca="false" t="array" ref="L77:L77">INDEX(Cable_L!$B$3:$B$80,MATCH(1,COUNTIFS($G77,Cable_L!$A$3:$A$80,$H77,Cable_L!$C$3:$C$80),0))</f>
        <v>#NAME?</v>
      </c>
      <c r="M77" s="22" t="e">
        <f aca="false" t="array" ref="M77:M78">_xlfn._xlws.sort(VALUE(_xlfn.unique(G77:G79)))</f>
        <v>#NAME?</v>
      </c>
      <c r="N77" s="27" t="e">
        <f aca="false" t="array" ref="N77:N77">INDEX(INDEX(Cable_L!$H$3:$K$80,,MATCH(N$2,Cable_L!$H$2:$K$2,0)),MATCH(1,COUNTIFS($G77,Cable_L!$A$3:$A$80,$H77,Cable_L!$C$3:$C$80),0))</f>
        <v>#NAME?</v>
      </c>
      <c r="O77" s="27" t="e">
        <f aca="false" t="array" ref="O77:O77">INDEX(INDEX(Cable_L!$H$3:$K$80,,MATCH(O$2,Cable_L!$H$2:$K$2,0)),MATCH(1,COUNTIFS($G77,Cable_L!$A$3:$A$80,$H77,Cable_L!$C$3:$C$80),0))</f>
        <v>#NAME?</v>
      </c>
      <c r="P77" s="22" t="e">
        <f aca="false" t="array" ref="P77:P78">_xlfn._xlws.filter(_xlfn.unique(N77:N83),_xlfn.unique(N77:N83)&lt;&gt;"")</f>
        <v>#NAME?</v>
      </c>
      <c r="Q77" s="16" t="e">
        <f aca="false">COUNTIF(N77:N83,P77)</f>
        <v>#NAME?</v>
      </c>
      <c r="R77" s="22" t="e">
        <f aca="false" t="array" ref="R77:R78">_xlfn._xlws.filter(_xlfn.unique(O77:O83),_xlfn.unique(O77:O83)&lt;&gt;"")</f>
        <v>#NAME?</v>
      </c>
      <c r="S77" s="27" t="e">
        <f aca="false">COUNTIF(O77:O83,R77)</f>
        <v>#NAME?</v>
      </c>
      <c r="T77" s="16" t="n">
        <f aca="false">COUNTA($G77:$G83)</f>
        <v>4</v>
      </c>
    </row>
    <row r="78" customFormat="false" ht="15" hidden="false" customHeight="false" outlineLevel="0" collapsed="false">
      <c r="C78" s="39" t="s">
        <v>260</v>
      </c>
      <c r="D78" s="40" t="s">
        <v>261</v>
      </c>
      <c r="E78" s="7" t="s">
        <v>262</v>
      </c>
      <c r="F78" s="41" t="s">
        <v>263</v>
      </c>
      <c r="G78" s="36" t="str">
        <f aca="false">IF(LEFT(F78,3)="2.5", MID(F78,7,2),LEFT(F78,2))</f>
        <v>14</v>
      </c>
      <c r="H78" s="31" t="s">
        <v>177</v>
      </c>
      <c r="I78" s="49"/>
      <c r="J78" s="31"/>
      <c r="K78" s="68"/>
      <c r="L78" s="27" t="e">
        <f aca="false" t="array" ref="L78:L78">INDEX(Cable_L!$B$3:$B$80,MATCH(1,COUNTIFS($G78,Cable_L!$A$3:$A$80,$H78,Cable_L!$C$3:$C$80),0))</f>
        <v>#NAME?</v>
      </c>
      <c r="M78" s="22" t="e">
        <v>#NAME?</v>
      </c>
      <c r="N78" s="27" t="e">
        <f aca="false" t="array" ref="N78:N78">INDEX(INDEX(Cable_L!$H$3:$K$80,,MATCH(N$2,Cable_L!$H$2:$K$2,0)),MATCH(1,COUNTIFS($G78,Cable_L!$A$3:$A$80,$H78,Cable_L!$C$3:$C$80),0))</f>
        <v>#NAME?</v>
      </c>
      <c r="O78" s="27" t="e">
        <f aca="false" t="array" ref="O78:O78">INDEX(INDEX(Cable_L!$H$3:$K$80,,MATCH(O$2,Cable_L!$H$2:$K$2,0)),MATCH(1,COUNTIFS($G78,Cable_L!$A$3:$A$80,$H78,Cable_L!$C$3:$C$80),0))</f>
        <v>#NAME?</v>
      </c>
      <c r="P78" s="15" t="e">
        <v>#NAME?</v>
      </c>
      <c r="Q78" s="16"/>
      <c r="R78" s="15" t="e">
        <v>#NAME?</v>
      </c>
      <c r="S78" s="27"/>
      <c r="T78" s="16"/>
    </row>
    <row r="79" customFormat="false" ht="15" hidden="false" customHeight="false" outlineLevel="0" collapsed="false">
      <c r="C79" s="39" t="s">
        <v>264</v>
      </c>
      <c r="D79" s="40" t="s">
        <v>265</v>
      </c>
      <c r="E79" s="7" t="s">
        <v>266</v>
      </c>
      <c r="F79" s="41" t="s">
        <v>267</v>
      </c>
      <c r="G79" s="36" t="str">
        <f aca="false">IF(LEFT(F79,3)="2.5", MID(F79,7,2),LEFT(F79,2))</f>
        <v>13</v>
      </c>
      <c r="H79" s="31" t="s">
        <v>177</v>
      </c>
      <c r="I79" s="49"/>
      <c r="J79" s="31"/>
      <c r="K79" s="68"/>
      <c r="L79" s="27" t="e">
        <f aca="false" t="array" ref="L79:L79">INDEX(Cable_L!$B$3:$B$80,MATCH(1,COUNTIFS($G79,Cable_L!$A$3:$A$80,$H79,Cable_L!$C$3:$C$80),0))</f>
        <v>#NAME?</v>
      </c>
      <c r="N79" s="27" t="e">
        <f aca="false" t="array" ref="N79:N79">INDEX(INDEX(Cable_L!$H$3:$K$80,,MATCH(N$2,Cable_L!$H$2:$K$2,0)),MATCH(1,COUNTIFS($G79,Cable_L!$A$3:$A$80,$H79,Cable_L!$C$3:$C$80),0))</f>
        <v>#NAME?</v>
      </c>
      <c r="O79" s="27" t="e">
        <f aca="false" t="array" ref="O79:O79">INDEX(INDEX(Cable_L!$H$3:$K$80,,MATCH(O$2,Cable_L!$H$2:$K$2,0)),MATCH(1,COUNTIFS($G79,Cable_L!$A$3:$A$80,$H79,Cable_L!$C$3:$C$80),0))</f>
        <v>#NAME?</v>
      </c>
      <c r="Q79" s="16"/>
      <c r="S79" s="27"/>
      <c r="T79" s="16"/>
    </row>
    <row r="80" customFormat="false" ht="15" hidden="false" customHeight="false" outlineLevel="0" collapsed="false">
      <c r="B80" s="62"/>
      <c r="C80" s="39" t="s">
        <v>268</v>
      </c>
      <c r="D80" s="40" t="s">
        <v>269</v>
      </c>
      <c r="E80" s="7" t="s">
        <v>270</v>
      </c>
      <c r="F80" s="41" t="s">
        <v>271</v>
      </c>
      <c r="G80" s="36" t="str">
        <f aca="false">IF(LEFT(F80,3)="2.5", MID(F80,7,2),LEFT(F80,2))</f>
        <v>16</v>
      </c>
      <c r="H80" s="31" t="s">
        <v>177</v>
      </c>
      <c r="I80" s="49"/>
      <c r="J80" s="48"/>
      <c r="K80" s="68"/>
      <c r="L80" s="27" t="e">
        <f aca="false" t="array" ref="L80:L80">INDEX(Cable_L!$B$3:$B$80,MATCH(1,COUNTIFS($G80,Cable_L!$A$3:$A$80,$H80,Cable_L!$C$3:$C$80),0))</f>
        <v>#NAME?</v>
      </c>
      <c r="N80" s="27" t="e">
        <f aca="false" t="array" ref="N80:N80">INDEX(INDEX(Cable_L!$H$3:$K$80,,MATCH(N$2,Cable_L!$H$2:$K$2,0)),MATCH(1,COUNTIFS($G80,Cable_L!$A$3:$A$80,$H80,Cable_L!$C$3:$C$80),0))</f>
        <v>#NAME?</v>
      </c>
      <c r="O80" s="27" t="e">
        <f aca="false" t="array" ref="O80:O80">INDEX(INDEX(Cable_L!$H$3:$K$80,,MATCH(O$2,Cable_L!$H$2:$K$2,0)),MATCH(1,COUNTIFS($G80,Cable_L!$A$3:$A$80,$H80,Cable_L!$C$3:$C$80),0))</f>
        <v>#NAME?</v>
      </c>
      <c r="T80" s="16"/>
    </row>
    <row r="81" customFormat="false" ht="15" hidden="false" customHeight="false" outlineLevel="0" collapsed="false">
      <c r="C81" s="39" t="s">
        <v>67</v>
      </c>
      <c r="D81" s="40"/>
      <c r="E81" s="7" t="s">
        <v>272</v>
      </c>
      <c r="F81" s="41"/>
      <c r="G81" s="36"/>
      <c r="H81" s="31"/>
      <c r="I81" s="31"/>
      <c r="J81" s="31"/>
      <c r="K81" s="31"/>
      <c r="L81" s="27"/>
      <c r="N81" s="27"/>
      <c r="O81" s="27"/>
      <c r="T81" s="16"/>
    </row>
    <row r="82" customFormat="false" ht="15" hidden="false" customHeight="false" outlineLevel="0" collapsed="false">
      <c r="C82" s="39" t="s">
        <v>67</v>
      </c>
      <c r="D82" s="40"/>
      <c r="E82" s="7" t="s">
        <v>273</v>
      </c>
      <c r="F82" s="41"/>
      <c r="G82" s="36"/>
      <c r="H82" s="31"/>
      <c r="I82" s="31"/>
      <c r="J82" s="31"/>
      <c r="K82" s="31"/>
      <c r="L82" s="27"/>
      <c r="N82" s="27"/>
      <c r="O82" s="27"/>
    </row>
    <row r="83" customFormat="false" ht="15" hidden="false" customHeight="false" outlineLevel="0" collapsed="false">
      <c r="C83" s="39" t="s">
        <v>67</v>
      </c>
      <c r="D83" s="40"/>
      <c r="E83" s="7" t="s">
        <v>274</v>
      </c>
      <c r="F83" s="41"/>
      <c r="G83" s="57"/>
      <c r="H83" s="31"/>
      <c r="I83" s="31"/>
      <c r="J83" s="31"/>
      <c r="K83" s="31"/>
    </row>
    <row r="84" customFormat="false" ht="15" hidden="false" customHeight="false" outlineLevel="0" collapsed="false">
      <c r="C84" s="53" t="s">
        <v>67</v>
      </c>
      <c r="D84" s="65"/>
      <c r="E84" s="66" t="s">
        <v>275</v>
      </c>
      <c r="F84" s="67"/>
      <c r="G84" s="57"/>
      <c r="H84" s="31"/>
      <c r="I84" s="31"/>
      <c r="J84" s="31"/>
      <c r="K84" s="31"/>
      <c r="N84" s="58"/>
      <c r="O84" s="58"/>
      <c r="S84" s="58"/>
    </row>
    <row r="85" customFormat="false" ht="15" hidden="false" customHeight="false" outlineLevel="0" collapsed="false">
      <c r="C85" s="40"/>
      <c r="D85" s="40"/>
      <c r="E85" s="7"/>
      <c r="F85" s="7"/>
      <c r="G85" s="57"/>
      <c r="H85" s="31"/>
      <c r="I85" s="31"/>
      <c r="J85" s="31"/>
      <c r="K85" s="31"/>
      <c r="N85" s="58"/>
      <c r="O85" s="58"/>
      <c r="S85" s="58"/>
    </row>
    <row r="86" customFormat="false" ht="15" hidden="false" customHeight="false" outlineLevel="0" collapsed="false">
      <c r="C86" s="32" t="s">
        <v>276</v>
      </c>
      <c r="D86" s="33" t="s">
        <v>55</v>
      </c>
      <c r="E86" s="34" t="s">
        <v>277</v>
      </c>
      <c r="F86" s="35" t="s">
        <v>278</v>
      </c>
      <c r="G86" s="36" t="str">
        <f aca="false">IF(LEFT(F86,3)="2.5", MID(F86,7,2),LEFT(F86,2))</f>
        <v>24</v>
      </c>
      <c r="H86" s="31" t="s">
        <v>58</v>
      </c>
      <c r="I86" s="69"/>
      <c r="J86" s="31"/>
      <c r="K86" s="31"/>
      <c r="L86" s="27" t="e">
        <f aca="false" t="array" ref="L86:L86">INDEX(Cable_L!$B$3:$B$80,MATCH(1,COUNTIFS($G86,Cable_L!$A$3:$A$80,$H86,Cable_L!$C$3:$C$80),0))</f>
        <v>#NAME?</v>
      </c>
      <c r="M86" s="22" t="e">
        <f aca="false" t="array" ref="M86:M89">_xlfn._xlws.sort(_xlfn._xlws.filter(_xlfn.unique(G86:G93),_xlfn.unique(G86:G93)&lt;&gt;""))</f>
        <v>#NAME?</v>
      </c>
      <c r="N86" s="27" t="e">
        <f aca="false" t="array" ref="N86:N86">INDEX(INDEX(Cable_L!$H$3:$K$80,,MATCH(N$2,Cable_L!$H$2:$K$2,0)),MATCH(1,COUNTIFS($G86,Cable_L!$A$3:$A$80,$H86,Cable_L!$C$3:$C$80),0))</f>
        <v>#NAME?</v>
      </c>
      <c r="O86" s="27" t="e">
        <f aca="false" t="array" ref="O86:O86">INDEX(INDEX(Cable_L!$H$3:$K$80,,MATCH(O$2,Cable_L!$H$2:$K$2,0)),MATCH(1,COUNTIFS($G86,Cable_L!$A$3:$A$80,$H86,Cable_L!$C$3:$C$80),0))</f>
        <v>#NAME?</v>
      </c>
      <c r="P86" s="22" t="e">
        <f aca="false" t="array" ref="P86:P88">_xlfn._xlws.filter(_xlfn.unique(N86:N92),_xlfn.unique(N86:N92)&lt;&gt;"")</f>
        <v>#NAME?</v>
      </c>
      <c r="Q86" s="16" t="e">
        <f aca="false">COUNTIF(N86:N92,P86)</f>
        <v>#NAME?</v>
      </c>
      <c r="R86" s="22" t="e">
        <f aca="false" t="array" ref="R86:R88">_xlfn._xlws.filter(_xlfn.unique(O86:O92),_xlfn.unique(O86:O92)&lt;&gt;"")</f>
        <v>#NAME?</v>
      </c>
      <c r="S86" s="27" t="e">
        <f aca="false">COUNTIF(O86:O92,R86)</f>
        <v>#NAME?</v>
      </c>
      <c r="T86" s="16" t="n">
        <f aca="false">COUNTA($G86:$G92)</f>
        <v>5</v>
      </c>
    </row>
    <row r="87" customFormat="false" ht="15" hidden="false" customHeight="false" outlineLevel="0" collapsed="false">
      <c r="C87" s="39" t="s">
        <v>279</v>
      </c>
      <c r="D87" s="40" t="s">
        <v>63</v>
      </c>
      <c r="E87" s="7" t="s">
        <v>280</v>
      </c>
      <c r="F87" s="41" t="s">
        <v>281</v>
      </c>
      <c r="G87" s="36" t="str">
        <f aca="false">IF(LEFT(F87,3)="2.5", MID(F87,7,2),LEFT(F87,2))</f>
        <v>20</v>
      </c>
      <c r="H87" s="31" t="s">
        <v>58</v>
      </c>
      <c r="I87" s="68"/>
      <c r="J87" s="31"/>
      <c r="K87" s="31"/>
      <c r="L87" s="27" t="e">
        <f aca="false" t="array" ref="L87:L87">INDEX(Cable_L!$B$3:$B$80,MATCH(1,COUNTIFS($G87,Cable_L!$A$3:$A$80,$H87,Cable_L!$C$3:$C$80),0))</f>
        <v>#NAME?</v>
      </c>
      <c r="M87" s="22" t="e">
        <v>#NAME?</v>
      </c>
      <c r="N87" s="27" t="e">
        <f aca="false" t="array" ref="N87:N87">INDEX(INDEX(Cable_L!$H$3:$K$80,,MATCH(N$2,Cable_L!$H$2:$K$2,0)),MATCH(1,COUNTIFS($G87,Cable_L!$A$3:$A$80,$H87,Cable_L!$C$3:$C$80),0))</f>
        <v>#NAME?</v>
      </c>
      <c r="O87" s="27" t="e">
        <f aca="false" t="array" ref="O87:O87">INDEX(INDEX(Cable_L!$H$3:$K$80,,MATCH(O$2,Cable_L!$H$2:$K$2,0)),MATCH(1,COUNTIFS($G87,Cable_L!$A$3:$A$80,$H87,Cable_L!$C$3:$C$80),0))</f>
        <v>#NAME?</v>
      </c>
      <c r="P87" s="15" t="e">
        <v>#NAME?</v>
      </c>
      <c r="Q87" s="16" t="e">
        <f aca="false">COUNTIF(N86:N92,P87)</f>
        <v>#NAME?</v>
      </c>
      <c r="R87" s="15" t="e">
        <v>#NAME?</v>
      </c>
      <c r="S87" s="27" t="e">
        <f aca="false">COUNTIF(O86:O92,R87)</f>
        <v>#NAME?</v>
      </c>
      <c r="T87" s="16"/>
    </row>
    <row r="88" customFormat="false" ht="15" hidden="false" customHeight="false" outlineLevel="0" collapsed="false">
      <c r="C88" s="39" t="s">
        <v>67</v>
      </c>
      <c r="D88" s="40"/>
      <c r="E88" s="7" t="s">
        <v>282</v>
      </c>
      <c r="F88" s="41"/>
      <c r="G88" s="36"/>
      <c r="H88" s="31"/>
      <c r="I88" s="31"/>
      <c r="J88" s="31"/>
      <c r="K88" s="31"/>
      <c r="L88" s="27"/>
      <c r="M88" s="15" t="e">
        <v>#NAME?</v>
      </c>
      <c r="N88" s="27"/>
      <c r="O88" s="27"/>
      <c r="P88" s="15" t="e">
        <v>#NAME?</v>
      </c>
      <c r="Q88" s="16" t="e">
        <f aca="false">COUNTIF(N86:N93,P88)</f>
        <v>#NAME?</v>
      </c>
      <c r="R88" s="15" t="e">
        <v>#NAME?</v>
      </c>
      <c r="S88" s="27" t="e">
        <f aca="false">COUNTIF(O86:O93,R88)</f>
        <v>#NAME?</v>
      </c>
      <c r="T88" s="16"/>
    </row>
    <row r="89" customFormat="false" ht="15" hidden="false" customHeight="false" outlineLevel="0" collapsed="false">
      <c r="C89" s="39" t="s">
        <v>283</v>
      </c>
      <c r="D89" s="40" t="s">
        <v>71</v>
      </c>
      <c r="E89" s="7" t="s">
        <v>284</v>
      </c>
      <c r="F89" s="41" t="s">
        <v>285</v>
      </c>
      <c r="G89" s="36" t="str">
        <f aca="false">IF(LEFT(F89,3)="2.5", MID(F89,7,2),LEFT(F89,2))</f>
        <v>20</v>
      </c>
      <c r="H89" s="31" t="s">
        <v>58</v>
      </c>
      <c r="I89" s="68"/>
      <c r="J89" s="31"/>
      <c r="K89" s="31"/>
      <c r="L89" s="27" t="e">
        <f aca="false" t="array" ref="L89:L89">INDEX(Cable_L!$B$3:$B$80,MATCH(1,COUNTIFS($G89,Cable_L!$A$3:$A$80,$H89,Cable_L!$C$3:$C$80),0))</f>
        <v>#NAME?</v>
      </c>
      <c r="M89" s="15" t="e">
        <v>#NAME?</v>
      </c>
      <c r="N89" s="27" t="e">
        <f aca="false" t="array" ref="N89:N89">INDEX(INDEX(Cable_L!$H$3:$K$80,,MATCH(N$2,Cable_L!$H$2:$K$2,0)),MATCH(1,COUNTIFS($G89,Cable_L!$A$3:$A$80,$H89,Cable_L!$C$3:$C$80),0))</f>
        <v>#NAME?</v>
      </c>
      <c r="O89" s="27" t="e">
        <f aca="false" t="array" ref="O89:O89">INDEX(INDEX(Cable_L!$H$3:$K$80,,MATCH(O$2,Cable_L!$H$2:$K$2,0)),MATCH(1,COUNTIFS($G89,Cable_L!$A$3:$A$80,$H89,Cable_L!$C$3:$C$80),0))</f>
        <v>#NAME?</v>
      </c>
      <c r="T89" s="16"/>
    </row>
    <row r="90" customFormat="false" ht="15" hidden="false" customHeight="false" outlineLevel="0" collapsed="false">
      <c r="C90" s="39" t="s">
        <v>286</v>
      </c>
      <c r="D90" s="40" t="s">
        <v>76</v>
      </c>
      <c r="E90" s="7" t="s">
        <v>287</v>
      </c>
      <c r="F90" s="41" t="s">
        <v>288</v>
      </c>
      <c r="G90" s="36" t="str">
        <f aca="false">IF(LEFT(F90,3)="2.5", MID(F90,7,2),LEFT(F90,2))</f>
        <v>17</v>
      </c>
      <c r="H90" s="31" t="s">
        <v>58</v>
      </c>
      <c r="I90" s="70"/>
      <c r="J90" s="31"/>
      <c r="K90" s="31"/>
      <c r="L90" s="27" t="e">
        <f aca="false" t="array" ref="L90:L90">INDEX(Cable_L!$B$3:$B$80,MATCH(1,COUNTIFS($G90,Cable_L!$A$3:$A$80,$H90,Cable_L!$C$3:$C$80),0))</f>
        <v>#NAME?</v>
      </c>
      <c r="N90" s="27" t="e">
        <f aca="false" t="array" ref="N90:N90">INDEX(INDEX(Cable_L!$H$3:$K$80,,MATCH(N$2,Cable_L!$H$2:$K$2,0)),MATCH(1,COUNTIFS($G90,Cable_L!$A$3:$A$80,$H90,Cable_L!$C$3:$C$80),0))</f>
        <v>#NAME?</v>
      </c>
      <c r="O90" s="27" t="e">
        <f aca="false" t="array" ref="O90:O90">INDEX(INDEX(Cable_L!$H$3:$K$80,,MATCH(O$2,Cable_L!$H$2:$K$2,0)),MATCH(1,COUNTIFS($G90,Cable_L!$A$3:$A$80,$H90,Cable_L!$C$3:$C$80),0))</f>
        <v>#NAME?</v>
      </c>
      <c r="T90" s="16"/>
    </row>
    <row r="91" customFormat="false" ht="15" hidden="false" customHeight="false" outlineLevel="0" collapsed="false">
      <c r="C91" s="39" t="s">
        <v>289</v>
      </c>
      <c r="D91" s="40" t="s">
        <v>81</v>
      </c>
      <c r="E91" s="7" t="s">
        <v>290</v>
      </c>
      <c r="F91" s="41" t="s">
        <v>291</v>
      </c>
      <c r="G91" s="36" t="str">
        <f aca="false">IF(LEFT(F91,3)="2.5", MID(F91,7,2),LEFT(F91,2))</f>
        <v>14</v>
      </c>
      <c r="H91" s="31" t="s">
        <v>58</v>
      </c>
      <c r="I91" s="68"/>
      <c r="J91" s="31"/>
      <c r="K91" s="49"/>
      <c r="L91" s="27" t="e">
        <f aca="false" t="array" ref="L91:L91">INDEX(Cable_L!$B$3:$B$80,MATCH(1,COUNTIFS($G91,Cable_L!$A$3:$A$80,$H91,Cable_L!$C$3:$C$80),0))</f>
        <v>#NAME?</v>
      </c>
      <c r="N91" s="27" t="e">
        <f aca="false" t="array" ref="N91:N91">INDEX(INDEX(Cable_L!$H$3:$K$80,,MATCH(N$2,Cable_L!$H$2:$K$2,0)),MATCH(1,COUNTIFS($G91,Cable_L!$A$3:$A$80,$H91,Cable_L!$C$3:$C$80),0))</f>
        <v>#NAME?</v>
      </c>
      <c r="O91" s="27" t="e">
        <f aca="false" t="array" ref="O91:O91">INDEX(INDEX(Cable_L!$H$3:$K$80,,MATCH(O$2,Cable_L!$H$2:$K$2,0)),MATCH(1,COUNTIFS($G91,Cable_L!$A$3:$A$80,$H91,Cable_L!$C$3:$C$80),0))</f>
        <v>#NAME?</v>
      </c>
    </row>
    <row r="92" customFormat="false" ht="15" hidden="false" customHeight="false" outlineLevel="0" collapsed="false">
      <c r="C92" s="39" t="s">
        <v>67</v>
      </c>
      <c r="D92" s="40"/>
      <c r="E92" s="7" t="s">
        <v>292</v>
      </c>
      <c r="F92" s="41"/>
      <c r="G92" s="57"/>
      <c r="H92" s="31"/>
      <c r="I92" s="31"/>
      <c r="J92" s="31"/>
      <c r="K92" s="31"/>
      <c r="N92" s="58"/>
      <c r="O92" s="58"/>
      <c r="S92" s="58"/>
    </row>
    <row r="93" customFormat="false" ht="15" hidden="false" customHeight="false" outlineLevel="0" collapsed="false">
      <c r="C93" s="53" t="s">
        <v>67</v>
      </c>
      <c r="D93" s="65"/>
      <c r="E93" s="66" t="s">
        <v>293</v>
      </c>
      <c r="F93" s="67"/>
      <c r="G93" s="57"/>
      <c r="H93" s="31"/>
      <c r="I93" s="31"/>
      <c r="J93" s="31"/>
      <c r="K93" s="31"/>
      <c r="N93" s="58"/>
      <c r="O93" s="58"/>
      <c r="S93" s="58"/>
    </row>
    <row r="94" customFormat="false" ht="15" hidden="false" customHeight="false" outlineLevel="0" collapsed="false">
      <c r="C94" s="40"/>
      <c r="D94" s="40"/>
      <c r="E94" s="7"/>
      <c r="F94" s="7"/>
      <c r="G94" s="57"/>
      <c r="H94" s="31"/>
      <c r="I94" s="31"/>
      <c r="J94" s="31"/>
      <c r="K94" s="31"/>
      <c r="N94" s="58"/>
      <c r="O94" s="58"/>
      <c r="S94" s="58"/>
    </row>
    <row r="95" customFormat="false" ht="15" hidden="false" customHeight="false" outlineLevel="0" collapsed="false">
      <c r="C95" s="32" t="s">
        <v>294</v>
      </c>
      <c r="D95" s="33" t="s">
        <v>98</v>
      </c>
      <c r="E95" s="34" t="s">
        <v>295</v>
      </c>
      <c r="F95" s="35" t="s">
        <v>296</v>
      </c>
      <c r="G95" s="36" t="str">
        <f aca="false">IF(LEFT(F95,3)="2.5", MID(F95,7,2),LEFT(F95,2))</f>
        <v>24</v>
      </c>
      <c r="H95" s="31" t="s">
        <v>58</v>
      </c>
      <c r="I95" s="68"/>
      <c r="J95" s="31"/>
      <c r="K95" s="31"/>
      <c r="L95" s="27" t="e">
        <f aca="false" t="array" ref="L95:L95">INDEX(Cable_L!$B$3:$B$80,MATCH(1,COUNTIFS($G95,Cable_L!$A$3:$A$80,$H95,Cable_L!$C$3:$C$80),0))</f>
        <v>#NAME?</v>
      </c>
      <c r="M95" s="22" t="e">
        <f aca="false" t="array" ref="M95:M98">_xlfn._xlws.sort(VALUE(_xlfn.unique(G95:G100)))</f>
        <v>#NAME?</v>
      </c>
      <c r="N95" s="27" t="e">
        <f aca="false" t="array" ref="N95:N95">INDEX(INDEX(Cable_L!$H$3:$K$80,,MATCH(N$2,Cable_L!$H$2:$K$2,0)),MATCH(1,COUNTIFS($G95,Cable_L!$A$3:$A$80,$H95,Cable_L!$C$3:$C$80),0))</f>
        <v>#NAME?</v>
      </c>
      <c r="O95" s="27" t="e">
        <f aca="false" t="array" ref="O95:O95">INDEX(INDEX(Cable_L!$H$3:$K$80,,MATCH(O$2,Cable_L!$H$2:$K$2,0)),MATCH(1,COUNTIFS($G95,Cable_L!$A$3:$A$80,$H95,Cable_L!$C$3:$C$80),0))</f>
        <v>#NAME?</v>
      </c>
      <c r="P95" s="22" t="e">
        <f aca="false" t="array" ref="P95:P97">_xlfn._xlws.filter(_xlfn.unique(N95:N101),_xlfn.unique(N95:N101)&lt;&gt;"")</f>
        <v>#NAME?</v>
      </c>
      <c r="Q95" s="16" t="e">
        <f aca="false">COUNTIF(N95:N101,P95)</f>
        <v>#NAME?</v>
      </c>
      <c r="R95" s="22" t="e">
        <f aca="false" t="array" ref="R95:R97">_xlfn._xlws.filter(_xlfn.unique(O95:O101),_xlfn.unique(O95:O101)&lt;&gt;"")</f>
        <v>#NAME?</v>
      </c>
      <c r="S95" s="27" t="e">
        <f aca="false">COUNTIF(O95:O101,R95)</f>
        <v>#NAME?</v>
      </c>
      <c r="T95" s="16" t="n">
        <f aca="false">COUNTA($G95:$G101)</f>
        <v>6</v>
      </c>
    </row>
    <row r="96" customFormat="false" ht="15" hidden="false" customHeight="false" outlineLevel="0" collapsed="false">
      <c r="C96" s="39" t="s">
        <v>297</v>
      </c>
      <c r="D96" s="40" t="s">
        <v>103</v>
      </c>
      <c r="E96" s="7" t="s">
        <v>298</v>
      </c>
      <c r="F96" s="41" t="s">
        <v>299</v>
      </c>
      <c r="G96" s="36" t="str">
        <f aca="false">IF(LEFT(F96,3)="2.5", MID(F96,7,2),LEFT(F96,2))</f>
        <v>20</v>
      </c>
      <c r="H96" s="31" t="s">
        <v>58</v>
      </c>
      <c r="I96" s="68"/>
      <c r="J96" s="31"/>
      <c r="K96" s="31"/>
      <c r="L96" s="27" t="e">
        <f aca="false" t="array" ref="L96:L96">INDEX(Cable_L!$B$3:$B$80,MATCH(1,COUNTIFS($G96,Cable_L!$A$3:$A$80,$H96,Cable_L!$C$3:$C$80),0))</f>
        <v>#NAME?</v>
      </c>
      <c r="M96" s="22" t="e">
        <v>#NAME?</v>
      </c>
      <c r="N96" s="27" t="e">
        <f aca="false" t="array" ref="N96:N96">INDEX(INDEX(Cable_L!$H$3:$K$80,,MATCH(N$2,Cable_L!$H$2:$K$2,0)),MATCH(1,COUNTIFS($G96,Cable_L!$A$3:$A$80,$H96,Cable_L!$C$3:$C$80),0))</f>
        <v>#NAME?</v>
      </c>
      <c r="O96" s="27" t="e">
        <f aca="false" t="array" ref="O96:O96">INDEX(INDEX(Cable_L!$H$3:$K$80,,MATCH(O$2,Cable_L!$H$2:$K$2,0)),MATCH(1,COUNTIFS($G96,Cable_L!$A$3:$A$80,$H96,Cable_L!$C$3:$C$80),0))</f>
        <v>#NAME?</v>
      </c>
      <c r="P96" s="15" t="e">
        <v>#NAME?</v>
      </c>
      <c r="Q96" s="16" t="e">
        <f aca="false">COUNTIF(N95:N101,P96)</f>
        <v>#NAME?</v>
      </c>
      <c r="R96" s="15" t="e">
        <v>#NAME?</v>
      </c>
      <c r="S96" s="27" t="e">
        <f aca="false">COUNTIF(O95:O101,R96)</f>
        <v>#NAME?</v>
      </c>
      <c r="T96" s="16"/>
    </row>
    <row r="97" customFormat="false" ht="15" hidden="false" customHeight="false" outlineLevel="0" collapsed="false">
      <c r="C97" s="39" t="s">
        <v>300</v>
      </c>
      <c r="D97" s="40" t="s">
        <v>108</v>
      </c>
      <c r="E97" s="7" t="s">
        <v>301</v>
      </c>
      <c r="F97" s="41" t="s">
        <v>302</v>
      </c>
      <c r="G97" s="36" t="str">
        <f aca="false">IF(LEFT(F97,3)="2.5", MID(F97,7,2),LEFT(F97,2))</f>
        <v>17</v>
      </c>
      <c r="H97" s="31" t="s">
        <v>58</v>
      </c>
      <c r="I97" s="68"/>
      <c r="J97" s="31"/>
      <c r="K97" s="31"/>
      <c r="L97" s="27" t="e">
        <f aca="false" t="array" ref="L97:L97">INDEX(Cable_L!$B$3:$B$80,MATCH(1,COUNTIFS($G97,Cable_L!$A$3:$A$80,$H97,Cable_L!$C$3:$C$80),0))</f>
        <v>#NAME?</v>
      </c>
      <c r="M97" s="15" t="e">
        <v>#NAME?</v>
      </c>
      <c r="N97" s="27" t="e">
        <f aca="false" t="array" ref="N97:N97">INDEX(INDEX(Cable_L!$H$3:$K$80,,MATCH(N$2,Cable_L!$H$2:$K$2,0)),MATCH(1,COUNTIFS($G97,Cable_L!$A$3:$A$80,$H97,Cable_L!$C$3:$C$80),0))</f>
        <v>#NAME?</v>
      </c>
      <c r="O97" s="27" t="e">
        <f aca="false" t="array" ref="O97:O97">INDEX(INDEX(Cable_L!$H$3:$K$80,,MATCH(O$2,Cable_L!$H$2:$K$2,0)),MATCH(1,COUNTIFS($G97,Cable_L!$A$3:$A$80,$H97,Cable_L!$C$3:$C$80),0))</f>
        <v>#NAME?</v>
      </c>
      <c r="P97" s="15" t="e">
        <v>#NAME?</v>
      </c>
      <c r="Q97" s="16" t="e">
        <f aca="false">COUNTIF(N95:N102,P97)</f>
        <v>#NAME?</v>
      </c>
      <c r="R97" s="15" t="e">
        <v>#NAME?</v>
      </c>
      <c r="S97" s="27" t="e">
        <f aca="false">COUNTIF(O95:O102,R97)</f>
        <v>#NAME?</v>
      </c>
      <c r="T97" s="16"/>
    </row>
    <row r="98" customFormat="false" ht="15" hidden="false" customHeight="false" outlineLevel="0" collapsed="false">
      <c r="C98" s="39" t="s">
        <v>303</v>
      </c>
      <c r="D98" s="40" t="s">
        <v>112</v>
      </c>
      <c r="E98" s="7" t="s">
        <v>304</v>
      </c>
      <c r="F98" s="41" t="s">
        <v>305</v>
      </c>
      <c r="G98" s="36" t="str">
        <f aca="false">IF(LEFT(F98,3)="2.5", MID(F98,7,2),LEFT(F98,2))</f>
        <v>20</v>
      </c>
      <c r="H98" s="31" t="s">
        <v>58</v>
      </c>
      <c r="I98" s="68"/>
      <c r="J98" s="31"/>
      <c r="K98" s="31"/>
      <c r="L98" s="27" t="e">
        <f aca="false" t="array" ref="L98:L98">INDEX(Cable_L!$B$3:$B$80,MATCH(1,COUNTIFS($G98,Cable_L!$A$3:$A$80,$H98,Cable_L!$C$3:$C$80),0))</f>
        <v>#NAME?</v>
      </c>
      <c r="M98" s="15" t="e">
        <v>#NAME?</v>
      </c>
      <c r="N98" s="27" t="e">
        <f aca="false" t="array" ref="N98:N98">INDEX(INDEX(Cable_L!$H$3:$K$80,,MATCH(N$2,Cable_L!$H$2:$K$2,0)),MATCH(1,COUNTIFS($G98,Cable_L!$A$3:$A$80,$H98,Cable_L!$C$3:$C$80),0))</f>
        <v>#NAME?</v>
      </c>
      <c r="O98" s="27" t="e">
        <f aca="false" t="array" ref="O98:O98">INDEX(INDEX(Cable_L!$H$3:$K$80,,MATCH(O$2,Cable_L!$H$2:$K$2,0)),MATCH(1,COUNTIFS($G98,Cable_L!$A$3:$A$80,$H98,Cable_L!$C$3:$C$80),0))</f>
        <v>#NAME?</v>
      </c>
      <c r="T98" s="16"/>
    </row>
    <row r="99" customFormat="false" ht="15" hidden="false" customHeight="false" outlineLevel="0" collapsed="false">
      <c r="C99" s="39" t="s">
        <v>306</v>
      </c>
      <c r="D99" s="40" t="s">
        <v>119</v>
      </c>
      <c r="E99" s="7" t="s">
        <v>307</v>
      </c>
      <c r="F99" s="41" t="s">
        <v>308</v>
      </c>
      <c r="G99" s="36" t="str">
        <f aca="false">IF(LEFT(F99,3)="2.5", MID(F99,7,2),LEFT(F99,2))</f>
        <v>17</v>
      </c>
      <c r="H99" s="31" t="s">
        <v>58</v>
      </c>
      <c r="I99" s="69"/>
      <c r="J99" s="31"/>
      <c r="K99" s="31"/>
      <c r="L99" s="27" t="e">
        <f aca="false" t="array" ref="L99:L99">INDEX(Cable_L!$B$3:$B$80,MATCH(1,COUNTIFS($G99,Cable_L!$A$3:$A$80,$H99,Cable_L!$C$3:$C$80),0))</f>
        <v>#NAME?</v>
      </c>
      <c r="N99" s="27" t="e">
        <f aca="false" t="array" ref="N99:N99">INDEX(INDEX(Cable_L!$H$3:$K$80,,MATCH(N$2,Cable_L!$H$2:$K$2,0)),MATCH(1,COUNTIFS($G99,Cable_L!$A$3:$A$80,$H99,Cable_L!$C$3:$C$80),0))</f>
        <v>#NAME?</v>
      </c>
      <c r="O99" s="27" t="e">
        <f aca="false" t="array" ref="O99:O99">INDEX(INDEX(Cable_L!$H$3:$K$80,,MATCH(O$2,Cable_L!$H$2:$K$2,0)),MATCH(1,COUNTIFS($G99,Cable_L!$A$3:$A$80,$H99,Cable_L!$C$3:$C$80),0))</f>
        <v>#NAME?</v>
      </c>
      <c r="T99" s="16"/>
    </row>
    <row r="100" customFormat="false" ht="15" hidden="false" customHeight="false" outlineLevel="0" collapsed="false">
      <c r="C100" s="39" t="s">
        <v>309</v>
      </c>
      <c r="D100" s="40" t="s">
        <v>123</v>
      </c>
      <c r="E100" s="7" t="s">
        <v>310</v>
      </c>
      <c r="F100" s="41" t="s">
        <v>311</v>
      </c>
      <c r="G100" s="36" t="str">
        <f aca="false">IF(LEFT(F100,3)="2.5", MID(F100,7,2),LEFT(F100,2))</f>
        <v>14</v>
      </c>
      <c r="H100" s="31" t="s">
        <v>58</v>
      </c>
      <c r="I100" s="68"/>
      <c r="J100" s="31"/>
      <c r="K100" s="49"/>
      <c r="L100" s="27" t="e">
        <f aca="false" t="array" ref="L100:L100">INDEX(Cable_L!$B$3:$B$80,MATCH(1,COUNTIFS($G100,Cable_L!$A$3:$A$80,$H100,Cable_L!$C$3:$C$80),0))</f>
        <v>#NAME?</v>
      </c>
      <c r="N100" s="27" t="e">
        <f aca="false" t="array" ref="N100:N100">INDEX(INDEX(Cable_L!$H$3:$K$80,,MATCH(N$2,Cable_L!$H$2:$K$2,0)),MATCH(1,COUNTIFS($G100,Cable_L!$A$3:$A$80,$H100,Cable_L!$C$3:$C$80),0))</f>
        <v>#NAME?</v>
      </c>
      <c r="O100" s="27" t="e">
        <f aca="false" t="array" ref="O100:O100">INDEX(INDEX(Cable_L!$H$3:$K$80,,MATCH(O$2,Cable_L!$H$2:$K$2,0)),MATCH(1,COUNTIFS($G100,Cable_L!$A$3:$A$80,$H100,Cable_L!$C$3:$C$80),0))</f>
        <v>#NAME?</v>
      </c>
    </row>
    <row r="101" customFormat="false" ht="15" hidden="false" customHeight="false" outlineLevel="0" collapsed="false">
      <c r="C101" s="39" t="s">
        <v>67</v>
      </c>
      <c r="D101" s="40"/>
      <c r="E101" s="7" t="s">
        <v>312</v>
      </c>
      <c r="F101" s="41"/>
      <c r="G101" s="57"/>
      <c r="H101" s="31"/>
      <c r="I101" s="31"/>
      <c r="J101" s="31"/>
      <c r="K101" s="31"/>
      <c r="N101" s="58"/>
      <c r="O101" s="58"/>
      <c r="S101" s="58"/>
    </row>
    <row r="102" customFormat="false" ht="15" hidden="false" customHeight="false" outlineLevel="0" collapsed="false">
      <c r="C102" s="53" t="s">
        <v>67</v>
      </c>
      <c r="D102" s="65"/>
      <c r="E102" s="66" t="s">
        <v>313</v>
      </c>
      <c r="F102" s="67"/>
      <c r="G102" s="57"/>
      <c r="H102" s="31"/>
      <c r="I102" s="31"/>
      <c r="J102" s="31"/>
      <c r="K102" s="31"/>
      <c r="N102" s="58"/>
      <c r="O102" s="58"/>
      <c r="S102" s="58"/>
    </row>
    <row r="103" customFormat="false" ht="15" hidden="false" customHeight="false" outlineLevel="0" collapsed="false">
      <c r="C103" s="40"/>
      <c r="D103" s="40"/>
      <c r="E103" s="7"/>
      <c r="F103" s="7"/>
      <c r="G103" s="57"/>
      <c r="H103" s="31"/>
      <c r="I103" s="31"/>
      <c r="J103" s="31"/>
      <c r="K103" s="31"/>
      <c r="N103" s="58"/>
      <c r="O103" s="58"/>
    </row>
    <row r="104" customFormat="false" ht="15" hidden="false" customHeight="false" outlineLevel="0" collapsed="false">
      <c r="C104" s="32" t="s">
        <v>314</v>
      </c>
      <c r="D104" s="33" t="s">
        <v>137</v>
      </c>
      <c r="E104" s="34" t="s">
        <v>315</v>
      </c>
      <c r="F104" s="35" t="s">
        <v>316</v>
      </c>
      <c r="G104" s="36" t="str">
        <f aca="false">IF(LEFT(F104,3)="2.5", MID(F104,7,2),LEFT(F104,2))</f>
        <v>24</v>
      </c>
      <c r="H104" s="31" t="s">
        <v>58</v>
      </c>
      <c r="I104" s="68"/>
      <c r="J104" s="31"/>
      <c r="K104" s="31"/>
      <c r="L104" s="27" t="e">
        <f aca="false" t="array" ref="L104:L104">INDEX(Cable_L!$B$3:$B$80,MATCH(1,COUNTIFS($G104,Cable_L!$A$3:$A$80,$H104,Cable_L!$C$3:$C$80),0))</f>
        <v>#NAME?</v>
      </c>
      <c r="M104" s="22" t="e">
        <f aca="false" t="array" ref="M104:M106">_xlfn._xlws.sort(VALUE(_xlfn.unique(G104:G108)))</f>
        <v>#NAME?</v>
      </c>
      <c r="N104" s="27" t="e">
        <f aca="false" t="array" ref="N104:N104">INDEX(INDEX(Cable_L!$H$3:$K$80,,MATCH(N$2,Cable_L!$H$2:$K$2,0)),MATCH(1,COUNTIFS($G104,Cable_L!$A$3:$A$80,$H104,Cable_L!$C$3:$C$80),0))</f>
        <v>#NAME?</v>
      </c>
      <c r="O104" s="27" t="e">
        <f aca="false" t="array" ref="O104:O104">INDEX(INDEX(Cable_L!$H$3:$K$80,,MATCH(O$2,Cable_L!$H$2:$K$2,0)),MATCH(1,COUNTIFS($G104,Cable_L!$A$3:$A$80,$H104,Cable_L!$C$3:$C$80),0))</f>
        <v>#NAME?</v>
      </c>
      <c r="P104" s="22" t="e">
        <f aca="false" t="array" ref="P104:P105">_xlfn._xlws.filter(_xlfn.unique(N104:N110),_xlfn.unique(N104:N110)&lt;&gt;"")</f>
        <v>#NAME?</v>
      </c>
      <c r="Q104" s="16" t="e">
        <f aca="false">COUNTIF(N104:N110,P104)</f>
        <v>#NAME?</v>
      </c>
      <c r="R104" s="22" t="e">
        <f aca="false" t="array" ref="R104:R105">_xlfn._xlws.filter(_xlfn.unique(O104:O110),_xlfn.unique(O104:O110)&lt;&gt;"")</f>
        <v>#NAME?</v>
      </c>
      <c r="S104" s="27" t="e">
        <f aca="false">COUNTIF(O104:O110,R104)</f>
        <v>#NAME?</v>
      </c>
      <c r="T104" s="16" t="n">
        <f aca="false">COUNTA($G104:$G110)</f>
        <v>6</v>
      </c>
    </row>
    <row r="105" customFormat="false" ht="15" hidden="false" customHeight="false" outlineLevel="0" collapsed="false">
      <c r="C105" s="39" t="s">
        <v>317</v>
      </c>
      <c r="D105" s="40" t="s">
        <v>239</v>
      </c>
      <c r="E105" s="7" t="s">
        <v>318</v>
      </c>
      <c r="F105" s="41" t="s">
        <v>319</v>
      </c>
      <c r="G105" s="36" t="str">
        <f aca="false">IF(LEFT(F105,3)="2.5", MID(F105,7,2),LEFT(F105,2))</f>
        <v>20</v>
      </c>
      <c r="H105" s="31" t="s">
        <v>58</v>
      </c>
      <c r="I105" s="68"/>
      <c r="J105" s="31"/>
      <c r="K105" s="31"/>
      <c r="L105" s="27" t="e">
        <f aca="false" t="array" ref="L105:L105">INDEX(Cable_L!$B$3:$B$80,MATCH(1,COUNTIFS($G105,Cable_L!$A$3:$A$80,$H105,Cable_L!$C$3:$C$80),0))</f>
        <v>#NAME?</v>
      </c>
      <c r="M105" s="22" t="e">
        <v>#NAME?</v>
      </c>
      <c r="N105" s="27" t="e">
        <f aca="false" t="array" ref="N105:N105">INDEX(INDEX(Cable_L!$H$3:$K$80,,MATCH(N$2,Cable_L!$H$2:$K$2,0)),MATCH(1,COUNTIFS($G105,Cable_L!$A$3:$A$80,$H105,Cable_L!$C$3:$C$80),0))</f>
        <v>#NAME?</v>
      </c>
      <c r="O105" s="27" t="e">
        <f aca="false" t="array" ref="O105:O105">INDEX(INDEX(Cable_L!$H$3:$K$80,,MATCH(O$2,Cable_L!$H$2:$K$2,0)),MATCH(1,COUNTIFS($G105,Cable_L!$A$3:$A$80,$H105,Cable_L!$C$3:$C$80),0))</f>
        <v>#NAME?</v>
      </c>
      <c r="P105" s="15" t="e">
        <v>#NAME?</v>
      </c>
      <c r="Q105" s="16" t="e">
        <f aca="false">COUNTIF(N104:N110,P105)</f>
        <v>#NAME?</v>
      </c>
      <c r="R105" s="15" t="e">
        <v>#NAME?</v>
      </c>
      <c r="S105" s="27" t="e">
        <f aca="false">COUNTIF(O104:O110,R105)</f>
        <v>#NAME?</v>
      </c>
      <c r="T105" s="16"/>
    </row>
    <row r="106" customFormat="false" ht="15" hidden="false" customHeight="false" outlineLevel="0" collapsed="false">
      <c r="C106" s="39" t="s">
        <v>320</v>
      </c>
      <c r="D106" s="40" t="s">
        <v>146</v>
      </c>
      <c r="E106" s="7" t="s">
        <v>321</v>
      </c>
      <c r="F106" s="41" t="s">
        <v>322</v>
      </c>
      <c r="G106" s="36" t="str">
        <f aca="false">IF(LEFT(F106,3)="2.5", MID(F106,7,2),LEFT(F106,2))</f>
        <v>17</v>
      </c>
      <c r="H106" s="31" t="s">
        <v>58</v>
      </c>
      <c r="I106" s="68"/>
      <c r="J106" s="31"/>
      <c r="K106" s="31"/>
      <c r="L106" s="27" t="e">
        <f aca="false" t="array" ref="L106:L106">INDEX(Cable_L!$B$3:$B$80,MATCH(1,COUNTIFS($G106,Cable_L!$A$3:$A$80,$H106,Cable_L!$C$3:$C$80),0))</f>
        <v>#NAME?</v>
      </c>
      <c r="M106" s="15" t="e">
        <v>#NAME?</v>
      </c>
      <c r="N106" s="27" t="e">
        <f aca="false" t="array" ref="N106:N106">INDEX(INDEX(Cable_L!$H$3:$K$80,,MATCH(N$2,Cable_L!$H$2:$K$2,0)),MATCH(1,COUNTIFS($G106,Cable_L!$A$3:$A$80,$H106,Cable_L!$C$3:$C$80),0))</f>
        <v>#NAME?</v>
      </c>
      <c r="O106" s="27" t="e">
        <f aca="false" t="array" ref="O106:O106">INDEX(INDEX(Cable_L!$H$3:$K$80,,MATCH(O$2,Cable_L!$H$2:$K$2,0)),MATCH(1,COUNTIFS($G106,Cable_L!$A$3:$A$80,$H106,Cable_L!$C$3:$C$80),0))</f>
        <v>#NAME?</v>
      </c>
      <c r="Q106" s="16"/>
      <c r="S106" s="27"/>
      <c r="T106" s="16"/>
    </row>
    <row r="107" customFormat="false" ht="15" hidden="false" customHeight="false" outlineLevel="0" collapsed="false">
      <c r="C107" s="39" t="s">
        <v>323</v>
      </c>
      <c r="D107" s="40" t="s">
        <v>150</v>
      </c>
      <c r="E107" s="7" t="s">
        <v>324</v>
      </c>
      <c r="F107" s="41" t="s">
        <v>325</v>
      </c>
      <c r="G107" s="36" t="str">
        <f aca="false">IF(LEFT(F107,3)="2.5", MID(F107,7,2),LEFT(F107,2))</f>
        <v>20</v>
      </c>
      <c r="H107" s="31" t="s">
        <v>58</v>
      </c>
      <c r="I107" s="68"/>
      <c r="J107" s="31"/>
      <c r="K107" s="31"/>
      <c r="L107" s="27" t="e">
        <f aca="false" t="array" ref="L107:L107">INDEX(Cable_L!$B$3:$B$80,MATCH(1,COUNTIFS($G107,Cable_L!$A$3:$A$80,$H107,Cable_L!$C$3:$C$80),0))</f>
        <v>#NAME?</v>
      </c>
      <c r="N107" s="27" t="e">
        <f aca="false" t="array" ref="N107:N107">INDEX(INDEX(Cable_L!$H$3:$K$80,,MATCH(N$2,Cable_L!$H$2:$K$2,0)),MATCH(1,COUNTIFS($G107,Cable_L!$A$3:$A$80,$H107,Cable_L!$C$3:$C$80),0))</f>
        <v>#NAME?</v>
      </c>
      <c r="O107" s="27" t="e">
        <f aca="false" t="array" ref="O107:O107">INDEX(INDEX(Cable_L!$H$3:$K$80,,MATCH(O$2,Cable_L!$H$2:$K$2,0)),MATCH(1,COUNTIFS($G107,Cable_L!$A$3:$A$80,$H107,Cable_L!$C$3:$C$80),0))</f>
        <v>#NAME?</v>
      </c>
      <c r="T107" s="16"/>
    </row>
    <row r="108" customFormat="false" ht="15" hidden="false" customHeight="false" outlineLevel="0" collapsed="false">
      <c r="C108" s="39" t="s">
        <v>326</v>
      </c>
      <c r="D108" s="40" t="s">
        <v>155</v>
      </c>
      <c r="E108" s="7" t="s">
        <v>327</v>
      </c>
      <c r="F108" s="41" t="s">
        <v>328</v>
      </c>
      <c r="G108" s="36" t="str">
        <f aca="false">IF(LEFT(F108,3)="2.5", MID(F108,7,2),LEFT(F108,2))</f>
        <v>20</v>
      </c>
      <c r="H108" s="31" t="s">
        <v>58</v>
      </c>
      <c r="I108" s="69"/>
      <c r="J108" s="31"/>
      <c r="K108" s="31"/>
      <c r="L108" s="27" t="e">
        <f aca="false" t="array" ref="L108:L108">INDEX(Cable_L!$B$3:$B$80,MATCH(1,COUNTIFS($G108,Cable_L!$A$3:$A$80,$H108,Cable_L!$C$3:$C$80),0))</f>
        <v>#NAME?</v>
      </c>
      <c r="N108" s="27" t="e">
        <f aca="false" t="array" ref="N108:N108">INDEX(INDEX(Cable_L!$H$3:$K$80,,MATCH(N$2,Cable_L!$H$2:$K$2,0)),MATCH(1,COUNTIFS($G108,Cable_L!$A$3:$A$80,$H108,Cable_L!$C$3:$C$80),0))</f>
        <v>#NAME?</v>
      </c>
      <c r="O108" s="27" t="e">
        <f aca="false" t="array" ref="O108:O108">INDEX(INDEX(Cable_L!$H$3:$K$80,,MATCH(O$2,Cable_L!$H$2:$K$2,0)),MATCH(1,COUNTIFS($G108,Cable_L!$A$3:$A$80,$H108,Cable_L!$C$3:$C$80),0))</f>
        <v>#NAME?</v>
      </c>
      <c r="T108" s="16"/>
    </row>
    <row r="109" customFormat="false" ht="15" hidden="false" customHeight="false" outlineLevel="0" collapsed="false">
      <c r="C109" s="39" t="s">
        <v>329</v>
      </c>
      <c r="D109" s="40" t="s">
        <v>160</v>
      </c>
      <c r="E109" s="7" t="s">
        <v>330</v>
      </c>
      <c r="F109" s="41" t="s">
        <v>331</v>
      </c>
      <c r="G109" s="36" t="str">
        <f aca="false">IF(LEFT(F109,3)="2.5", MID(F109,7,2),LEFT(F109,2))</f>
        <v>17</v>
      </c>
      <c r="H109" s="31" t="s">
        <v>58</v>
      </c>
      <c r="I109" s="68"/>
      <c r="J109" s="31"/>
      <c r="K109" s="31"/>
      <c r="L109" s="27" t="e">
        <f aca="false" t="array" ref="L109:L109">INDEX(Cable_L!$B$3:$B$80,MATCH(1,COUNTIFS($G109,Cable_L!$A$3:$A$80,$H109,Cable_L!$C$3:$C$80),0))</f>
        <v>#NAME?</v>
      </c>
      <c r="N109" s="27" t="e">
        <f aca="false" t="array" ref="N109:N109">INDEX(INDEX(Cable_L!$H$3:$K$80,,MATCH(N$2,Cable_L!$H$2:$K$2,0)),MATCH(1,COUNTIFS($G109,Cable_L!$A$3:$A$80,$H109,Cable_L!$C$3:$C$80),0))</f>
        <v>#NAME?</v>
      </c>
      <c r="O109" s="27" t="e">
        <f aca="false" t="array" ref="O109:O109">INDEX(INDEX(Cable_L!$H$3:$K$80,,MATCH(O$2,Cable_L!$H$2:$K$2,0)),MATCH(1,COUNTIFS($G109,Cable_L!$A$3:$A$80,$H109,Cable_L!$C$3:$C$80),0))</f>
        <v>#NAME?</v>
      </c>
    </row>
    <row r="110" customFormat="false" ht="15" hidden="false" customHeight="false" outlineLevel="0" collapsed="false">
      <c r="C110" s="39" t="s">
        <v>67</v>
      </c>
      <c r="D110" s="40"/>
      <c r="E110" s="7" t="s">
        <v>332</v>
      </c>
      <c r="F110" s="41"/>
      <c r="G110" s="57"/>
      <c r="I110" s="31"/>
      <c r="K110" s="31"/>
      <c r="N110" s="58"/>
      <c r="O110" s="58"/>
      <c r="S110" s="58"/>
    </row>
    <row r="111" customFormat="false" ht="15" hidden="false" customHeight="false" outlineLevel="0" collapsed="false">
      <c r="C111" s="53" t="s">
        <v>67</v>
      </c>
      <c r="D111" s="65"/>
      <c r="E111" s="66" t="s">
        <v>333</v>
      </c>
      <c r="F111" s="67"/>
      <c r="G111" s="57"/>
      <c r="I111" s="31"/>
      <c r="K111" s="31"/>
      <c r="N111" s="58"/>
      <c r="O111" s="58"/>
      <c r="S111" s="58"/>
    </row>
    <row r="112" customFormat="false" ht="15" hidden="false" customHeight="false" outlineLevel="0" collapsed="false">
      <c r="C112" s="40"/>
      <c r="D112" s="40"/>
      <c r="E112" s="7"/>
      <c r="F112" s="7"/>
      <c r="G112" s="57"/>
      <c r="I112" s="31"/>
      <c r="K112" s="31"/>
      <c r="N112" s="58"/>
      <c r="O112" s="58"/>
    </row>
    <row r="113" customFormat="false" ht="15" hidden="false" customHeight="false" outlineLevel="0" collapsed="false">
      <c r="C113" s="32" t="s">
        <v>334</v>
      </c>
      <c r="D113" s="33" t="s">
        <v>257</v>
      </c>
      <c r="E113" s="34" t="s">
        <v>335</v>
      </c>
      <c r="F113" s="35" t="s">
        <v>336</v>
      </c>
      <c r="G113" s="36" t="str">
        <f aca="false">IF(LEFT(F113,3)="2.5", MID(F113,7,2),LEFT(F113,2))</f>
        <v>14</v>
      </c>
      <c r="H113" s="31" t="s">
        <v>177</v>
      </c>
      <c r="I113" s="49"/>
      <c r="J113" s="31"/>
      <c r="K113" s="68"/>
      <c r="L113" s="27" t="e">
        <f aca="false" t="array" ref="L113:L113">INDEX(Cable_L!$B$3:$B$80,MATCH(1,COUNTIFS($G113,Cable_L!$A$3:$A$80,$H113,Cable_L!$C$3:$C$80),0))</f>
        <v>#NAME?</v>
      </c>
      <c r="M113" s="22" t="e">
        <f aca="false" t="array" ref="M113:M114">_xlfn._xlws.sort(VALUE(_xlfn.unique(G113:G115)))</f>
        <v>#NAME?</v>
      </c>
      <c r="N113" s="27" t="e">
        <f aca="false" t="array" ref="N113:N113">INDEX(INDEX(Cable_L!$H$3:$K$80,,MATCH(N$2,Cable_L!$H$2:$K$2,0)),MATCH(1,COUNTIFS($G113,Cable_L!$A$3:$A$80,$H113,Cable_L!$C$3:$C$80),0))</f>
        <v>#NAME?</v>
      </c>
      <c r="O113" s="27" t="e">
        <f aca="false" t="array" ref="O113:O113">INDEX(INDEX(Cable_L!$H$3:$K$80,,MATCH(O$2,Cable_L!$H$2:$K$2,0)),MATCH(1,COUNTIFS($G113,Cable_L!$A$3:$A$80,$H113,Cable_L!$C$3:$C$80),0))</f>
        <v>#NAME?</v>
      </c>
      <c r="P113" s="22" t="e">
        <f aca="false" t="array" ref="P113:P114">_xlfn._xlws.filter(_xlfn.unique(N113:N118),_xlfn.unique(N113:N118)&lt;&gt;"")</f>
        <v>#NAME?</v>
      </c>
      <c r="Q113" s="16" t="e">
        <f aca="false">COUNTIF(N113:N118,P113)</f>
        <v>#NAME?</v>
      </c>
      <c r="R113" s="22" t="e">
        <f aca="false" t="array" ref="R113:R114">_xlfn._xlws.filter(_xlfn.unique(O113:O118),_xlfn.unique(O113:O118)&lt;&gt;"")</f>
        <v>#NAME?</v>
      </c>
      <c r="S113" s="27" t="e">
        <f aca="false">COUNTIF(O113:O118,R113)</f>
        <v>#NAME?</v>
      </c>
      <c r="T113" s="16" t="n">
        <f aca="false">COUNTA($G113:$G119)</f>
        <v>4</v>
      </c>
    </row>
    <row r="114" customFormat="false" ht="15" hidden="false" customHeight="false" outlineLevel="0" collapsed="false">
      <c r="C114" s="39" t="s">
        <v>337</v>
      </c>
      <c r="D114" s="40" t="s">
        <v>261</v>
      </c>
      <c r="E114" s="7" t="s">
        <v>338</v>
      </c>
      <c r="F114" s="41" t="s">
        <v>339</v>
      </c>
      <c r="G114" s="36" t="str">
        <f aca="false">IF(LEFT(F114,3)="2.5", MID(F114,7,2),LEFT(F114,2))</f>
        <v>14</v>
      </c>
      <c r="H114" s="31" t="s">
        <v>177</v>
      </c>
      <c r="I114" s="49"/>
      <c r="J114" s="31"/>
      <c r="K114" s="68"/>
      <c r="L114" s="27" t="e">
        <f aca="false" t="array" ref="L114:L114">INDEX(Cable_L!$B$3:$B$80,MATCH(1,COUNTIFS($G114,Cable_L!$A$3:$A$80,$H114,Cable_L!$C$3:$C$80),0))</f>
        <v>#NAME?</v>
      </c>
      <c r="M114" s="22" t="e">
        <v>#NAME?</v>
      </c>
      <c r="N114" s="27" t="e">
        <f aca="false" t="array" ref="N114:N114">INDEX(INDEX(Cable_L!$H$3:$K$80,,MATCH(N$2,Cable_L!$H$2:$K$2,0)),MATCH(1,COUNTIFS($G114,Cable_L!$A$3:$A$80,$H114,Cable_L!$C$3:$C$80),0))</f>
        <v>#NAME?</v>
      </c>
      <c r="O114" s="27" t="e">
        <f aca="false" t="array" ref="O114:O114">INDEX(INDEX(Cable_L!$H$3:$K$80,,MATCH(O$2,Cable_L!$H$2:$K$2,0)),MATCH(1,COUNTIFS($G114,Cable_L!$A$3:$A$80,$H114,Cable_L!$C$3:$C$80),0))</f>
        <v>#NAME?</v>
      </c>
      <c r="P114" s="15" t="e">
        <v>#NAME?</v>
      </c>
      <c r="Q114" s="16" t="e">
        <f aca="false">COUNTIF(N113:N118,P114)</f>
        <v>#NAME?</v>
      </c>
      <c r="R114" s="15" t="e">
        <v>#NAME?</v>
      </c>
      <c r="S114" s="27" t="e">
        <f aca="false">COUNTIF(O113:O118,R114)</f>
        <v>#NAME?</v>
      </c>
      <c r="T114" s="16"/>
    </row>
    <row r="115" customFormat="false" ht="15" hidden="false" customHeight="false" outlineLevel="0" collapsed="false">
      <c r="C115" s="39" t="s">
        <v>340</v>
      </c>
      <c r="D115" s="40" t="s">
        <v>265</v>
      </c>
      <c r="E115" s="7" t="s">
        <v>341</v>
      </c>
      <c r="F115" s="41" t="s">
        <v>342</v>
      </c>
      <c r="G115" s="36" t="str">
        <f aca="false">IF(LEFT(F115,3)="2.5", MID(F115,7,2),LEFT(F115,2))</f>
        <v>13</v>
      </c>
      <c r="H115" s="31" t="s">
        <v>177</v>
      </c>
      <c r="I115" s="49"/>
      <c r="J115" s="31"/>
      <c r="K115" s="68"/>
      <c r="L115" s="27" t="e">
        <f aca="false" t="array" ref="L115:L115">INDEX(Cable_L!$B$3:$B$80,MATCH(1,COUNTIFS($G115,Cable_L!$A$3:$A$80,$H115,Cable_L!$C$3:$C$80),0))</f>
        <v>#NAME?</v>
      </c>
      <c r="N115" s="27" t="e">
        <f aca="false" t="array" ref="N115:N115">INDEX(INDEX(Cable_L!$H$3:$K$80,,MATCH(N$2,Cable_L!$H$2:$K$2,0)),MATCH(1,COUNTIFS($G115,Cable_L!$A$3:$A$80,$H115,Cable_L!$C$3:$C$80),0))</f>
        <v>#NAME?</v>
      </c>
      <c r="O115" s="27" t="e">
        <f aca="false" t="array" ref="O115:O115">INDEX(INDEX(Cable_L!$H$3:$K$80,,MATCH(O$2,Cable_L!$H$2:$K$2,0)),MATCH(1,COUNTIFS($G115,Cable_L!$A$3:$A$80,$H115,Cable_L!$C$3:$C$80),0))</f>
        <v>#NAME?</v>
      </c>
      <c r="Q115" s="16"/>
      <c r="S115" s="27"/>
      <c r="T115" s="16"/>
    </row>
    <row r="116" customFormat="false" ht="15" hidden="false" customHeight="false" outlineLevel="0" collapsed="false">
      <c r="B116" s="62"/>
      <c r="C116" s="39" t="s">
        <v>343</v>
      </c>
      <c r="D116" s="40" t="s">
        <v>269</v>
      </c>
      <c r="E116" s="7" t="s">
        <v>344</v>
      </c>
      <c r="F116" s="41" t="s">
        <v>345</v>
      </c>
      <c r="G116" s="36" t="str">
        <f aca="false">IF(LEFT(F116,3)="2.5", MID(F116,7,2),LEFT(F116,2))</f>
        <v>17</v>
      </c>
      <c r="H116" s="31" t="s">
        <v>177</v>
      </c>
      <c r="I116" s="49"/>
      <c r="J116" s="68"/>
      <c r="K116" s="68"/>
      <c r="L116" s="63" t="e">
        <f aca="false" t="array" ref="L116:L116">INDEX(Cable_L!$B$3:$B$80,MATCH(1,COUNTIFS($G116,Cable_L!$A$3:$A$80,$H116,Cable_L!$C$3:$C$80),0))</f>
        <v>#NAME?</v>
      </c>
      <c r="M116" s="64"/>
      <c r="N116" s="63" t="e">
        <f aca="false" t="array" ref="N116:N116">INDEX(INDEX(Cable_L!$H$3:$K$80,,MATCH(N$2,Cable_L!$H$2:$K$2,0)),MATCH(1,COUNTIFS($G116,Cable_L!$A$3:$A$80,$H116,Cable_L!$C$3:$C$80),0))</f>
        <v>#NAME?</v>
      </c>
      <c r="O116" s="63" t="e">
        <f aca="false" t="array" ref="O116:O116">INDEX(INDEX(Cable_L!$H$3:$K$80,,MATCH(O$2,Cable_L!$H$2:$K$2,0)),MATCH(1,COUNTIFS($G116,Cable_L!$A$3:$A$80,$H116,Cable_L!$C$3:$C$80),0))</f>
        <v>#NAME?</v>
      </c>
    </row>
    <row r="117" customFormat="false" ht="15" hidden="false" customHeight="false" outlineLevel="0" collapsed="false">
      <c r="C117" s="39" t="s">
        <v>67</v>
      </c>
      <c r="D117" s="40"/>
      <c r="E117" s="7" t="s">
        <v>346</v>
      </c>
      <c r="F117" s="41"/>
      <c r="G117" s="36"/>
      <c r="H117" s="31"/>
      <c r="I117" s="31"/>
      <c r="J117" s="31"/>
      <c r="K117" s="31"/>
      <c r="T117" s="16"/>
    </row>
    <row r="118" customFormat="false" ht="18.75" hidden="false" customHeight="false" outlineLevel="0" collapsed="false">
      <c r="C118" s="39" t="s">
        <v>67</v>
      </c>
      <c r="D118" s="40"/>
      <c r="E118" s="7" t="s">
        <v>347</v>
      </c>
      <c r="F118" s="41"/>
      <c r="G118" s="36"/>
      <c r="H118" s="31"/>
      <c r="I118" s="31"/>
      <c r="J118" s="31"/>
      <c r="K118" s="31"/>
      <c r="M118" s="71" t="s">
        <v>348</v>
      </c>
      <c r="P118" s="22"/>
      <c r="R118" s="22"/>
      <c r="T118" s="16"/>
    </row>
    <row r="119" customFormat="false" ht="18.75" hidden="false" customHeight="false" outlineLevel="0" collapsed="false">
      <c r="C119" s="39" t="s">
        <v>67</v>
      </c>
      <c r="D119" s="40"/>
      <c r="E119" s="7" t="s">
        <v>349</v>
      </c>
      <c r="F119" s="41"/>
      <c r="G119" s="36"/>
      <c r="H119" s="31"/>
      <c r="I119" s="31"/>
      <c r="J119" s="31"/>
      <c r="K119" s="31"/>
      <c r="M119" s="72"/>
      <c r="N119" s="73" t="s">
        <v>58</v>
      </c>
      <c r="O119" s="74" t="s">
        <v>350</v>
      </c>
    </row>
    <row r="120" customFormat="false" ht="18.75" hidden="false" customHeight="false" outlineLevel="0" collapsed="false">
      <c r="C120" s="53" t="s">
        <v>67</v>
      </c>
      <c r="D120" s="65"/>
      <c r="E120" s="66" t="s">
        <v>351</v>
      </c>
      <c r="F120" s="67"/>
      <c r="G120" s="57"/>
      <c r="H120" s="31"/>
      <c r="I120" s="31"/>
      <c r="N120" s="75" t="e">
        <f aca="false" t="array" ref="N120:N123">_xlfn._xlws.sort(_xlfn._xlws.filter(_xlfn.unique($N$4:$N$116),_xlfn.unique($N$4:$N$116)&lt;&gt;""))</f>
        <v>#NAME?</v>
      </c>
      <c r="O120" s="76" t="e">
        <f aca="false">COUNTIFS($N$4:$N$116,"=" &amp; N120,$H$4:$H$116,"blu")</f>
        <v>#NAME?</v>
      </c>
    </row>
    <row r="121" customFormat="false" ht="18.75" hidden="false" customHeight="false" outlineLevel="0" collapsed="false">
      <c r="C121" s="40"/>
      <c r="D121" s="40"/>
      <c r="E121" s="7"/>
      <c r="F121" s="7"/>
      <c r="G121" s="57"/>
      <c r="H121" s="31"/>
      <c r="L121" s="77"/>
      <c r="M121" s="78"/>
      <c r="N121" s="79" t="e">
        <v>#NAME?</v>
      </c>
      <c r="O121" s="80" t="e">
        <f aca="false">COUNTIFS($N$4:$N$116,"=" &amp; N121,$H$4:$H$116,"blu")</f>
        <v>#NAME?</v>
      </c>
    </row>
    <row r="122" customFormat="false" ht="18.75" hidden="false" customHeight="false" outlineLevel="0" collapsed="false">
      <c r="C122" s="81" t="s">
        <v>352</v>
      </c>
      <c r="D122" s="40"/>
      <c r="E122" s="7"/>
      <c r="F122" s="7"/>
      <c r="G122" s="57"/>
      <c r="L122" s="77"/>
      <c r="M122" s="78"/>
      <c r="N122" s="79" t="e">
        <v>#NAME?</v>
      </c>
      <c r="O122" s="80" t="e">
        <f aca="false">COUNTIFS($N$4:$N$116,"=" &amp; N122,$H$4:$H$116,"blu")</f>
        <v>#NAME?</v>
      </c>
    </row>
    <row r="123" customFormat="false" ht="18.75" hidden="false" customHeight="false" outlineLevel="0" collapsed="false">
      <c r="C123" s="40" t="s">
        <v>67</v>
      </c>
      <c r="D123" s="40"/>
      <c r="E123" s="7"/>
      <c r="F123" s="43" t="s">
        <v>353</v>
      </c>
      <c r="L123" s="77"/>
      <c r="M123" s="78"/>
      <c r="N123" s="82" t="e">
        <v>#NAME?</v>
      </c>
      <c r="O123" s="83" t="e">
        <f aca="false">COUNTIFS($N$4:$N$116,"=" &amp; N123,$H$4:$H$116,"blu")</f>
        <v>#NAME?</v>
      </c>
      <c r="P123" s="22"/>
    </row>
    <row r="124" customFormat="false" ht="18.75" hidden="false" customHeight="false" outlineLevel="0" collapsed="false">
      <c r="C124" s="40" t="s">
        <v>67</v>
      </c>
      <c r="D124" s="40"/>
      <c r="E124" s="7"/>
      <c r="F124" s="43" t="s">
        <v>354</v>
      </c>
      <c r="G124" s="57"/>
      <c r="L124" s="77"/>
      <c r="M124" s="78"/>
      <c r="N124" s="84" t="s">
        <v>177</v>
      </c>
      <c r="O124" s="74" t="s">
        <v>350</v>
      </c>
    </row>
    <row r="125" customFormat="false" ht="18.75" hidden="false" customHeight="false" outlineLevel="0" collapsed="false">
      <c r="C125" s="40" t="s">
        <v>67</v>
      </c>
      <c r="D125" s="40"/>
      <c r="E125" s="7"/>
      <c r="F125" s="43" t="s">
        <v>355</v>
      </c>
      <c r="G125" s="57"/>
      <c r="N125" s="85" t="e">
        <f aca="false" t="array" ref="N125:N128">_xlfn._xlws.sort(_xlfn._xlws.filter(_xlfn.unique($N$4:$N$116),_xlfn.unique($N$4:$N$116)&lt;&gt;""))</f>
        <v>#NAME?</v>
      </c>
      <c r="O125" s="86" t="e">
        <f aca="false">COUNTIFS($N$4:$N$116,"=" &amp; N125,$H$4:$H$116,"red")</f>
        <v>#NAME?</v>
      </c>
    </row>
    <row r="126" customFormat="false" ht="18.75" hidden="false" customHeight="false" outlineLevel="0" collapsed="false">
      <c r="C126" s="40" t="s">
        <v>67</v>
      </c>
      <c r="D126" s="40"/>
      <c r="E126" s="7"/>
      <c r="F126" s="43" t="s">
        <v>356</v>
      </c>
      <c r="G126" s="57"/>
      <c r="L126" s="77"/>
      <c r="M126" s="78"/>
      <c r="N126" s="87" t="e">
        <v>#NAME?</v>
      </c>
      <c r="O126" s="88" t="e">
        <f aca="false">COUNTIFS($N$4:$N$116,"=" &amp; N126,$H$4:$H$116,"red")</f>
        <v>#NAME?</v>
      </c>
    </row>
    <row r="127" customFormat="false" ht="18.75" hidden="false" customHeight="false" outlineLevel="0" collapsed="false">
      <c r="C127" s="40" t="s">
        <v>67</v>
      </c>
      <c r="D127" s="40"/>
      <c r="E127" s="7"/>
      <c r="F127" s="43" t="s">
        <v>357</v>
      </c>
      <c r="G127" s="57"/>
      <c r="L127" s="77"/>
      <c r="M127" s="78"/>
      <c r="N127" s="89" t="e">
        <v>#NAME?</v>
      </c>
      <c r="O127" s="90" t="e">
        <f aca="false">COUNTIFS($N$4:$N$116,"=" &amp; N127,$H$4:$H$116,"red")</f>
        <v>#NAME?</v>
      </c>
    </row>
    <row r="128" customFormat="false" ht="18.75" hidden="false" customHeight="false" outlineLevel="0" collapsed="false">
      <c r="C128" s="40" t="s">
        <v>67</v>
      </c>
      <c r="D128" s="40"/>
      <c r="E128" s="7"/>
      <c r="F128" s="43" t="s">
        <v>358</v>
      </c>
      <c r="G128" s="57"/>
      <c r="L128" s="77"/>
      <c r="M128" s="78"/>
      <c r="N128" s="91" t="e">
        <v>#NAME?</v>
      </c>
      <c r="O128" s="92" t="e">
        <f aca="false">COUNTIFS($N$4:$N$116,"=" &amp; N128,$H$4:$H$116,"red")</f>
        <v>#NAME?</v>
      </c>
    </row>
    <row r="129" customFormat="false" ht="18.75" hidden="false" customHeight="false" outlineLevel="0" collapsed="false">
      <c r="C129" s="40" t="s">
        <v>67</v>
      </c>
      <c r="D129" s="40"/>
      <c r="E129" s="7"/>
      <c r="F129" s="43" t="s">
        <v>359</v>
      </c>
      <c r="G129" s="57"/>
      <c r="L129" s="77"/>
      <c r="M129" s="78"/>
      <c r="N129" s="73" t="s">
        <v>58</v>
      </c>
      <c r="O129" s="74" t="s">
        <v>360</v>
      </c>
    </row>
    <row r="130" customFormat="false" ht="18.75" hidden="false" customHeight="false" outlineLevel="0" collapsed="false">
      <c r="C130" s="40" t="s">
        <v>67</v>
      </c>
      <c r="D130" s="40"/>
      <c r="E130" s="7"/>
      <c r="F130" s="43" t="s">
        <v>361</v>
      </c>
      <c r="G130" s="57"/>
      <c r="N130" s="75" t="e">
        <f aca="false" t="array" ref="N130:N132">_xlfn._xlws.sort(_xlfn._xlws.filter(_xlfn.unique($O$4:$O$116),_xlfn.unique($O$4:$O$116)&lt;&gt;""))</f>
        <v>#NAME?</v>
      </c>
      <c r="O130" s="76" t="e">
        <f aca="false">COUNTIFS($O$4:$O$116,"=" &amp; N130,$H$4:$H$116,"blu")</f>
        <v>#NAME?</v>
      </c>
    </row>
    <row r="131" customFormat="false" ht="18.75" hidden="false" customHeight="false" outlineLevel="0" collapsed="false">
      <c r="C131" s="40" t="s">
        <v>67</v>
      </c>
      <c r="D131" s="40"/>
      <c r="E131" s="7"/>
      <c r="F131" s="43" t="s">
        <v>362</v>
      </c>
      <c r="G131" s="57"/>
      <c r="L131" s="77"/>
      <c r="M131" s="78"/>
      <c r="N131" s="79" t="e">
        <v>#NAME?</v>
      </c>
      <c r="O131" s="80" t="e">
        <f aca="false">COUNTIFS($O$4:$O$116,"=" &amp; N131,$H$4:$H$116,"blu")</f>
        <v>#NAME?</v>
      </c>
    </row>
    <row r="132" customFormat="false" ht="18.75" hidden="false" customHeight="false" outlineLevel="0" collapsed="false">
      <c r="C132" s="40" t="s">
        <v>67</v>
      </c>
      <c r="D132" s="40"/>
      <c r="E132" s="7"/>
      <c r="F132" s="43" t="s">
        <v>363</v>
      </c>
      <c r="L132" s="77"/>
      <c r="M132" s="78"/>
      <c r="N132" s="79" t="e">
        <v>#NAME?</v>
      </c>
      <c r="O132" s="80" t="e">
        <f aca="false">COUNTIFS($O$4:$O$116,"=" &amp; N132,$H$4:$H$116,"blu")</f>
        <v>#NAME?</v>
      </c>
    </row>
    <row r="133" customFormat="false" ht="18.75" hidden="false" customHeight="false" outlineLevel="0" collapsed="false">
      <c r="C133" s="40" t="s">
        <v>67</v>
      </c>
      <c r="D133" s="40"/>
      <c r="E133" s="7"/>
      <c r="F133" s="43" t="s">
        <v>364</v>
      </c>
      <c r="G133" s="57"/>
      <c r="L133" s="77"/>
      <c r="M133" s="78"/>
      <c r="N133" s="82"/>
      <c r="O133" s="83"/>
    </row>
    <row r="134" customFormat="false" ht="18.75" hidden="false" customHeight="false" outlineLevel="0" collapsed="false">
      <c r="C134" s="40" t="s">
        <v>67</v>
      </c>
      <c r="D134" s="40"/>
      <c r="E134" s="7"/>
      <c r="F134" s="43" t="s">
        <v>365</v>
      </c>
      <c r="G134" s="57"/>
      <c r="L134" s="77"/>
      <c r="M134" s="78"/>
      <c r="N134" s="84" t="s">
        <v>177</v>
      </c>
      <c r="O134" s="74" t="s">
        <v>360</v>
      </c>
    </row>
    <row r="135" customFormat="false" ht="18.75" hidden="false" customHeight="false" outlineLevel="0" collapsed="false">
      <c r="C135" s="93" t="s">
        <v>67</v>
      </c>
      <c r="D135" s="18"/>
      <c r="E135" s="6"/>
      <c r="F135" s="43" t="s">
        <v>366</v>
      </c>
      <c r="G135" s="57"/>
      <c r="N135" s="94" t="e">
        <f aca="false" t="array" ref="N135:N137">_xlfn._xlws.sort(_xlfn._xlws.filter(_xlfn.unique($O$4:$O$116),_xlfn.unique($O$4:$O$116)&lt;&gt;""))</f>
        <v>#NAME?</v>
      </c>
      <c r="O135" s="95" t="e">
        <f aca="false">COUNTIFS($O$4:$O$116,"=" &amp; N135,$H$4:$H$116,"red")</f>
        <v>#NAME?</v>
      </c>
    </row>
    <row r="136" customFormat="false" ht="18.75" hidden="false" customHeight="false" outlineLevel="0" collapsed="false">
      <c r="C136" s="40" t="s">
        <v>67</v>
      </c>
      <c r="D136" s="40"/>
      <c r="E136" s="7"/>
      <c r="F136" s="43" t="s">
        <v>367</v>
      </c>
      <c r="G136" s="57"/>
      <c r="L136" s="72"/>
      <c r="M136" s="78"/>
      <c r="N136" s="87" t="e">
        <v>#NAME?</v>
      </c>
      <c r="O136" s="88" t="e">
        <f aca="false">COUNTIFS($O$4:$O$116,"=" &amp; N136,$H$4:$H$116,"red")</f>
        <v>#NAME?</v>
      </c>
    </row>
    <row r="137" customFormat="false" ht="18.75" hidden="false" customHeight="false" outlineLevel="0" collapsed="false">
      <c r="C137" s="40" t="s">
        <v>67</v>
      </c>
      <c r="D137" s="40"/>
      <c r="E137" s="7"/>
      <c r="F137" s="43" t="s">
        <v>368</v>
      </c>
      <c r="G137" s="57"/>
      <c r="L137" s="72"/>
      <c r="M137" s="78"/>
      <c r="N137" s="89" t="e">
        <v>#NAME?</v>
      </c>
      <c r="O137" s="90" t="e">
        <f aca="false">COUNTIFS($O$4:$O$116,"=" &amp; N137,$H$4:$H$116,"red")</f>
        <v>#NAME?</v>
      </c>
    </row>
    <row r="138" customFormat="false" ht="18.75" hidden="false" customHeight="false" outlineLevel="0" collapsed="false">
      <c r="C138" s="40" t="s">
        <v>67</v>
      </c>
      <c r="D138" s="40"/>
      <c r="E138" s="7"/>
      <c r="F138" s="7" t="s">
        <v>369</v>
      </c>
      <c r="G138" s="57"/>
      <c r="L138" s="72"/>
      <c r="M138" s="78"/>
      <c r="N138" s="82"/>
      <c r="O138" s="83"/>
    </row>
    <row r="139" customFormat="false" ht="15" hidden="false" customHeight="false" outlineLevel="0" collapsed="false">
      <c r="C139" s="93" t="s">
        <v>67</v>
      </c>
      <c r="D139" s="18"/>
      <c r="E139" s="6"/>
      <c r="F139" s="96" t="s">
        <v>370</v>
      </c>
      <c r="G139" s="57"/>
    </row>
  </sheetData>
  <mergeCells count="7">
    <mergeCell ref="H1:H3"/>
    <mergeCell ref="L1:L3"/>
    <mergeCell ref="M1:M3"/>
    <mergeCell ref="T1:T3"/>
    <mergeCell ref="C2:F2"/>
    <mergeCell ref="I2:K2"/>
    <mergeCell ref="AB4:AC5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0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116"/>
  <sheetViews>
    <sheetView showFormulas="false" showGridLines="true" showRowColHeaders="true" showZeros="true" rightToLeft="false" tabSelected="false" showOutlineSymbols="true" defaultGridColor="true" view="normal" topLeftCell="HJ1" colorId="64" zoomScale="110" zoomScaleNormal="110" zoomScalePageLayoutView="100" workbookViewId="0">
      <selection pane="topLeft" activeCell="N103" activeCellId="0" sqref="N103"/>
    </sheetView>
  </sheetViews>
  <sheetFormatPr defaultRowHeight="45.95" zeroHeight="false" outlineLevelRow="0" outlineLevelCol="0"/>
  <cols>
    <col collapsed="false" customWidth="true" hidden="true" outlineLevel="0" max="1" min="1" style="0" width="37.14"/>
    <col collapsed="false" customWidth="true" hidden="false" outlineLevel="0" max="2" min="2" style="97" width="26.14"/>
    <col collapsed="false" customWidth="true" hidden="false" outlineLevel="0" max="3" min="3" style="98" width="33.14"/>
    <col collapsed="false" customWidth="true" hidden="true" outlineLevel="0" max="4" min="4" style="0" width="9.14"/>
    <col collapsed="false" customWidth="true" hidden="true" outlineLevel="0" max="5" min="5" style="0" width="12.86"/>
    <col collapsed="false" customWidth="true" hidden="false" outlineLevel="0" max="6" min="6" style="98" width="31.43"/>
    <col collapsed="false" customWidth="true" hidden="false" outlineLevel="0" max="7" min="7" style="97" width="18"/>
    <col collapsed="false" customWidth="true" hidden="false" outlineLevel="0" max="9" min="8" style="98" width="9.14"/>
    <col collapsed="false" customWidth="true" hidden="false" outlineLevel="0" max="10" min="10" style="0" width="5.28"/>
    <col collapsed="false" customWidth="true" hidden="false" outlineLevel="0" max="12" min="11" style="14" width="1.58"/>
    <col collapsed="false" customWidth="true" hidden="false" outlineLevel="0" max="13" min="13" style="14" width="1.71"/>
    <col collapsed="false" customWidth="true" hidden="false" outlineLevel="0" max="1025" min="14" style="0" width="8.67"/>
  </cols>
  <sheetData>
    <row r="1" customFormat="false" ht="24.75" hidden="false" customHeight="true" outlineLevel="0" collapsed="false">
      <c r="A1" s="0" t="n">
        <f aca="false">'Hybrid - Mag - True - Stereo'!C1</f>
        <v>0</v>
      </c>
      <c r="B1" s="99" t="s">
        <v>40</v>
      </c>
      <c r="C1" s="99"/>
      <c r="D1" s="0" t="n">
        <f aca="false">'Hybrid - Mag - True - Stereo'!F1</f>
        <v>0</v>
      </c>
      <c r="E1" s="0" t="str">
        <f aca="false">'Hybrid - Mag - True - Stereo'!L1</f>
        <v>SBC section</v>
      </c>
    </row>
    <row r="2" customFormat="false" ht="27" hidden="false" customHeight="true" outlineLevel="0" collapsed="false">
      <c r="A2" s="0" t="str">
        <f aca="false">'Hybrid - Mag - True - Stereo'!C2</f>
        <v>Stereo Staves - Mag - True</v>
      </c>
      <c r="B2" s="24"/>
      <c r="C2" s="24"/>
      <c r="D2" s="100" t="n">
        <f aca="false">'Hybrid - Mag - True - Stereo'!F2</f>
        <v>0</v>
      </c>
      <c r="E2" s="100" t="n">
        <f aca="false">'Hybrid - Mag - True - Stereo'!L2</f>
        <v>0</v>
      </c>
      <c r="F2" s="24"/>
      <c r="G2" s="24"/>
      <c r="H2" s="24" t="str">
        <f aca="false">'Hybrid - Mag - True - Stereo'!N2</f>
        <v>A-bot</v>
      </c>
      <c r="I2" s="24" t="str">
        <f aca="false">'Hybrid - Mag - True - Stereo'!O2</f>
        <v>C-top</v>
      </c>
      <c r="J2" s="100"/>
      <c r="K2" s="25" t="s">
        <v>42</v>
      </c>
      <c r="L2" s="25"/>
      <c r="M2" s="25"/>
      <c r="N2" s="100"/>
    </row>
    <row r="3" customFormat="false" ht="45.95" hidden="false" customHeight="true" outlineLevel="0" collapsed="false">
      <c r="A3" s="0" t="str">
        <f aca="false">'Hybrid - Mag - True - Stereo'!C3</f>
        <v>LVR Name</v>
      </c>
      <c r="B3" s="24" t="s">
        <v>371</v>
      </c>
      <c r="C3" s="24" t="s">
        <v>372</v>
      </c>
      <c r="D3" s="100" t="str">
        <f aca="false">'Hybrid - Mag - True - Stereo'!F3</f>
        <v>LVR ID - Connector - Pin</v>
      </c>
      <c r="E3" s="100" t="n">
        <f aca="false">'Hybrid - Mag - True - Stereo'!L3</f>
        <v>0</v>
      </c>
      <c r="F3" s="24" t="s">
        <v>373</v>
      </c>
      <c r="G3" s="24"/>
      <c r="H3" s="24" t="str">
        <f aca="false">'Hybrid - Mag - True - Stereo'!N3</f>
        <v>L (m)</v>
      </c>
      <c r="I3" s="24" t="str">
        <f aca="false">'Hybrid - Mag - True - Stereo'!O3</f>
        <v>L (m)</v>
      </c>
      <c r="J3" s="100"/>
      <c r="K3" s="15"/>
      <c r="L3" s="15"/>
      <c r="M3" s="15"/>
      <c r="N3" s="100"/>
    </row>
    <row r="4" customFormat="false" ht="45.95" hidden="false" customHeight="true" outlineLevel="0" collapsed="false">
      <c r="A4" s="0" t="str">
        <f aca="false">'Hybrid - Mag - True - Stereo'!C4</f>
        <v>PT_b_alpha_S2M_P1W_LV_SRC/RET</v>
      </c>
      <c r="B4" s="27" t="str">
        <f aca="false">IF(ISNUMBER(SEARCH("_LV",A4)),LEFT(A4,FIND("_LV",A4)-1),"")</f>
        <v>PT_b_alpha_S2M_P1W</v>
      </c>
      <c r="C4" s="98" t="str">
        <f aca="false">'Hybrid - Mag - True - Stereo'!E4</f>
        <v>P1 - 1/9</v>
      </c>
      <c r="D4" s="0" t="str">
        <f aca="false">'Hybrid - Mag - True - Stereo'!F4</f>
        <v>23 - J13 - 8/7</v>
      </c>
      <c r="E4" s="0" t="e">
        <f aca="false">'Hybrid - Mag - True - Stereo'!L4</f>
        <v>#NAME?</v>
      </c>
      <c r="F4" s="98" t="e">
        <f aca="false">CONCATENATE(D4,"   ",E4)</f>
        <v>#NAME?</v>
      </c>
      <c r="H4" s="98" t="e">
        <f aca="false">'Hybrid - Mag - True - Stereo'!N4</f>
        <v>#NAME?</v>
      </c>
      <c r="I4" s="98" t="e">
        <f aca="false">'Hybrid - Mag - True - Stereo'!O4</f>
        <v>#NAME?</v>
      </c>
      <c r="K4" s="37"/>
    </row>
    <row r="5" customFormat="false" ht="45.95" hidden="false" customHeight="true" outlineLevel="0" collapsed="false">
      <c r="A5" s="0" t="str">
        <f aca="false">'Hybrid - Mag - True - Stereo'!C5</f>
        <v>PT_b_alpha_S2M_P2E_LV_SRC/RET</v>
      </c>
      <c r="B5" s="27" t="str">
        <f aca="false">IF(ISNUMBER(SEARCH("_LV",A5)),LEFT(A5,FIND("_LV",A5)-1),"")</f>
        <v>PT_b_alpha_S2M_P2E</v>
      </c>
      <c r="C5" s="98" t="str">
        <f aca="false">'Hybrid - Mag - True - Stereo'!E5</f>
        <v>P1 - 2/10</v>
      </c>
      <c r="D5" s="0" t="str">
        <f aca="false">'Hybrid - Mag - True - Stereo'!F5</f>
        <v>18 - J12 - 6/5</v>
      </c>
      <c r="E5" s="0" t="e">
        <f aca="false">'Hybrid - Mag - True - Stereo'!L5</f>
        <v>#NAME?</v>
      </c>
      <c r="F5" s="98" t="e">
        <f aca="false">CONCATENATE(D5,"   ",E5)</f>
        <v>#NAME?</v>
      </c>
      <c r="H5" s="98" t="e">
        <f aca="false">'Hybrid - Mag - True - Stereo'!N5</f>
        <v>#NAME?</v>
      </c>
      <c r="I5" s="98" t="e">
        <f aca="false">'Hybrid - Mag - True - Stereo'!O5</f>
        <v>#NAME?</v>
      </c>
      <c r="K5" s="42"/>
      <c r="L5" s="31"/>
      <c r="M5" s="31"/>
    </row>
    <row r="6" customFormat="false" ht="23.25" hidden="false" customHeight="true" outlineLevel="0" collapsed="false">
      <c r="B6" s="27"/>
      <c r="K6" s="31"/>
      <c r="L6" s="31"/>
      <c r="M6" s="31"/>
    </row>
    <row r="7" customFormat="false" ht="45.95" hidden="false" customHeight="true" outlineLevel="0" collapsed="false">
      <c r="A7" s="0" t="str">
        <f aca="false">'Hybrid - Mag - True - Stereo'!C7</f>
        <v>PT_b_alpha_S2S_P1W_LV_SRC/RET</v>
      </c>
      <c r="B7" s="27" t="str">
        <f aca="false">IF(ISNUMBER(SEARCH("_LV",A7)),LEFT(A7,FIND("_LV",A7)-1),"")</f>
        <v>PT_b_alpha_S2S_P1W</v>
      </c>
      <c r="C7" s="98" t="str">
        <f aca="false">'Hybrid - Mag - True - Stereo'!E7</f>
        <v>P1 - 4/12</v>
      </c>
      <c r="D7" s="0" t="str">
        <f aca="false">'Hybrid - Mag - True - Stereo'!F7</f>
        <v>18 - J12 - 8/7</v>
      </c>
      <c r="E7" s="0" t="e">
        <f aca="false">'Hybrid - Mag - True - Stereo'!L7</f>
        <v>#NAME?</v>
      </c>
      <c r="F7" s="98" t="e">
        <f aca="false">CONCATENATE(D7,"   ",E7)</f>
        <v>#NAME?</v>
      </c>
      <c r="H7" s="98" t="e">
        <f aca="false">'Hybrid - Mag - True - Stereo'!N7</f>
        <v>#NAME?</v>
      </c>
      <c r="I7" s="98" t="e">
        <f aca="false">'Hybrid - Mag - True - Stereo'!O7</f>
        <v>#NAME?</v>
      </c>
      <c r="K7" s="47"/>
      <c r="L7" s="31"/>
      <c r="M7" s="31"/>
    </row>
    <row r="8" customFormat="false" ht="45.95" hidden="false" customHeight="true" outlineLevel="0" collapsed="false">
      <c r="A8" s="0" t="str">
        <f aca="false">'Hybrid - Mag - True - Stereo'!C8</f>
        <v>PT_b_alpha_S2S_P2E_LV_SRC/RET</v>
      </c>
      <c r="B8" s="27" t="str">
        <f aca="false">IF(ISNUMBER(SEARCH("_LV",A8)),LEFT(A8,FIND("_LV",A8)-1),"")</f>
        <v>PT_b_alpha_S2S_P2E</v>
      </c>
      <c r="C8" s="98" t="str">
        <f aca="false">'Hybrid - Mag - True - Stereo'!E8</f>
        <v>P1 - 5/13</v>
      </c>
      <c r="D8" s="0" t="str">
        <f aca="false">'Hybrid - Mag - True - Stereo'!F8</f>
        <v>15 - J13 - 4/3</v>
      </c>
      <c r="E8" s="0" t="e">
        <f aca="false">'Hybrid - Mag - True - Stereo'!L8</f>
        <v>#NAME?</v>
      </c>
      <c r="F8" s="98" t="e">
        <f aca="false">CONCATENATE(D8,"   ",E8)</f>
        <v>#NAME?</v>
      </c>
      <c r="H8" s="98" t="e">
        <f aca="false">'Hybrid - Mag - True - Stereo'!N8</f>
        <v>#NAME?</v>
      </c>
      <c r="I8" s="98" t="e">
        <f aca="false">'Hybrid - Mag - True - Stereo'!O8</f>
        <v>#NAME?</v>
      </c>
      <c r="K8" s="48"/>
      <c r="L8" s="31"/>
    </row>
    <row r="9" customFormat="false" ht="45.95" hidden="false" customHeight="true" outlineLevel="0" collapsed="false">
      <c r="A9" s="0" t="str">
        <f aca="false">'Hybrid - Mag - True - Stereo'!C9</f>
        <v>PT_b_alpha_S2S_P3_LV_SRC/RET</v>
      </c>
      <c r="B9" s="27" t="str">
        <f aca="false">IF(ISNUMBER(SEARCH("_LV",A9)),LEFT(A9,FIND("_LV",A9)-1),"")</f>
        <v>PT_b_alpha_S2S_P3</v>
      </c>
      <c r="C9" s="98" t="str">
        <f aca="false">'Hybrid - Mag - True - Stereo'!E9</f>
        <v>P1 - 6/14</v>
      </c>
      <c r="D9" s="0" t="str">
        <f aca="false">'Hybrid - Mag - True - Stereo'!F9</f>
        <v>13 - J12 - 2/1</v>
      </c>
      <c r="E9" s="0" t="e">
        <f aca="false">'Hybrid - Mag - True - Stereo'!L9</f>
        <v>#NAME?</v>
      </c>
      <c r="F9" s="98" t="e">
        <f aca="false">CONCATENATE(D9,"   ",E9)</f>
        <v>#NAME?</v>
      </c>
      <c r="H9" s="98" t="e">
        <f aca="false">'Hybrid - Mag - True - Stereo'!N9</f>
        <v>#NAME?</v>
      </c>
      <c r="I9" s="98" t="e">
        <f aca="false">'Hybrid - Mag - True - Stereo'!O9</f>
        <v>#NAME?</v>
      </c>
      <c r="K9" s="48"/>
      <c r="L9" s="31"/>
      <c r="M9" s="49"/>
    </row>
    <row r="10" customFormat="false" ht="45.95" hidden="false" customHeight="true" outlineLevel="0" collapsed="false">
      <c r="A10" s="0" t="str">
        <f aca="false">'Hybrid - Mag - True - Stereo'!C10</f>
        <v>PT_b_alpha_S1M_P1E_LV_SRC/RET</v>
      </c>
      <c r="B10" s="27" t="str">
        <f aca="false">IF(ISNUMBER(SEARCH("_LV",A10)),LEFT(A10,FIND("_LV",A10)-1),"")</f>
        <v>PT_b_alpha_S1M_P1E</v>
      </c>
      <c r="C10" s="98" t="str">
        <f aca="false">'Hybrid - Mag - True - Stereo'!E10</f>
        <v>P1 - 7/15</v>
      </c>
      <c r="D10" s="0" t="str">
        <f aca="false">'Hybrid - Mag - True - Stereo'!F10</f>
        <v>23 - J12 - 2/1</v>
      </c>
      <c r="E10" s="0" t="e">
        <f aca="false">'Hybrid - Mag - True - Stereo'!L10</f>
        <v>#NAME?</v>
      </c>
      <c r="F10" s="98" t="e">
        <f aca="false">CONCATENATE(D10,"   ",E10)</f>
        <v>#NAME?</v>
      </c>
      <c r="H10" s="98" t="e">
        <f aca="false">'Hybrid - Mag - True - Stereo'!N10</f>
        <v>#NAME?</v>
      </c>
      <c r="I10" s="98" t="e">
        <f aca="false">'Hybrid - Mag - True - Stereo'!O10</f>
        <v>#NAME?</v>
      </c>
      <c r="K10" s="42"/>
      <c r="L10" s="31"/>
      <c r="M10" s="31"/>
    </row>
    <row r="11" customFormat="false" ht="45.95" hidden="false" customHeight="true" outlineLevel="0" collapsed="false">
      <c r="A11" s="0" t="str">
        <f aca="false">'Hybrid - Mag - True - Stereo'!C11</f>
        <v>PT_b_alpha_S1M_P1E_LV_SRC/RET</v>
      </c>
      <c r="B11" s="27" t="str">
        <f aca="false">IF(ISNUMBER(SEARCH("_LV",A11)),LEFT(A11,FIND("_LV",A11)-1),"")</f>
        <v>PT_b_alpha_S1M_P1E</v>
      </c>
      <c r="C11" s="98" t="str">
        <f aca="false">'Hybrid - Mag - True - Stereo'!E11</f>
        <v>P1 - 7/15</v>
      </c>
      <c r="D11" s="0" t="str">
        <f aca="false">'Hybrid - Mag - True - Stereo'!F11</f>
        <v>23 - J12 - 6/5</v>
      </c>
      <c r="E11" s="0" t="e">
        <f aca="false">'Hybrid - Mag - True - Stereo'!L11</f>
        <v>#NAME?</v>
      </c>
      <c r="F11" s="98" t="e">
        <f aca="false">CONCATENATE(D11,"   ",E11)</f>
        <v>#NAME?</v>
      </c>
      <c r="H11" s="98" t="n">
        <f aca="false">'Hybrid - Mag - True - Stereo'!N11</f>
        <v>0</v>
      </c>
      <c r="I11" s="98" t="n">
        <f aca="false">'Hybrid - Mag - True - Stereo'!O11</f>
        <v>0</v>
      </c>
      <c r="K11" s="48"/>
      <c r="L11" s="31"/>
      <c r="M11" s="31"/>
    </row>
    <row r="12" customFormat="false" ht="18" hidden="false" customHeight="true" outlineLevel="0" collapsed="false">
      <c r="B12" s="27"/>
      <c r="K12" s="31"/>
      <c r="L12" s="31"/>
      <c r="M12" s="31"/>
    </row>
    <row r="13" customFormat="false" ht="17.25" hidden="false" customHeight="true" outlineLevel="0" collapsed="false">
      <c r="B13" s="27"/>
      <c r="K13" s="31"/>
      <c r="L13" s="31"/>
      <c r="M13" s="31"/>
    </row>
    <row r="14" customFormat="false" ht="45.95" hidden="false" customHeight="true" outlineLevel="0" collapsed="false">
      <c r="A14" s="0" t="str">
        <f aca="false">'Hybrid - Mag - True - Stereo'!C14</f>
        <v>PT_b_alpha_S1M_P1W_LV_SRC/RET</v>
      </c>
      <c r="B14" s="27" t="str">
        <f aca="false">IF(ISNUMBER(SEARCH("_LV",A14)),LEFT(A14,FIND("_LV",A14)-1),"")</f>
        <v>PT_b_alpha_S1M_P1W</v>
      </c>
      <c r="C14" s="98" t="str">
        <f aca="false">'Hybrid - Mag - True - Stereo'!E14</f>
        <v>P2 - 1/9</v>
      </c>
      <c r="D14" s="0" t="str">
        <f aca="false">'Hybrid - Mag - True - Stereo'!F14</f>
        <v>23 - J12 - 4/3</v>
      </c>
      <c r="E14" s="0" t="e">
        <f aca="false">'Hybrid - Mag - True - Stereo'!L14</f>
        <v>#NAME?</v>
      </c>
      <c r="F14" s="101" t="e">
        <f aca="false">CONCATENATE(D14,"   ",E14)</f>
        <v>#NAME?</v>
      </c>
      <c r="H14" s="98" t="e">
        <f aca="false">'Hybrid - Mag - True - Stereo'!N14</f>
        <v>#NAME?</v>
      </c>
      <c r="I14" s="98" t="e">
        <f aca="false">'Hybrid - Mag - True - Stereo'!O14</f>
        <v>#NAME?</v>
      </c>
      <c r="K14" s="48"/>
      <c r="L14" s="31"/>
      <c r="M14" s="31"/>
      <c r="O14" s="59"/>
      <c r="P14" s="59"/>
    </row>
    <row r="15" customFormat="false" ht="45.95" hidden="false" customHeight="true" outlineLevel="0" collapsed="false">
      <c r="A15" s="0" t="str">
        <f aca="false">'Hybrid - Mag - True - Stereo'!C15</f>
        <v>PT_b_alpha_S1M_P1W_LV_SRC/RET</v>
      </c>
      <c r="B15" s="27" t="str">
        <f aca="false">IF(ISNUMBER(SEARCH("_LV",A15)),LEFT(A15,FIND("_LV",A15)-1),"")</f>
        <v>PT_b_alpha_S1M_P1W</v>
      </c>
      <c r="C15" s="98" t="str">
        <f aca="false">'Hybrid - Mag - True - Stereo'!E15</f>
        <v>P2 - 1/9</v>
      </c>
      <c r="D15" s="0" t="str">
        <f aca="false">'Hybrid - Mag - True - Stereo'!F15</f>
        <v>23 - J12 - 8/7</v>
      </c>
      <c r="E15" s="0" t="e">
        <f aca="false">'Hybrid - Mag - True - Stereo'!L15</f>
        <v>#NAME?</v>
      </c>
      <c r="F15" s="101" t="e">
        <f aca="false">CONCATENATE(D15,"   ",E15)</f>
        <v>#NAME?</v>
      </c>
      <c r="H15" s="98" t="n">
        <f aca="false">'Hybrid - Mag - True - Stereo'!N15</f>
        <v>0</v>
      </c>
      <c r="I15" s="98" t="n">
        <f aca="false">'Hybrid - Mag - True - Stereo'!O15</f>
        <v>0</v>
      </c>
      <c r="K15" s="47"/>
      <c r="L15" s="31"/>
      <c r="M15" s="31"/>
      <c r="O15" s="59"/>
      <c r="P15" s="59"/>
    </row>
    <row r="16" customFormat="false" ht="45.95" hidden="false" customHeight="true" outlineLevel="0" collapsed="false">
      <c r="A16" s="0" t="str">
        <f aca="false">'Hybrid - Mag - True - Stereo'!C16</f>
        <v>PT_b_alpha_S1M_P2E_LV_SRC/RET</v>
      </c>
      <c r="B16" s="27" t="str">
        <f aca="false">IF(ISNUMBER(SEARCH("_LV",A16)),LEFT(A16,FIND("_LV",A16)-1),"")</f>
        <v>PT_b_alpha_S1M_P2E</v>
      </c>
      <c r="C16" s="98" t="str">
        <f aca="false">'Hybrid - Mag - True - Stereo'!E16</f>
        <v>P2 - 2/10</v>
      </c>
      <c r="D16" s="0" t="str">
        <f aca="false">'Hybrid - Mag - True - Stereo'!F16</f>
        <v>18 - J12 - 4/3</v>
      </c>
      <c r="E16" s="0" t="e">
        <f aca="false">'Hybrid - Mag - True - Stereo'!L16</f>
        <v>#NAME?</v>
      </c>
      <c r="F16" s="98" t="e">
        <f aca="false">CONCATENATE(D16,"   ",E16)</f>
        <v>#NAME?</v>
      </c>
      <c r="H16" s="98" t="e">
        <f aca="false">'Hybrid - Mag - True - Stereo'!N16</f>
        <v>#NAME?</v>
      </c>
      <c r="I16" s="98" t="e">
        <f aca="false">'Hybrid - Mag - True - Stereo'!O16</f>
        <v>#NAME?</v>
      </c>
      <c r="K16" s="48"/>
      <c r="L16" s="31"/>
      <c r="M16" s="31"/>
      <c r="N16" s="102" t="s">
        <v>374</v>
      </c>
      <c r="O16" s="59"/>
      <c r="P16" s="59"/>
    </row>
    <row r="17" customFormat="false" ht="45.95" hidden="false" customHeight="true" outlineLevel="0" collapsed="false">
      <c r="A17" s="0" t="str">
        <f aca="false">'Hybrid - Mag - True - Stereo'!C17</f>
        <v>PT_b_alpha_S1M_P3_LV_SRC/RET</v>
      </c>
      <c r="B17" s="27" t="str">
        <f aca="false">IF(ISNUMBER(SEARCH("_LV",A17)),LEFT(A17,FIND("_LV",A17)-1),"")</f>
        <v>PT_b_alpha_S1M_P3</v>
      </c>
      <c r="C17" s="98" t="str">
        <f aca="false">'Hybrid - Mag - True - Stereo'!E17</f>
        <v>P2 - 3/11</v>
      </c>
      <c r="D17" s="0" t="str">
        <f aca="false">'Hybrid - Mag - True - Stereo'!F17</f>
        <v>15 - J12 - 6/5</v>
      </c>
      <c r="E17" s="0" t="e">
        <f aca="false">'Hybrid - Mag - True - Stereo'!L17</f>
        <v>#NAME?</v>
      </c>
      <c r="F17" s="98" t="e">
        <f aca="false">CONCATENATE(D17,"   ",E17)</f>
        <v>#NAME?</v>
      </c>
      <c r="H17" s="98" t="e">
        <f aca="false">'Hybrid - Mag - True - Stereo'!N17</f>
        <v>#NAME?</v>
      </c>
      <c r="I17" s="98" t="e">
        <f aca="false">'Hybrid - Mag - True - Stereo'!O17</f>
        <v>#NAME?</v>
      </c>
      <c r="K17" s="42"/>
      <c r="L17" s="31"/>
      <c r="M17" s="31"/>
      <c r="O17" s="59"/>
      <c r="P17" s="59"/>
    </row>
    <row r="18" customFormat="false" ht="45.95" hidden="false" customHeight="true" outlineLevel="0" collapsed="false">
      <c r="A18" s="0" t="str">
        <f aca="false">'Hybrid - Mag - True - Stereo'!C18</f>
        <v>PT_b_alpha_S1S_P1W_LV_SRC/RET</v>
      </c>
      <c r="B18" s="27" t="str">
        <f aca="false">IF(ISNUMBER(SEARCH("_LV",A18)),LEFT(A18,FIND("_LV",A18)-1),"")</f>
        <v>PT_b_alpha_S1S_P1W</v>
      </c>
      <c r="C18" s="98" t="str">
        <f aca="false">'Hybrid - Mag - True - Stereo'!E18</f>
        <v>P2 - 4/12</v>
      </c>
      <c r="D18" s="0" t="str">
        <f aca="false">'Hybrid - Mag - True - Stereo'!F18</f>
        <v>21 - J13 - 4/3</v>
      </c>
      <c r="E18" s="0" t="e">
        <f aca="false">'Hybrid - Mag - True - Stereo'!L18</f>
        <v>#NAME?</v>
      </c>
      <c r="F18" s="103" t="e">
        <f aca="false">CONCATENATE(D18,"   ",E18)</f>
        <v>#NAME?</v>
      </c>
      <c r="H18" s="98" t="e">
        <f aca="false">'Hybrid - Mag - True - Stereo'!N18</f>
        <v>#NAME?</v>
      </c>
      <c r="I18" s="98" t="e">
        <f aca="false">'Hybrid - Mag - True - Stereo'!O18</f>
        <v>#NAME?</v>
      </c>
      <c r="K18" s="48"/>
      <c r="L18" s="31"/>
      <c r="M18" s="31"/>
      <c r="O18" s="59"/>
      <c r="P18" s="59"/>
    </row>
    <row r="19" customFormat="false" ht="45.95" hidden="false" customHeight="true" outlineLevel="0" collapsed="false">
      <c r="A19" s="0" t="str">
        <f aca="false">'Hybrid - Mag - True - Stereo'!C19</f>
        <v>PT_b_alpha_S1S_P1W_LV_SRC/RET</v>
      </c>
      <c r="B19" s="27" t="str">
        <f aca="false">IF(ISNUMBER(SEARCH("_LV",A19)),LEFT(A19,FIND("_LV",A19)-1),"")</f>
        <v>PT_b_alpha_S1S_P1W</v>
      </c>
      <c r="C19" s="98" t="str">
        <f aca="false">'Hybrid - Mag - True - Stereo'!E19</f>
        <v>P2 - 4/12</v>
      </c>
      <c r="D19" s="0" t="str">
        <f aca="false">'Hybrid - Mag - True - Stereo'!F19</f>
        <v>21 - J13 - 8/7</v>
      </c>
      <c r="E19" s="0" t="e">
        <f aca="false">'Hybrid - Mag - True - Stereo'!L19</f>
        <v>#NAME?</v>
      </c>
      <c r="F19" s="103" t="e">
        <f aca="false">CONCATENATE(D19,"   ",E19)</f>
        <v>#NAME?</v>
      </c>
      <c r="H19" s="98" t="n">
        <f aca="false">'Hybrid - Mag - True - Stereo'!N19</f>
        <v>0</v>
      </c>
      <c r="I19" s="98" t="n">
        <f aca="false">'Hybrid - Mag - True - Stereo'!O19</f>
        <v>0</v>
      </c>
      <c r="K19" s="48"/>
      <c r="L19" s="31"/>
      <c r="M19" s="31"/>
      <c r="O19" s="59"/>
      <c r="P19" s="59"/>
    </row>
    <row r="20" customFormat="false" ht="45.95" hidden="false" customHeight="true" outlineLevel="0" collapsed="false">
      <c r="A20" s="0" t="str">
        <f aca="false">'Hybrid - Mag - True - Stereo'!C20</f>
        <v>PT_b_alpha_S1S_P2E_LV_SRC/RET</v>
      </c>
      <c r="B20" s="27" t="str">
        <f aca="false">IF(ISNUMBER(SEARCH("_LV",A20)),LEFT(A20,FIND("_LV",A20)-1),"")</f>
        <v>PT_b_alpha_S1S_P2E</v>
      </c>
      <c r="C20" s="98" t="str">
        <f aca="false">'Hybrid - Mag - True - Stereo'!E20</f>
        <v>P2 - 5/13</v>
      </c>
      <c r="D20" s="0" t="str">
        <f aca="false">'Hybrid - Mag - True - Stereo'!F20</f>
        <v>15 - J12 - 2/1</v>
      </c>
      <c r="E20" s="0" t="e">
        <f aca="false">'Hybrid - Mag - True - Stereo'!L20</f>
        <v>#NAME?</v>
      </c>
      <c r="F20" s="98" t="e">
        <f aca="false">CONCATENATE(D20,"   ",E20)</f>
        <v>#NAME?</v>
      </c>
      <c r="H20" s="98" t="e">
        <f aca="false">'Hybrid - Mag - True - Stereo'!N20</f>
        <v>#NAME?</v>
      </c>
      <c r="I20" s="98" t="e">
        <f aca="false">'Hybrid - Mag - True - Stereo'!O20</f>
        <v>#NAME?</v>
      </c>
      <c r="K20" s="48"/>
      <c r="L20" s="31"/>
      <c r="M20" s="31"/>
      <c r="O20" s="59"/>
      <c r="P20" s="59"/>
    </row>
    <row r="21" customFormat="false" ht="45.95" hidden="false" customHeight="true" outlineLevel="0" collapsed="false">
      <c r="A21" s="0" t="str">
        <f aca="false">'Hybrid - Mag - True - Stereo'!C21</f>
        <v>PT_b_alpha_S1S_P3_LV_SRC/RET</v>
      </c>
      <c r="B21" s="27" t="str">
        <f aca="false">IF(ISNUMBER(SEARCH("_LV",A21)),LEFT(A21,FIND("_LV",A21)-1),"")</f>
        <v>PT_b_alpha_S1S_P3</v>
      </c>
      <c r="C21" s="98" t="str">
        <f aca="false">'Hybrid - Mag - True - Stereo'!E21</f>
        <v>P2 - 6/14</v>
      </c>
      <c r="D21" s="0" t="str">
        <f aca="false">'Hybrid - Mag - True - Stereo'!F21</f>
        <v>13 - J12 - 4/3</v>
      </c>
      <c r="E21" s="0" t="e">
        <f aca="false">'Hybrid - Mag - True - Stereo'!L21</f>
        <v>#NAME?</v>
      </c>
      <c r="F21" s="98" t="e">
        <f aca="false">CONCATENATE(D21,"   ",E21)</f>
        <v>#NAME?</v>
      </c>
      <c r="H21" s="98" t="e">
        <f aca="false">'Hybrid - Mag - True - Stereo'!N21</f>
        <v>#NAME?</v>
      </c>
      <c r="I21" s="98" t="e">
        <f aca="false">'Hybrid - Mag - True - Stereo'!O21</f>
        <v>#NAME?</v>
      </c>
      <c r="K21" s="48"/>
      <c r="L21" s="31"/>
      <c r="M21" s="49"/>
      <c r="O21" s="59"/>
      <c r="P21" s="59"/>
    </row>
    <row r="22" customFormat="false" ht="45.95" hidden="false" customHeight="true" outlineLevel="0" collapsed="false">
      <c r="A22" s="0" t="str">
        <f aca="false">'Hybrid - Mag - True - Stereo'!C22</f>
        <v>PT_b_alpha_S0S_P2W_LV_SRC/RET</v>
      </c>
      <c r="B22" s="27" t="str">
        <f aca="false">IF(ISNUMBER(SEARCH("_LV",A22)),LEFT(A22,FIND("_LV",A22)-1),"")</f>
        <v>PT_b_alpha_S0S_P2W</v>
      </c>
      <c r="C22" s="98" t="str">
        <f aca="false">'Hybrid - Mag - True - Stereo'!E22</f>
        <v>P2 - 7/15</v>
      </c>
      <c r="D22" s="0" t="str">
        <f aca="false">'Hybrid - Mag - True - Stereo'!F22</f>
        <v>21 - J12 - 4/3</v>
      </c>
      <c r="E22" s="0" t="e">
        <f aca="false">'Hybrid - Mag - True - Stereo'!L22</f>
        <v>#NAME?</v>
      </c>
      <c r="F22" s="101" t="e">
        <f aca="false">CONCATENATE(D22,"   ",E22)</f>
        <v>#NAME?</v>
      </c>
      <c r="H22" s="98" t="e">
        <f aca="false">'Hybrid - Mag - True - Stereo'!N22</f>
        <v>#NAME?</v>
      </c>
      <c r="I22" s="98" t="e">
        <f aca="false">'Hybrid - Mag - True - Stereo'!O22</f>
        <v>#NAME?</v>
      </c>
      <c r="K22" s="48"/>
      <c r="L22" s="31"/>
      <c r="O22" s="59"/>
      <c r="P22" s="59"/>
    </row>
    <row r="23" customFormat="false" ht="45.95" hidden="false" customHeight="true" outlineLevel="0" collapsed="false">
      <c r="A23" s="0" t="str">
        <f aca="false">'Hybrid - Mag - True - Stereo'!C23</f>
        <v>PT_b_alpha_S0S_P2W_LV_SRC/RET</v>
      </c>
      <c r="B23" s="27" t="str">
        <f aca="false">IF(ISNUMBER(SEARCH("_LV",A23)),LEFT(A23,FIND("_LV",A23)-1),"")</f>
        <v>PT_b_alpha_S0S_P2W</v>
      </c>
      <c r="C23" s="98" t="str">
        <f aca="false">'Hybrid - Mag - True - Stereo'!E23</f>
        <v>P2 - 7/15</v>
      </c>
      <c r="D23" s="0" t="str">
        <f aca="false">'Hybrid - Mag - True - Stereo'!F23</f>
        <v>21 - J12 - 8/7</v>
      </c>
      <c r="E23" s="0" t="e">
        <f aca="false">'Hybrid - Mag - True - Stereo'!L23</f>
        <v>#NAME?</v>
      </c>
      <c r="F23" s="101" t="e">
        <f aca="false">CONCATENATE(D23,"   ",E23)</f>
        <v>#NAME?</v>
      </c>
      <c r="H23" s="98" t="n">
        <f aca="false">'Hybrid - Mag - True - Stereo'!N23</f>
        <v>0</v>
      </c>
      <c r="I23" s="98" t="n">
        <f aca="false">'Hybrid - Mag - True - Stereo'!O23</f>
        <v>0</v>
      </c>
      <c r="K23" s="48"/>
      <c r="L23" s="31"/>
      <c r="O23" s="59"/>
      <c r="P23" s="59"/>
    </row>
    <row r="24" customFormat="false" ht="45.95" hidden="false" customHeight="true" outlineLevel="0" collapsed="false">
      <c r="A24" s="0" t="str">
        <f aca="false">'Hybrid - Mag - True - Stereo'!C24</f>
        <v>PT_b_alpha_S1S_P1E_LV_SRC/RET</v>
      </c>
      <c r="B24" s="27" t="str">
        <f aca="false">IF(ISNUMBER(SEARCH("_LV",A24)),LEFT(A24,FIND("_LV",A24)-1),"")</f>
        <v>PT_b_alpha_S1S_P1E</v>
      </c>
      <c r="C24" s="98" t="str">
        <f aca="false">'Hybrid - Mag - True - Stereo'!E24</f>
        <v>P2 - 8/16</v>
      </c>
      <c r="D24" s="0" t="str">
        <f aca="false">'Hybrid - Mag - True - Stereo'!F24</f>
        <v>21 - J13 - 2/1</v>
      </c>
      <c r="E24" s="0" t="e">
        <f aca="false">'Hybrid - Mag - True - Stereo'!L24</f>
        <v>#NAME?</v>
      </c>
      <c r="F24" s="103" t="e">
        <f aca="false">CONCATENATE(D24,"   ",E24)</f>
        <v>#NAME?</v>
      </c>
      <c r="H24" s="98" t="e">
        <f aca="false">'Hybrid - Mag - True - Stereo'!N24</f>
        <v>#NAME?</v>
      </c>
      <c r="I24" s="98" t="e">
        <f aca="false">'Hybrid - Mag - True - Stereo'!O24</f>
        <v>#NAME?</v>
      </c>
      <c r="K24" s="48"/>
      <c r="L24" s="31"/>
      <c r="M24" s="31"/>
      <c r="O24" s="59"/>
      <c r="P24" s="59"/>
    </row>
    <row r="25" customFormat="false" ht="45.95" hidden="false" customHeight="true" outlineLevel="0" collapsed="false">
      <c r="A25" s="0" t="str">
        <f aca="false">'Hybrid - Mag - True - Stereo'!C25</f>
        <v>PT_b_alpha_S1S_P1E_LV_SRC/RET</v>
      </c>
      <c r="B25" s="27" t="str">
        <f aca="false">IF(ISNUMBER(SEARCH("_LV",A25)),LEFT(A25,FIND("_LV",A25)-1),"")</f>
        <v>PT_b_alpha_S1S_P1E</v>
      </c>
      <c r="C25" s="98" t="str">
        <f aca="false">'Hybrid - Mag - True - Stereo'!E25</f>
        <v>P2 - 8/16</v>
      </c>
      <c r="D25" s="0" t="str">
        <f aca="false">'Hybrid - Mag - True - Stereo'!F25</f>
        <v>21 - J13 - 6/5</v>
      </c>
      <c r="E25" s="0" t="e">
        <f aca="false">'Hybrid - Mag - True - Stereo'!L25</f>
        <v>#NAME?</v>
      </c>
      <c r="F25" s="103" t="e">
        <f aca="false">CONCATENATE(D25,"   ",E25)</f>
        <v>#NAME?</v>
      </c>
      <c r="H25" s="98" t="n">
        <f aca="false">'Hybrid - Mag - True - Stereo'!N25</f>
        <v>0</v>
      </c>
      <c r="I25" s="98" t="n">
        <f aca="false">'Hybrid - Mag - True - Stereo'!O25</f>
        <v>0</v>
      </c>
      <c r="K25" s="48"/>
      <c r="L25" s="31"/>
      <c r="M25" s="31"/>
      <c r="O25" s="59"/>
      <c r="P25" s="59"/>
    </row>
    <row r="26" customFormat="false" ht="57" hidden="false" customHeight="true" outlineLevel="0" collapsed="false">
      <c r="B26" s="27"/>
      <c r="K26" s="31"/>
      <c r="L26" s="31"/>
      <c r="M26" s="31"/>
      <c r="O26" s="59"/>
      <c r="P26" s="59"/>
    </row>
    <row r="27" customFormat="false" ht="45.95" hidden="false" customHeight="true" outlineLevel="0" collapsed="false">
      <c r="A27" s="0" t="str">
        <f aca="false">'Hybrid - Mag - True - Stereo'!C27</f>
        <v>PT_b_alpha_S0M_P1W_LV_SRC/RET</v>
      </c>
      <c r="B27" s="27" t="str">
        <f aca="false">IF(ISNUMBER(SEARCH("_LV",A27)),LEFT(A27,FIND("_LV",A27)-1),"")</f>
        <v>PT_b_alpha_S0M_P1W</v>
      </c>
      <c r="C27" s="98" t="str">
        <f aca="false">'Hybrid - Mag - True - Stereo'!E27</f>
        <v>P3 - 1/9</v>
      </c>
      <c r="D27" s="0" t="str">
        <f aca="false">'Hybrid - Mag - True - Stereo'!F27</f>
        <v>22 - J13 - 4/3</v>
      </c>
      <c r="E27" s="0" t="e">
        <f aca="false">'Hybrid - Mag - True - Stereo'!L27</f>
        <v>#NAME?</v>
      </c>
      <c r="F27" s="104" t="e">
        <f aca="false">CONCATENATE(D27,"   ",E27)</f>
        <v>#NAME?</v>
      </c>
      <c r="H27" s="98" t="e">
        <f aca="false">'Hybrid - Mag - True - Stereo'!N27</f>
        <v>#NAME?</v>
      </c>
      <c r="I27" s="98" t="e">
        <f aca="false">'Hybrid - Mag - True - Stereo'!O27</f>
        <v>#NAME?</v>
      </c>
      <c r="K27" s="48"/>
      <c r="L27" s="31"/>
      <c r="M27" s="31"/>
      <c r="O27" s="59"/>
      <c r="P27" s="59"/>
    </row>
    <row r="28" customFormat="false" ht="45.95" hidden="false" customHeight="true" outlineLevel="0" collapsed="false">
      <c r="A28" s="0" t="str">
        <f aca="false">'Hybrid - Mag - True - Stereo'!C28</f>
        <v>PT_b_alpha_S0M_P1W_LV_SRC/RET</v>
      </c>
      <c r="B28" s="27" t="str">
        <f aca="false">IF(ISNUMBER(SEARCH("_LV",A28)),LEFT(A28,FIND("_LV",A28)-1),"")</f>
        <v>PT_b_alpha_S0M_P1W</v>
      </c>
      <c r="C28" s="98" t="str">
        <f aca="false">'Hybrid - Mag - True - Stereo'!E28</f>
        <v>P3 - 1/9</v>
      </c>
      <c r="D28" s="0" t="str">
        <f aca="false">'Hybrid - Mag - True - Stereo'!F28</f>
        <v>22 - J13 - 8/7</v>
      </c>
      <c r="E28" s="0" t="e">
        <f aca="false">'Hybrid - Mag - True - Stereo'!L28</f>
        <v>#NAME?</v>
      </c>
      <c r="F28" s="104" t="e">
        <f aca="false">CONCATENATE(D28,"   ",E28)</f>
        <v>#NAME?</v>
      </c>
      <c r="H28" s="98" t="n">
        <f aca="false">'Hybrid - Mag - True - Stereo'!N28</f>
        <v>0</v>
      </c>
      <c r="I28" s="98" t="n">
        <f aca="false">'Hybrid - Mag - True - Stereo'!O28</f>
        <v>0</v>
      </c>
      <c r="K28" s="47"/>
      <c r="L28" s="31"/>
      <c r="M28" s="31"/>
      <c r="O28" s="59"/>
      <c r="P28" s="59"/>
    </row>
    <row r="29" customFormat="false" ht="45.95" hidden="false" customHeight="true" outlineLevel="0" collapsed="false">
      <c r="A29" s="0" t="str">
        <f aca="false">'Hybrid - Mag - True - Stereo'!C29</f>
        <v>PT_b_alpha_S0M_P2E_LV_SRC/RET</v>
      </c>
      <c r="B29" s="27" t="str">
        <f aca="false">IF(ISNUMBER(SEARCH("_LV",A29)),LEFT(A29,FIND("_LV",A29)-1),"")</f>
        <v>PT_b_alpha_S0M_P2E</v>
      </c>
      <c r="C29" s="98" t="str">
        <f aca="false">'Hybrid - Mag - True - Stereo'!E29</f>
        <v>P3 - 2/10</v>
      </c>
      <c r="D29" s="0" t="str">
        <f aca="false">'Hybrid - Mag - True - Stereo'!F29</f>
        <v>18 - J12 - 2/1</v>
      </c>
      <c r="E29" s="0" t="e">
        <f aca="false">'Hybrid - Mag - True - Stereo'!L29</f>
        <v>#NAME?</v>
      </c>
      <c r="F29" s="98" t="e">
        <f aca="false">CONCATENATE(D29,"   ",E29)</f>
        <v>#NAME?</v>
      </c>
      <c r="H29" s="98" t="e">
        <f aca="false">'Hybrid - Mag - True - Stereo'!N29</f>
        <v>#NAME?</v>
      </c>
      <c r="I29" s="98" t="e">
        <f aca="false">'Hybrid - Mag - True - Stereo'!O29</f>
        <v>#NAME?</v>
      </c>
      <c r="K29" s="48"/>
      <c r="L29" s="31"/>
      <c r="M29" s="31"/>
      <c r="N29" s="102" t="s">
        <v>374</v>
      </c>
      <c r="O29" s="59"/>
      <c r="P29" s="59"/>
    </row>
    <row r="30" customFormat="false" ht="45.95" hidden="false" customHeight="true" outlineLevel="0" collapsed="false">
      <c r="A30" s="0" t="str">
        <f aca="false">'Hybrid - Mag - True - Stereo'!C30</f>
        <v>PT_b_alpha_S0M_P3_LV_SRC/RET</v>
      </c>
      <c r="B30" s="27" t="str">
        <f aca="false">IF(ISNUMBER(SEARCH("_LV",A30)),LEFT(A30,FIND("_LV",A30)-1),"")</f>
        <v>PT_b_alpha_S0M_P3</v>
      </c>
      <c r="C30" s="98" t="str">
        <f aca="false">'Hybrid - Mag - True - Stereo'!E30</f>
        <v>P3 - 3/11</v>
      </c>
      <c r="D30" s="0" t="str">
        <f aca="false">'Hybrid - Mag - True - Stereo'!F30</f>
        <v>15 - J12 - 8/7</v>
      </c>
      <c r="E30" s="0" t="e">
        <f aca="false">'Hybrid - Mag - True - Stereo'!L30</f>
        <v>#NAME?</v>
      </c>
      <c r="F30" s="98" t="e">
        <f aca="false">CONCATENATE(D30,"   ",E30)</f>
        <v>#NAME?</v>
      </c>
      <c r="H30" s="98" t="e">
        <f aca="false">'Hybrid - Mag - True - Stereo'!N30</f>
        <v>#NAME?</v>
      </c>
      <c r="I30" s="98" t="e">
        <f aca="false">'Hybrid - Mag - True - Stereo'!O30</f>
        <v>#NAME?</v>
      </c>
      <c r="K30" s="42"/>
      <c r="L30" s="31"/>
      <c r="M30" s="31"/>
      <c r="O30" s="59"/>
      <c r="P30" s="59"/>
    </row>
    <row r="31" customFormat="false" ht="45.95" hidden="false" customHeight="true" outlineLevel="0" collapsed="false">
      <c r="A31" s="0" t="str">
        <f aca="false">'Hybrid - Mag - True - Stereo'!C31</f>
        <v>PT_b_alpha_S0S_P1W_LV_SRC/RET</v>
      </c>
      <c r="B31" s="27" t="str">
        <f aca="false">IF(ISNUMBER(SEARCH("_LV",A31)),LEFT(A31,FIND("_LV",A31)-1),"")</f>
        <v>PT_b_alpha_S0S_P1W</v>
      </c>
      <c r="C31" s="98" t="str">
        <f aca="false">'Hybrid - Mag - True - Stereo'!E31</f>
        <v>P3 - 4/12</v>
      </c>
      <c r="D31" s="0" t="str">
        <f aca="false">'Hybrid - Mag - True - Stereo'!F31</f>
        <v>22 - J12 - 4/3</v>
      </c>
      <c r="E31" s="0" t="e">
        <f aca="false">'Hybrid - Mag - True - Stereo'!L31</f>
        <v>#NAME?</v>
      </c>
      <c r="F31" s="103" t="e">
        <f aca="false">CONCATENATE(D31,"   ",E31)</f>
        <v>#NAME?</v>
      </c>
      <c r="H31" s="98" t="e">
        <f aca="false">'Hybrid - Mag - True - Stereo'!N31</f>
        <v>#NAME?</v>
      </c>
      <c r="I31" s="98" t="e">
        <f aca="false">'Hybrid - Mag - True - Stereo'!O31</f>
        <v>#NAME?</v>
      </c>
      <c r="K31" s="48"/>
      <c r="L31" s="31"/>
      <c r="M31" s="31"/>
      <c r="O31" s="59"/>
      <c r="P31" s="59"/>
    </row>
    <row r="32" customFormat="false" ht="45.95" hidden="false" customHeight="true" outlineLevel="0" collapsed="false">
      <c r="A32" s="0" t="str">
        <f aca="false">'Hybrid - Mag - True - Stereo'!C32</f>
        <v>PT_b_alpha_S0S_P1W_LV_SRC/RET</v>
      </c>
      <c r="B32" s="27" t="str">
        <f aca="false">IF(ISNUMBER(SEARCH("_LV",A32)),LEFT(A32,FIND("_LV",A32)-1),"")</f>
        <v>PT_b_alpha_S0S_P1W</v>
      </c>
      <c r="C32" s="98" t="str">
        <f aca="false">'Hybrid - Mag - True - Stereo'!E32</f>
        <v>P3 - 4/12</v>
      </c>
      <c r="D32" s="0" t="str">
        <f aca="false">'Hybrid - Mag - True - Stereo'!F32</f>
        <v>22 - J12 - 8/7</v>
      </c>
      <c r="E32" s="0" t="e">
        <f aca="false">'Hybrid - Mag - True - Stereo'!L32</f>
        <v>#NAME?</v>
      </c>
      <c r="F32" s="103" t="e">
        <f aca="false">CONCATENATE(D32,"   ",E32)</f>
        <v>#NAME?</v>
      </c>
      <c r="H32" s="98" t="n">
        <f aca="false">'Hybrid - Mag - True - Stereo'!N32</f>
        <v>0</v>
      </c>
      <c r="I32" s="98" t="n">
        <f aca="false">'Hybrid - Mag - True - Stereo'!O32</f>
        <v>0</v>
      </c>
      <c r="K32" s="48"/>
      <c r="L32" s="31"/>
      <c r="M32" s="31"/>
      <c r="O32" s="59"/>
      <c r="P32" s="59"/>
    </row>
    <row r="33" customFormat="false" ht="45.95" hidden="false" customHeight="true" outlineLevel="0" collapsed="false">
      <c r="A33" s="0" t="str">
        <f aca="false">'Hybrid - Mag - True - Stereo'!C33</f>
        <v>PT_b_alpha_S0S_P2E_LV_SRC/RET</v>
      </c>
      <c r="B33" s="27" t="str">
        <f aca="false">IF(ISNUMBER(SEARCH("_LV",A33)),LEFT(A33,FIND("_LV",A33)-1),"")</f>
        <v>PT_b_alpha_S0S_P2E</v>
      </c>
      <c r="C33" s="98" t="str">
        <f aca="false">'Hybrid - Mag - True - Stereo'!E33</f>
        <v>P3 - 5/13</v>
      </c>
      <c r="D33" s="0" t="str">
        <f aca="false">'Hybrid - Mag - True - Stereo'!F33</f>
        <v>21 - J12 - 2/1</v>
      </c>
      <c r="E33" s="0" t="e">
        <f aca="false">'Hybrid - Mag - True - Stereo'!L33</f>
        <v>#NAME?</v>
      </c>
      <c r="F33" s="104" t="e">
        <f aca="false">CONCATENATE(D33,"   ",E33)</f>
        <v>#NAME?</v>
      </c>
      <c r="H33" s="98" t="e">
        <f aca="false">'Hybrid - Mag - True - Stereo'!N33</f>
        <v>#NAME?</v>
      </c>
      <c r="I33" s="98" t="e">
        <f aca="false">'Hybrid - Mag - True - Stereo'!O33</f>
        <v>#NAME?</v>
      </c>
      <c r="K33" s="48"/>
      <c r="L33" s="31"/>
      <c r="M33" s="31"/>
      <c r="O33" s="59"/>
      <c r="P33" s="59"/>
    </row>
    <row r="34" customFormat="false" ht="45.95" hidden="false" customHeight="true" outlineLevel="0" collapsed="false">
      <c r="A34" s="0" t="str">
        <f aca="false">'Hybrid - Mag - True - Stereo'!C34</f>
        <v>PT_b_alpha_S0S_P2E_LV_SRC/RET</v>
      </c>
      <c r="B34" s="27" t="str">
        <f aca="false">IF(ISNUMBER(SEARCH("_LV",A34)),LEFT(A34,FIND("_LV",A34)-1),"")</f>
        <v>PT_b_alpha_S0S_P2E</v>
      </c>
      <c r="C34" s="98" t="str">
        <f aca="false">'Hybrid - Mag - True - Stereo'!E34</f>
        <v>P3 - 5/13</v>
      </c>
      <c r="D34" s="0" t="str">
        <f aca="false">'Hybrid - Mag - True - Stereo'!F34</f>
        <v>21 - J12 - 6/5</v>
      </c>
      <c r="E34" s="0" t="e">
        <f aca="false">'Hybrid - Mag - True - Stereo'!L34</f>
        <v>#NAME?</v>
      </c>
      <c r="F34" s="104" t="e">
        <f aca="false">CONCATENATE(D34,"   ",E34)</f>
        <v>#NAME?</v>
      </c>
      <c r="H34" s="98" t="n">
        <f aca="false">'Hybrid - Mag - True - Stereo'!N34</f>
        <v>0</v>
      </c>
      <c r="I34" s="98" t="n">
        <f aca="false">'Hybrid - Mag - True - Stereo'!O34</f>
        <v>0</v>
      </c>
      <c r="K34" s="48"/>
      <c r="L34" s="31"/>
      <c r="M34" s="31"/>
      <c r="O34" s="59"/>
      <c r="P34" s="59"/>
    </row>
    <row r="35" customFormat="false" ht="45.95" hidden="false" customHeight="true" outlineLevel="0" collapsed="false">
      <c r="A35" s="0" t="str">
        <f aca="false">'Hybrid - Mag - True - Stereo'!C35</f>
        <v>PT_b_alpha_S0S_P3_LV_SRC/RET</v>
      </c>
      <c r="B35" s="27" t="str">
        <f aca="false">IF(ISNUMBER(SEARCH("_LV",A35)),LEFT(A35,FIND("_LV",A35)-1),"")</f>
        <v>PT_b_alpha_S0S_P3</v>
      </c>
      <c r="C35" s="98" t="str">
        <f aca="false">'Hybrid - Mag - True - Stereo'!E35</f>
        <v>P3 - 6/14</v>
      </c>
      <c r="D35" s="0" t="str">
        <f aca="false">'Hybrid - Mag - True - Stereo'!F35</f>
        <v>15 - J12 - 4/3</v>
      </c>
      <c r="E35" s="0" t="e">
        <f aca="false">'Hybrid - Mag - True - Stereo'!L35</f>
        <v>#NAME?</v>
      </c>
      <c r="F35" s="98" t="e">
        <f aca="false">CONCATENATE(D35,"   ",E35)</f>
        <v>#NAME?</v>
      </c>
      <c r="H35" s="98" t="e">
        <f aca="false">'Hybrid - Mag - True - Stereo'!N35</f>
        <v>#NAME?</v>
      </c>
      <c r="I35" s="98" t="e">
        <f aca="false">'Hybrid - Mag - True - Stereo'!O35</f>
        <v>#NAME?</v>
      </c>
      <c r="K35" s="48"/>
      <c r="L35" s="31"/>
      <c r="O35" s="59"/>
      <c r="P35" s="59"/>
    </row>
    <row r="36" customFormat="false" ht="45.95" hidden="false" customHeight="true" outlineLevel="0" collapsed="false">
      <c r="A36" s="0" t="str">
        <f aca="false">'Hybrid - Mag - True - Stereo'!C36</f>
        <v>PT_b_alpha_S0M_P1E_LV_SRC/RET</v>
      </c>
      <c r="B36" s="27" t="str">
        <f aca="false">IF(ISNUMBER(SEARCH("_LV",A36)),LEFT(A36,FIND("_LV",A36)-1),"")</f>
        <v>PT_b_alpha_S0M_P1E</v>
      </c>
      <c r="C36" s="98" t="str">
        <f aca="false">'Hybrid - Mag - True - Stereo'!E36</f>
        <v>P3 - 7/15</v>
      </c>
      <c r="D36" s="0" t="str">
        <f aca="false">'Hybrid - Mag - True - Stereo'!F36</f>
        <v>22 - J13 - 2/1</v>
      </c>
      <c r="E36" s="0" t="e">
        <f aca="false">'Hybrid - Mag - True - Stereo'!L36</f>
        <v>#NAME?</v>
      </c>
      <c r="F36" s="103" t="e">
        <f aca="false">CONCATENATE(D36,"   ",E36)</f>
        <v>#NAME?</v>
      </c>
      <c r="H36" s="98" t="e">
        <f aca="false">'Hybrid - Mag - True - Stereo'!N36</f>
        <v>#NAME?</v>
      </c>
      <c r="I36" s="98" t="e">
        <f aca="false">'Hybrid - Mag - True - Stereo'!O36</f>
        <v>#NAME?</v>
      </c>
      <c r="K36" s="48"/>
      <c r="L36" s="31"/>
      <c r="M36" s="31"/>
      <c r="O36" s="59"/>
      <c r="P36" s="59"/>
    </row>
    <row r="37" customFormat="false" ht="45.95" hidden="false" customHeight="true" outlineLevel="0" collapsed="false">
      <c r="A37" s="0" t="str">
        <f aca="false">'Hybrid - Mag - True - Stereo'!C37</f>
        <v>PT_b_alpha_S0M_P1E_LV_SRC/RET</v>
      </c>
      <c r="B37" s="27" t="str">
        <f aca="false">IF(ISNUMBER(SEARCH("_LV",A37)),LEFT(A37,FIND("_LV",A37)-1),"")</f>
        <v>PT_b_alpha_S0M_P1E</v>
      </c>
      <c r="C37" s="98" t="str">
        <f aca="false">'Hybrid - Mag - True - Stereo'!E37</f>
        <v>P3 - 7/15</v>
      </c>
      <c r="D37" s="0" t="str">
        <f aca="false">'Hybrid - Mag - True - Stereo'!F37</f>
        <v>22 - J13 - 6/5</v>
      </c>
      <c r="E37" s="0" t="e">
        <f aca="false">'Hybrid - Mag - True - Stereo'!L37</f>
        <v>#NAME?</v>
      </c>
      <c r="F37" s="103" t="e">
        <f aca="false">CONCATENATE(D37,"   ",E37)</f>
        <v>#NAME?</v>
      </c>
      <c r="H37" s="98" t="n">
        <f aca="false">'Hybrid - Mag - True - Stereo'!N37</f>
        <v>0</v>
      </c>
      <c r="I37" s="98" t="n">
        <f aca="false">'Hybrid - Mag - True - Stereo'!O37</f>
        <v>0</v>
      </c>
      <c r="K37" s="48"/>
      <c r="L37" s="31"/>
      <c r="M37" s="31"/>
      <c r="O37" s="59"/>
      <c r="P37" s="59"/>
    </row>
    <row r="38" customFormat="false" ht="45.95" hidden="false" customHeight="true" outlineLevel="0" collapsed="false">
      <c r="A38" s="0" t="str">
        <f aca="false">'Hybrid - Mag - True - Stereo'!C38</f>
        <v>PT_b_alpha_S0S_P1E_LV_SRC/RET</v>
      </c>
      <c r="B38" s="27" t="str">
        <f aca="false">IF(ISNUMBER(SEARCH("_LV",A38)),LEFT(A38,FIND("_LV",A38)-1),"")</f>
        <v>PT_b_alpha_S0S_P1E</v>
      </c>
      <c r="C38" s="98" t="str">
        <f aca="false">'Hybrid - Mag - True - Stereo'!E38</f>
        <v>P3 - 8/16</v>
      </c>
      <c r="D38" s="0" t="str">
        <f aca="false">'Hybrid - Mag - True - Stereo'!F38</f>
        <v>22 - J12 - 2/1</v>
      </c>
      <c r="E38" s="0" t="e">
        <f aca="false">'Hybrid - Mag - True - Stereo'!L38</f>
        <v>#NAME?</v>
      </c>
      <c r="F38" s="101" t="e">
        <f aca="false">CONCATENATE(D38,"   ",E38)</f>
        <v>#NAME?</v>
      </c>
      <c r="H38" s="98" t="e">
        <f aca="false">'Hybrid - Mag - True - Stereo'!N38</f>
        <v>#NAME?</v>
      </c>
      <c r="I38" s="98" t="e">
        <f aca="false">'Hybrid - Mag - True - Stereo'!O38</f>
        <v>#NAME?</v>
      </c>
      <c r="K38" s="42"/>
      <c r="L38" s="31"/>
      <c r="M38" s="31"/>
      <c r="O38" s="59"/>
      <c r="P38" s="59"/>
    </row>
    <row r="39" customFormat="false" ht="45.95" hidden="false" customHeight="true" outlineLevel="0" collapsed="false">
      <c r="A39" s="0" t="str">
        <f aca="false">'Hybrid - Mag - True - Stereo'!C39</f>
        <v>PT_b_alpha_S0S_P1E_LV_SRC/RET</v>
      </c>
      <c r="B39" s="27" t="str">
        <f aca="false">IF(ISNUMBER(SEARCH("_LV",A39)),LEFT(A39,FIND("_LV",A39)-1),"")</f>
        <v>PT_b_alpha_S0S_P1E</v>
      </c>
      <c r="C39" s="98" t="str">
        <f aca="false">'Hybrid - Mag - True - Stereo'!E39</f>
        <v>P3 - 8/16</v>
      </c>
      <c r="D39" s="0" t="str">
        <f aca="false">'Hybrid - Mag - True - Stereo'!F39</f>
        <v>22 - J12 - 6/5</v>
      </c>
      <c r="E39" s="0" t="e">
        <f aca="false">'Hybrid - Mag - True - Stereo'!L39</f>
        <v>#NAME?</v>
      </c>
      <c r="F39" s="101" t="e">
        <f aca="false">CONCATENATE(D39,"   ",E39)</f>
        <v>#NAME?</v>
      </c>
      <c r="H39" s="98" t="n">
        <f aca="false">'Hybrid - Mag - True - Stereo'!N39</f>
        <v>0</v>
      </c>
      <c r="I39" s="98" t="n">
        <f aca="false">'Hybrid - Mag - True - Stereo'!O39</f>
        <v>0</v>
      </c>
      <c r="K39" s="48"/>
      <c r="L39" s="31"/>
      <c r="M39" s="31"/>
      <c r="O39" s="59"/>
      <c r="P39" s="59"/>
    </row>
    <row r="40" customFormat="false" ht="45.95" hidden="false" customHeight="true" outlineLevel="0" collapsed="false">
      <c r="B40" s="27"/>
      <c r="K40" s="31"/>
      <c r="L40" s="31"/>
      <c r="M40" s="31"/>
    </row>
    <row r="41" customFormat="false" ht="45.95" hidden="false" customHeight="true" outlineLevel="0" collapsed="false">
      <c r="A41" s="0" t="str">
        <f aca="false">'Hybrid - Mag - True - Stereo'!C41</f>
        <v>PT_b_alpha_S0M_P4_LV_SRC/RET</v>
      </c>
      <c r="B41" s="27" t="str">
        <f aca="false">IF(ISNUMBER(SEARCH("_LV",A41)),LEFT(A41,FIND("_LV",A41)-1),"")</f>
        <v>PT_b_alpha_S0M_P4</v>
      </c>
      <c r="C41" s="98" t="str">
        <f aca="false">'Hybrid - Mag - True - Stereo'!E41</f>
        <v>P22 - 1/9</v>
      </c>
      <c r="D41" s="0" t="str">
        <f aca="false">'Hybrid - Mag - True - Stereo'!F41</f>
        <v>13 - J12 - 8/7</v>
      </c>
      <c r="E41" s="0" t="e">
        <f aca="false">'Hybrid - Mag - True - Stereo'!L41</f>
        <v>#NAME?</v>
      </c>
      <c r="F41" s="98" t="e">
        <f aca="false">CONCATENATE(D41,"   ",E41)</f>
        <v>#NAME?</v>
      </c>
      <c r="H41" s="98" t="e">
        <f aca="false">'Hybrid - Mag - True - Stereo'!N41</f>
        <v>#NAME?</v>
      </c>
      <c r="I41" s="98" t="e">
        <f aca="false">'Hybrid - Mag - True - Stereo'!O41</f>
        <v>#NAME?</v>
      </c>
      <c r="K41" s="49"/>
      <c r="L41" s="31"/>
      <c r="M41" s="48"/>
    </row>
    <row r="42" customFormat="false" ht="45.95" hidden="false" customHeight="true" outlineLevel="0" collapsed="false">
      <c r="A42" s="0" t="str">
        <f aca="false">'Hybrid - Mag - True - Stereo'!C42</f>
        <v>PT_b_alpha_S1M_P4_LV_SRC/RET</v>
      </c>
      <c r="B42" s="27" t="str">
        <f aca="false">IF(ISNUMBER(SEARCH("_LV",A42)),LEFT(A42,FIND("_LV",A42)-1),"")</f>
        <v>PT_b_alpha_S1M_P4</v>
      </c>
      <c r="C42" s="98" t="str">
        <f aca="false">'Hybrid - Mag - True - Stereo'!E42</f>
        <v>P22 - 2/10</v>
      </c>
      <c r="D42" s="0" t="str">
        <f aca="false">'Hybrid - Mag - True - Stereo'!F42</f>
        <v>13 - J12 - 6/5</v>
      </c>
      <c r="E42" s="0" t="e">
        <f aca="false">'Hybrid - Mag - True - Stereo'!L42</f>
        <v>#NAME?</v>
      </c>
      <c r="F42" s="98" t="e">
        <f aca="false">CONCATENATE(D42,"   ",E42)</f>
        <v>#NAME?</v>
      </c>
      <c r="H42" s="98" t="e">
        <f aca="false">'Hybrid - Mag - True - Stereo'!N42</f>
        <v>#NAME?</v>
      </c>
      <c r="I42" s="98" t="e">
        <f aca="false">'Hybrid - Mag - True - Stereo'!O42</f>
        <v>#NAME?</v>
      </c>
      <c r="K42" s="49"/>
      <c r="L42" s="31"/>
      <c r="M42" s="48"/>
    </row>
    <row r="43" customFormat="false" ht="45.95" hidden="false" customHeight="true" outlineLevel="0" collapsed="false">
      <c r="A43" s="0" t="str">
        <f aca="false">'Hybrid - Mag - True - Stereo'!C43</f>
        <v>PT_b_alpha_S2M_P4_LV_SRC/RET</v>
      </c>
      <c r="B43" s="27" t="str">
        <f aca="false">IF(ISNUMBER(SEARCH("_LV",A43)),LEFT(A43,FIND("_LV",A43)-1),"")</f>
        <v>PT_b_alpha_S2M_P4</v>
      </c>
      <c r="C43" s="98" t="str">
        <f aca="false">'Hybrid - Mag - True - Stereo'!E43</f>
        <v>P22 - 3/11</v>
      </c>
      <c r="D43" s="0" t="str">
        <f aca="false">'Hybrid - Mag - True - Stereo'!F43</f>
        <v>13 - J13 - 8/7</v>
      </c>
      <c r="E43" s="0" t="e">
        <f aca="false">'Hybrid - Mag - True - Stereo'!L43</f>
        <v>#NAME?</v>
      </c>
      <c r="F43" s="98" t="e">
        <f aca="false">CONCATENATE(D43,"   ",E43)</f>
        <v>#NAME?</v>
      </c>
      <c r="H43" s="98" t="e">
        <f aca="false">'Hybrid - Mag - True - Stereo'!N43</f>
        <v>#NAME?</v>
      </c>
      <c r="I43" s="98" t="e">
        <f aca="false">'Hybrid - Mag - True - Stereo'!O43</f>
        <v>#NAME?</v>
      </c>
      <c r="K43" s="49"/>
      <c r="L43" s="31"/>
      <c r="M43" s="48"/>
    </row>
    <row r="44" customFormat="false" ht="45.95" hidden="false" customHeight="true" outlineLevel="0" collapsed="false">
      <c r="A44" s="0" t="str">
        <f aca="false">'Hybrid - Mag - True - Stereo'!C44</f>
        <v>PT_b_alpha_S2M_P3_LV_SRC/RET</v>
      </c>
      <c r="B44" s="27" t="str">
        <f aca="false">IF(ISNUMBER(SEARCH("_LV",A44)),LEFT(A44,FIND("_LV",A44)-1),"")</f>
        <v>PT_b_alpha_S2M_P3</v>
      </c>
      <c r="C44" s="98" t="str">
        <f aca="false">'Hybrid - Mag - True - Stereo'!E44</f>
        <v>P22 - 4/12</v>
      </c>
      <c r="D44" s="0" t="str">
        <f aca="false">'Hybrid - Mag - True - Stereo'!F44</f>
        <v>15 - J13 - 8/7</v>
      </c>
      <c r="E44" s="0" t="e">
        <f aca="false">'Hybrid - Mag - True - Stereo'!L44</f>
        <v>#NAME?</v>
      </c>
      <c r="F44" s="98" t="e">
        <f aca="false">CONCATENATE(D44,"   ",E44)</f>
        <v>#NAME?</v>
      </c>
      <c r="H44" s="98" t="e">
        <f aca="false">'Hybrid - Mag - True - Stereo'!N44</f>
        <v>#NAME?</v>
      </c>
      <c r="I44" s="98" t="e">
        <f aca="false">'Hybrid - Mag - True - Stereo'!O44</f>
        <v>#NAME?</v>
      </c>
      <c r="K44" s="49"/>
      <c r="L44" s="48"/>
      <c r="M44" s="48"/>
    </row>
    <row r="45" customFormat="false" ht="45.95" hidden="false" customHeight="true" outlineLevel="0" collapsed="false">
      <c r="A45" s="0" t="str">
        <f aca="false">'Hybrid - Mag - True - Stereo'!C45</f>
        <v>PT_b_alpha_S0S_P4_LV_SRC/RET</v>
      </c>
      <c r="B45" s="27" t="str">
        <f aca="false">IF(ISNUMBER(SEARCH("_LV",A45)),LEFT(A45,FIND("_LV",A45)-1),"")</f>
        <v>PT_b_alpha_S0S_P4</v>
      </c>
      <c r="C45" s="98" t="str">
        <f aca="false">'Hybrid - Mag - True - Stereo'!E45</f>
        <v>P22 - 5/13</v>
      </c>
      <c r="D45" s="0" t="str">
        <f aca="false">'Hybrid - Mag - True - Stereo'!F45</f>
        <v>13 - J13 - 4/3</v>
      </c>
      <c r="E45" s="0" t="e">
        <f aca="false">'Hybrid - Mag - True - Stereo'!L45</f>
        <v>#NAME?</v>
      </c>
      <c r="F45" s="98" t="e">
        <f aca="false">CONCATENATE(D45,"   ",E45)</f>
        <v>#NAME?</v>
      </c>
      <c r="H45" s="98" t="e">
        <f aca="false">'Hybrid - Mag - True - Stereo'!N45</f>
        <v>#NAME?</v>
      </c>
      <c r="I45" s="98" t="e">
        <f aca="false">'Hybrid - Mag - True - Stereo'!O45</f>
        <v>#NAME?</v>
      </c>
      <c r="K45" s="49"/>
      <c r="L45" s="31"/>
      <c r="M45" s="48"/>
    </row>
    <row r="46" customFormat="false" ht="15" hidden="false" customHeight="true" outlineLevel="0" collapsed="false">
      <c r="B46" s="27"/>
      <c r="K46" s="31"/>
      <c r="L46" s="31"/>
      <c r="M46" s="31"/>
    </row>
    <row r="47" customFormat="false" ht="18.75" hidden="false" customHeight="true" outlineLevel="0" collapsed="false">
      <c r="B47" s="27"/>
      <c r="K47" s="31"/>
      <c r="L47" s="31"/>
      <c r="M47" s="31"/>
    </row>
    <row r="48" customFormat="false" ht="17.25" hidden="false" customHeight="true" outlineLevel="0" collapsed="false">
      <c r="B48" s="27"/>
      <c r="K48" s="31"/>
      <c r="L48" s="31"/>
      <c r="M48" s="31"/>
    </row>
    <row r="49" customFormat="false" ht="176.25" hidden="false" customHeight="true" outlineLevel="0" collapsed="false">
      <c r="B49" s="27"/>
      <c r="K49" s="31"/>
      <c r="L49" s="31"/>
      <c r="M49" s="31"/>
    </row>
    <row r="50" customFormat="false" ht="45.95" hidden="false" customHeight="true" outlineLevel="0" collapsed="false">
      <c r="A50" s="0" t="str">
        <f aca="false">'Hybrid - Mag - True - Stereo'!C50</f>
        <v>PT_b_beta_S2M_P1W_LV_SRC/RET</v>
      </c>
      <c r="B50" s="27" t="str">
        <f aca="false">IF(ISNUMBER(SEARCH("_LV",A50)),LEFT(A50,FIND("_LV",A50)-1),"")</f>
        <v>PT_b_beta_S2M_P1W</v>
      </c>
      <c r="C50" s="98" t="str">
        <f aca="false">'Hybrid - Mag - True - Stereo'!E50</f>
        <v>P7 - 1/9</v>
      </c>
      <c r="D50" s="0" t="str">
        <f aca="false">'Hybrid - Mag - True - Stereo'!F50</f>
        <v>24 - J12 - 6/5</v>
      </c>
      <c r="E50" s="0" t="e">
        <f aca="false">'Hybrid - Mag - True - Stereo'!L50</f>
        <v>#NAME?</v>
      </c>
      <c r="F50" s="98" t="e">
        <f aca="false">CONCATENATE(D50,"   ",E50)</f>
        <v>#NAME?</v>
      </c>
      <c r="H50" s="98" t="e">
        <f aca="false">'Hybrid - Mag - True - Stereo'!N50</f>
        <v>#NAME?</v>
      </c>
      <c r="I50" s="98" t="e">
        <f aca="false">'Hybrid - Mag - True - Stereo'!O50</f>
        <v>#NAME?</v>
      </c>
      <c r="K50" s="68"/>
      <c r="L50" s="31"/>
      <c r="M50" s="31"/>
    </row>
    <row r="51" customFormat="false" ht="45.95" hidden="false" customHeight="true" outlineLevel="0" collapsed="false">
      <c r="A51" s="0" t="str">
        <f aca="false">'Hybrid - Mag - True - Stereo'!C51</f>
        <v>PT_b_beta_S2M_P2E_LV_SRC/RET</v>
      </c>
      <c r="B51" s="27" t="str">
        <f aca="false">IF(ISNUMBER(SEARCH("_LV",A51)),LEFT(A51,FIND("_LV",A51)-1),"")</f>
        <v>PT_b_beta_S2M_P2E</v>
      </c>
      <c r="C51" s="98" t="str">
        <f aca="false">'Hybrid - Mag - True - Stereo'!E51</f>
        <v>P7 - 2/10</v>
      </c>
      <c r="D51" s="0" t="str">
        <f aca="false">'Hybrid - Mag - True - Stereo'!F51</f>
        <v>19 - J12 - 6/5</v>
      </c>
      <c r="E51" s="0" t="e">
        <f aca="false">'Hybrid - Mag - True - Stereo'!L51</f>
        <v>#NAME?</v>
      </c>
      <c r="F51" s="98" t="e">
        <f aca="false">CONCATENATE(D51,"   ",E51)</f>
        <v>#NAME?</v>
      </c>
      <c r="H51" s="98" t="e">
        <f aca="false">'Hybrid - Mag - True - Stereo'!N51</f>
        <v>#NAME?</v>
      </c>
      <c r="I51" s="98" t="e">
        <f aca="false">'Hybrid - Mag - True - Stereo'!O51</f>
        <v>#NAME?</v>
      </c>
      <c r="K51" s="68"/>
      <c r="L51" s="31"/>
      <c r="M51" s="31"/>
    </row>
    <row r="52" customFormat="false" ht="20.25" hidden="false" customHeight="true" outlineLevel="0" collapsed="false">
      <c r="B52" s="27"/>
      <c r="K52" s="68"/>
      <c r="L52" s="31"/>
      <c r="M52" s="31"/>
    </row>
    <row r="53" customFormat="false" ht="45.95" hidden="false" customHeight="true" outlineLevel="0" collapsed="false">
      <c r="A53" s="0" t="str">
        <f aca="false">'Hybrid - Mag - True - Stereo'!C53</f>
        <v>PT_b_beta_S2S_P1W_LV_SRC/RET</v>
      </c>
      <c r="B53" s="27" t="str">
        <f aca="false">IF(ISNUMBER(SEARCH("_LV",A53)),LEFT(A53,FIND("_LV",A53)-1),"")</f>
        <v>PT_b_beta_S2S_P1W</v>
      </c>
      <c r="C53" s="98" t="str">
        <f aca="false">'Hybrid - Mag - True - Stereo'!E53</f>
        <v>P7 - 4/12</v>
      </c>
      <c r="D53" s="0" t="str">
        <f aca="false">'Hybrid - Mag - True - Stereo'!F53</f>
        <v>19 - J12 - 8/7</v>
      </c>
      <c r="E53" s="0" t="e">
        <f aca="false">'Hybrid - Mag - True - Stereo'!L53</f>
        <v>#NAME?</v>
      </c>
      <c r="F53" s="98" t="e">
        <f aca="false">CONCATENATE(D53,"   ",E53)</f>
        <v>#NAME?</v>
      </c>
      <c r="H53" s="98" t="e">
        <f aca="false">'Hybrid - Mag - True - Stereo'!N53</f>
        <v>#NAME?</v>
      </c>
      <c r="I53" s="98" t="e">
        <f aca="false">'Hybrid - Mag - True - Stereo'!O53</f>
        <v>#NAME?</v>
      </c>
      <c r="K53" s="68"/>
      <c r="L53" s="31"/>
      <c r="M53" s="31"/>
    </row>
    <row r="54" customFormat="false" ht="45.95" hidden="false" customHeight="true" outlineLevel="0" collapsed="false">
      <c r="A54" s="0" t="str">
        <f aca="false">'Hybrid - Mag - True - Stereo'!C54</f>
        <v>PT_b_beta_S2S_P2E_LV_SRC/RET</v>
      </c>
      <c r="B54" s="27" t="str">
        <f aca="false">IF(ISNUMBER(SEARCH("_LV",A54)),LEFT(A54,FIND("_LV",A54)-1),"")</f>
        <v>PT_b_beta_S2S_P2E</v>
      </c>
      <c r="C54" s="98" t="str">
        <f aca="false">'Hybrid - Mag - True - Stereo'!E54</f>
        <v>P7 - 5/13</v>
      </c>
      <c r="D54" s="0" t="str">
        <f aca="false">'Hybrid - Mag - True - Stereo'!F54</f>
        <v>16 - J13 - 4/3</v>
      </c>
      <c r="E54" s="0" t="e">
        <f aca="false">'Hybrid - Mag - True - Stereo'!L54</f>
        <v>#NAME?</v>
      </c>
      <c r="F54" s="98" t="e">
        <f aca="false">CONCATENATE(D54,"   ",E54)</f>
        <v>#NAME?</v>
      </c>
      <c r="H54" s="98" t="e">
        <f aca="false">'Hybrid - Mag - True - Stereo'!N54</f>
        <v>#NAME?</v>
      </c>
      <c r="I54" s="98" t="e">
        <f aca="false">'Hybrid - Mag - True - Stereo'!O54</f>
        <v>#NAME?</v>
      </c>
      <c r="K54" s="69"/>
      <c r="L54" s="31"/>
      <c r="M54" s="31"/>
    </row>
    <row r="55" customFormat="false" ht="45.95" hidden="false" customHeight="true" outlineLevel="0" collapsed="false">
      <c r="A55" s="0" t="str">
        <f aca="false">'Hybrid - Mag - True - Stereo'!C55</f>
        <v>PT_b_beta_S2S_P3_LV_SRC/RET</v>
      </c>
      <c r="B55" s="27" t="str">
        <f aca="false">IF(ISNUMBER(SEARCH("_LV",A55)),LEFT(A55,FIND("_LV",A55)-1),"")</f>
        <v>PT_b_beta_S2S_P3</v>
      </c>
      <c r="C55" s="98" t="str">
        <f aca="false">'Hybrid - Mag - True - Stereo'!E55</f>
        <v>P7 - 6/14</v>
      </c>
      <c r="D55" s="0" t="str">
        <f aca="false">'Hybrid - Mag - True - Stereo'!F55</f>
        <v>14 - J12 - 2/1</v>
      </c>
      <c r="E55" s="0" t="e">
        <f aca="false">'Hybrid - Mag - True - Stereo'!L55</f>
        <v>#NAME?</v>
      </c>
      <c r="F55" s="98" t="e">
        <f aca="false">CONCATENATE(D55,"   ",E55)</f>
        <v>#NAME?</v>
      </c>
      <c r="H55" s="98" t="e">
        <f aca="false">'Hybrid - Mag - True - Stereo'!N55</f>
        <v>#NAME?</v>
      </c>
      <c r="I55" s="98" t="e">
        <f aca="false">'Hybrid - Mag - True - Stereo'!O55</f>
        <v>#NAME?</v>
      </c>
      <c r="K55" s="68"/>
      <c r="L55" s="31"/>
      <c r="M55" s="49"/>
    </row>
    <row r="56" customFormat="false" ht="6.75" hidden="false" customHeight="true" outlineLevel="0" collapsed="false">
      <c r="B56" s="27"/>
      <c r="K56" s="31"/>
      <c r="L56" s="31"/>
      <c r="M56" s="31"/>
    </row>
    <row r="57" customFormat="false" ht="9" hidden="false" customHeight="true" outlineLevel="0" collapsed="false">
      <c r="B57" s="27"/>
      <c r="K57" s="31"/>
      <c r="L57" s="31"/>
      <c r="M57" s="31"/>
    </row>
    <row r="58" customFormat="false" ht="6.75" hidden="false" customHeight="true" outlineLevel="0" collapsed="false">
      <c r="B58" s="27"/>
      <c r="K58" s="31"/>
      <c r="L58" s="31"/>
      <c r="M58" s="31"/>
    </row>
    <row r="59" customFormat="false" ht="45.95" hidden="false" customHeight="true" outlineLevel="0" collapsed="false">
      <c r="A59" s="0" t="str">
        <f aca="false">'Hybrid - Mag - True - Stereo'!C59</f>
        <v>PT_b_beta_S1M_P1W_LV_SRC/RET</v>
      </c>
      <c r="B59" s="27" t="str">
        <f aca="false">IF(ISNUMBER(SEARCH("_LV",A59)),LEFT(A59,FIND("_LV",A59)-1),"")</f>
        <v>PT_b_beta_S1M_P1W</v>
      </c>
      <c r="C59" s="98" t="str">
        <f aca="false">'Hybrid - Mag - True - Stereo'!E59</f>
        <v>P8 - 1/9</v>
      </c>
      <c r="D59" s="0" t="str">
        <f aca="false">'Hybrid - Mag - True - Stereo'!F59</f>
        <v>24 - J12 - 8/7</v>
      </c>
      <c r="E59" s="0" t="e">
        <f aca="false">'Hybrid - Mag - True - Stereo'!L59</f>
        <v>#NAME?</v>
      </c>
      <c r="F59" s="98" t="e">
        <f aca="false">CONCATENATE(D59,"   ",E59)</f>
        <v>#NAME?</v>
      </c>
      <c r="H59" s="98" t="e">
        <f aca="false">'Hybrid - Mag - True - Stereo'!N59</f>
        <v>#NAME?</v>
      </c>
      <c r="I59" s="98" t="e">
        <f aca="false">'Hybrid - Mag - True - Stereo'!O59</f>
        <v>#NAME?</v>
      </c>
      <c r="K59" s="68"/>
      <c r="L59" s="31"/>
      <c r="M59" s="31"/>
    </row>
    <row r="60" customFormat="false" ht="45.95" hidden="false" customHeight="true" outlineLevel="0" collapsed="false">
      <c r="A60" s="0" t="str">
        <f aca="false">'Hybrid - Mag - True - Stereo'!C60</f>
        <v>PT_b_beta_S1M_P2E_LV_SRC/RET</v>
      </c>
      <c r="B60" s="27" t="str">
        <f aca="false">IF(ISNUMBER(SEARCH("_LV",A60)),LEFT(A60,FIND("_LV",A60)-1),"")</f>
        <v>PT_b_beta_S1M_P2E</v>
      </c>
      <c r="C60" s="98" t="str">
        <f aca="false">'Hybrid - Mag - True - Stereo'!E60</f>
        <v>P8 - 2/10</v>
      </c>
      <c r="D60" s="0" t="str">
        <f aca="false">'Hybrid - Mag - True - Stereo'!F60</f>
        <v>19 - J12 - 4/3</v>
      </c>
      <c r="E60" s="0" t="e">
        <f aca="false">'Hybrid - Mag - True - Stereo'!L60</f>
        <v>#NAME?</v>
      </c>
      <c r="F60" s="98" t="e">
        <f aca="false">CONCATENATE(D60,"   ",E60)</f>
        <v>#NAME?</v>
      </c>
      <c r="H60" s="98" t="e">
        <f aca="false">'Hybrid - Mag - True - Stereo'!N60</f>
        <v>#NAME?</v>
      </c>
      <c r="I60" s="98" t="e">
        <f aca="false">'Hybrid - Mag - True - Stereo'!O60</f>
        <v>#NAME?</v>
      </c>
      <c r="K60" s="68"/>
      <c r="L60" s="31"/>
      <c r="M60" s="31"/>
    </row>
    <row r="61" customFormat="false" ht="45.95" hidden="false" customHeight="true" outlineLevel="0" collapsed="false">
      <c r="A61" s="0" t="str">
        <f aca="false">'Hybrid - Mag - True - Stereo'!C61</f>
        <v>PT_b_beta_S1M_P3_LV_SRC/RET</v>
      </c>
      <c r="B61" s="27" t="str">
        <f aca="false">IF(ISNUMBER(SEARCH("_LV",A61)),LEFT(A61,FIND("_LV",A61)-1),"")</f>
        <v>PT_b_beta_S1M_P3</v>
      </c>
      <c r="C61" s="98" t="str">
        <f aca="false">'Hybrid - Mag - True - Stereo'!E61</f>
        <v>P8 - 3/11</v>
      </c>
      <c r="D61" s="0" t="str">
        <f aca="false">'Hybrid - Mag - True - Stereo'!F61</f>
        <v>16 - J12 - 6/5</v>
      </c>
      <c r="E61" s="0" t="e">
        <f aca="false">'Hybrid - Mag - True - Stereo'!L61</f>
        <v>#NAME?</v>
      </c>
      <c r="F61" s="98" t="e">
        <f aca="false">CONCATENATE(D61,"   ",E61)</f>
        <v>#NAME?</v>
      </c>
      <c r="H61" s="98" t="e">
        <f aca="false">'Hybrid - Mag - True - Stereo'!N61</f>
        <v>#NAME?</v>
      </c>
      <c r="I61" s="98" t="e">
        <f aca="false">'Hybrid - Mag - True - Stereo'!O61</f>
        <v>#NAME?</v>
      </c>
      <c r="K61" s="68"/>
      <c r="L61" s="31"/>
      <c r="M61" s="31"/>
    </row>
    <row r="62" customFormat="false" ht="45.95" hidden="false" customHeight="true" outlineLevel="0" collapsed="false">
      <c r="A62" s="0" t="str">
        <f aca="false">'Hybrid - Mag - True - Stereo'!C62</f>
        <v>PT_b_beta_S1S_P1W_LV_SRC/RET</v>
      </c>
      <c r="B62" s="27" t="str">
        <f aca="false">IF(ISNUMBER(SEARCH("_LV",A62)),LEFT(A62,FIND("_LV",A62)-1),"")</f>
        <v>PT_b_beta_S1S_P1W</v>
      </c>
      <c r="C62" s="98" t="str">
        <f aca="false">'Hybrid - Mag - True - Stereo'!E62</f>
        <v>P8 - 4/12</v>
      </c>
      <c r="D62" s="0" t="str">
        <f aca="false">'Hybrid - Mag - True - Stereo'!F62</f>
        <v>19 - J13 - 6/5</v>
      </c>
      <c r="E62" s="0" t="e">
        <f aca="false">'Hybrid - Mag - True - Stereo'!L62</f>
        <v>#NAME?</v>
      </c>
      <c r="F62" s="98" t="e">
        <f aca="false">CONCATENATE(D62,"   ",E62)</f>
        <v>#NAME?</v>
      </c>
      <c r="H62" s="98" t="e">
        <f aca="false">'Hybrid - Mag - True - Stereo'!N62</f>
        <v>#NAME?</v>
      </c>
      <c r="I62" s="98" t="e">
        <f aca="false">'Hybrid - Mag - True - Stereo'!O62</f>
        <v>#NAME?</v>
      </c>
      <c r="K62" s="68"/>
      <c r="L62" s="31"/>
      <c r="M62" s="31"/>
    </row>
    <row r="63" customFormat="false" ht="45.95" hidden="false" customHeight="true" outlineLevel="0" collapsed="false">
      <c r="A63" s="0" t="str">
        <f aca="false">'Hybrid - Mag - True - Stereo'!C63</f>
        <v>PT_b_beta_S1S_P2E_LV_SRC/RET</v>
      </c>
      <c r="B63" s="27" t="str">
        <f aca="false">IF(ISNUMBER(SEARCH("_LV",A63)),LEFT(A63,FIND("_LV",A63)-1),"")</f>
        <v>PT_b_beta_S1S_P2E</v>
      </c>
      <c r="C63" s="98" t="str">
        <f aca="false">'Hybrid - Mag - True - Stereo'!E63</f>
        <v>P8 - 5/13</v>
      </c>
      <c r="D63" s="0" t="str">
        <f aca="false">'Hybrid - Mag - True - Stereo'!F63</f>
        <v>16 - J12 - 2/1</v>
      </c>
      <c r="E63" s="0" t="e">
        <f aca="false">'Hybrid - Mag - True - Stereo'!L63</f>
        <v>#NAME?</v>
      </c>
      <c r="F63" s="98" t="e">
        <f aca="false">CONCATENATE(D63,"   ",E63)</f>
        <v>#NAME?</v>
      </c>
      <c r="H63" s="98" t="e">
        <f aca="false">'Hybrid - Mag - True - Stereo'!N63</f>
        <v>#NAME?</v>
      </c>
      <c r="I63" s="98" t="e">
        <f aca="false">'Hybrid - Mag - True - Stereo'!O63</f>
        <v>#NAME?</v>
      </c>
      <c r="K63" s="69"/>
      <c r="L63" s="31"/>
      <c r="M63" s="31"/>
    </row>
    <row r="64" customFormat="false" ht="45.95" hidden="false" customHeight="true" outlineLevel="0" collapsed="false">
      <c r="A64" s="0" t="str">
        <f aca="false">'Hybrid - Mag - True - Stereo'!C64</f>
        <v>PT_b_beta_S1S_P3_LV_SRC/RET</v>
      </c>
      <c r="B64" s="27" t="str">
        <f aca="false">IF(ISNUMBER(SEARCH("_LV",A64)),LEFT(A64,FIND("_LV",A64)-1),"")</f>
        <v>PT_b_beta_S1S_P3</v>
      </c>
      <c r="C64" s="98" t="str">
        <f aca="false">'Hybrid - Mag - True - Stereo'!E64</f>
        <v>P8 - 6/14</v>
      </c>
      <c r="D64" s="0" t="str">
        <f aca="false">'Hybrid - Mag - True - Stereo'!F64</f>
        <v>14 - J12 - 4/3</v>
      </c>
      <c r="E64" s="0" t="e">
        <f aca="false">'Hybrid - Mag - True - Stereo'!L64</f>
        <v>#NAME?</v>
      </c>
      <c r="F64" s="98" t="e">
        <f aca="false">CONCATENATE(D64,"   ",E64)</f>
        <v>#NAME?</v>
      </c>
      <c r="H64" s="98" t="e">
        <f aca="false">'Hybrid - Mag - True - Stereo'!N64</f>
        <v>#NAME?</v>
      </c>
      <c r="I64" s="98" t="e">
        <f aca="false">'Hybrid - Mag - True - Stereo'!O64</f>
        <v>#NAME?</v>
      </c>
      <c r="K64" s="68"/>
      <c r="L64" s="31"/>
      <c r="M64" s="49"/>
    </row>
    <row r="65" customFormat="false" ht="21" hidden="false" customHeight="true" outlineLevel="0" collapsed="false">
      <c r="B65" s="27"/>
      <c r="K65" s="31"/>
      <c r="L65" s="31"/>
      <c r="M65" s="31"/>
    </row>
    <row r="66" customFormat="false" ht="19.5" hidden="false" customHeight="true" outlineLevel="0" collapsed="false">
      <c r="B66" s="27"/>
      <c r="K66" s="31"/>
      <c r="L66" s="31"/>
      <c r="M66" s="31"/>
    </row>
    <row r="67" customFormat="false" ht="20.25" hidden="false" customHeight="true" outlineLevel="0" collapsed="false">
      <c r="B67" s="27"/>
      <c r="K67" s="31"/>
      <c r="L67" s="31"/>
      <c r="M67" s="31"/>
    </row>
    <row r="68" customFormat="false" ht="45.95" hidden="false" customHeight="true" outlineLevel="0" collapsed="false">
      <c r="A68" s="0" t="str">
        <f aca="false">'Hybrid - Mag - True - Stereo'!C68</f>
        <v>PT_b_beta_S0M_P1W_LV_SRC/RET</v>
      </c>
      <c r="B68" s="27" t="str">
        <f aca="false">IF(ISNUMBER(SEARCH("_LV",A68)),LEFT(A68,FIND("_LV",A68)-1),"")</f>
        <v>PT_b_beta_S0M_P1W</v>
      </c>
      <c r="C68" s="98" t="str">
        <f aca="false">'Hybrid - Mag - True - Stereo'!E68</f>
        <v>P9 - 1/9</v>
      </c>
      <c r="D68" s="0" t="str">
        <f aca="false">'Hybrid - Mag - True - Stereo'!F68</f>
        <v>24 - J12 - 2/1</v>
      </c>
      <c r="E68" s="0" t="e">
        <f aca="false">'Hybrid - Mag - True - Stereo'!L68</f>
        <v>#NAME?</v>
      </c>
      <c r="F68" s="98" t="e">
        <f aca="false">CONCATENATE(D68,"   ",E68)</f>
        <v>#NAME?</v>
      </c>
      <c r="H68" s="98" t="e">
        <f aca="false">'Hybrid - Mag - True - Stereo'!N68</f>
        <v>#NAME?</v>
      </c>
      <c r="I68" s="98" t="e">
        <f aca="false">'Hybrid - Mag - True - Stereo'!O68</f>
        <v>#NAME?</v>
      </c>
      <c r="K68" s="68"/>
      <c r="L68" s="31"/>
      <c r="M68" s="31"/>
    </row>
    <row r="69" customFormat="false" ht="45.95" hidden="false" customHeight="true" outlineLevel="0" collapsed="false">
      <c r="A69" s="0" t="str">
        <f aca="false">'Hybrid - Mag - True - Stereo'!C69</f>
        <v>PT_b_beta_S0M_P2E_LV_SRC/RET</v>
      </c>
      <c r="B69" s="27" t="str">
        <f aca="false">IF(ISNUMBER(SEARCH("_LV",A69)),LEFT(A69,FIND("_LV",A69)-1),"")</f>
        <v>PT_b_beta_S0M_P2E</v>
      </c>
      <c r="C69" s="98" t="str">
        <f aca="false">'Hybrid - Mag - True - Stereo'!E69</f>
        <v>P9 - 2/10</v>
      </c>
      <c r="D69" s="0" t="str">
        <f aca="false">'Hybrid - Mag - True - Stereo'!F69</f>
        <v>19 - J12 - 2/1</v>
      </c>
      <c r="E69" s="0" t="e">
        <f aca="false">'Hybrid - Mag - True - Stereo'!L69</f>
        <v>#NAME?</v>
      </c>
      <c r="F69" s="98" t="e">
        <f aca="false">CONCATENATE(D69,"   ",E69)</f>
        <v>#NAME?</v>
      </c>
      <c r="H69" s="98" t="e">
        <f aca="false">'Hybrid - Mag - True - Stereo'!N69</f>
        <v>#NAME?</v>
      </c>
      <c r="I69" s="98" t="e">
        <f aca="false">'Hybrid - Mag - True - Stereo'!O69</f>
        <v>#NAME?</v>
      </c>
      <c r="K69" s="68"/>
      <c r="L69" s="31"/>
      <c r="M69" s="31"/>
    </row>
    <row r="70" customFormat="false" ht="45.95" hidden="false" customHeight="true" outlineLevel="0" collapsed="false">
      <c r="A70" s="0" t="str">
        <f aca="false">'Hybrid - Mag - True - Stereo'!C70</f>
        <v>PT_b_beta_S0M_P3_LV_SRC/RET</v>
      </c>
      <c r="B70" s="27" t="str">
        <f aca="false">IF(ISNUMBER(SEARCH("_LV",A70)),LEFT(A70,FIND("_LV",A70)-1),"")</f>
        <v>PT_b_beta_S0M_P3</v>
      </c>
      <c r="C70" s="98" t="str">
        <f aca="false">'Hybrid - Mag - True - Stereo'!E70</f>
        <v>P9 - 3/11</v>
      </c>
      <c r="D70" s="0" t="str">
        <f aca="false">'Hybrid - Mag - True - Stereo'!F70</f>
        <v>16 - J12 - 8/7</v>
      </c>
      <c r="E70" s="0" t="e">
        <f aca="false">'Hybrid - Mag - True - Stereo'!L70</f>
        <v>#NAME?</v>
      </c>
      <c r="F70" s="98" t="e">
        <f aca="false">CONCATENATE(D70,"   ",E70)</f>
        <v>#NAME?</v>
      </c>
      <c r="H70" s="98" t="e">
        <f aca="false">'Hybrid - Mag - True - Stereo'!N70</f>
        <v>#NAME?</v>
      </c>
      <c r="I70" s="98" t="e">
        <f aca="false">'Hybrid - Mag - True - Stereo'!O70</f>
        <v>#NAME?</v>
      </c>
      <c r="K70" s="68"/>
      <c r="L70" s="31"/>
      <c r="M70" s="31"/>
    </row>
    <row r="71" customFormat="false" ht="45.95" hidden="false" customHeight="true" outlineLevel="0" collapsed="false">
      <c r="A71" s="0" t="str">
        <f aca="false">'Hybrid - Mag - True - Stereo'!C71</f>
        <v>PT_b_beta_S0S_P1W_LV_SRC/RET</v>
      </c>
      <c r="B71" s="27" t="str">
        <f aca="false">IF(ISNUMBER(SEARCH("_LV",A71)),LEFT(A71,FIND("_LV",A71)-1),"")</f>
        <v>PT_b_beta_S0S_P1W</v>
      </c>
      <c r="C71" s="98" t="str">
        <f aca="false">'Hybrid - Mag - True - Stereo'!E71</f>
        <v>P9 - 4/12</v>
      </c>
      <c r="D71" s="0" t="str">
        <f aca="false">'Hybrid - Mag - True - Stereo'!F71</f>
        <v>19 - J13 - 2/1</v>
      </c>
      <c r="E71" s="0" t="e">
        <f aca="false">'Hybrid - Mag - True - Stereo'!L71</f>
        <v>#NAME?</v>
      </c>
      <c r="F71" s="98" t="e">
        <f aca="false">CONCATENATE(D71,"   ",E71)</f>
        <v>#NAME?</v>
      </c>
      <c r="H71" s="98" t="e">
        <f aca="false">'Hybrid - Mag - True - Stereo'!N71</f>
        <v>#NAME?</v>
      </c>
      <c r="I71" s="98" t="e">
        <f aca="false">'Hybrid - Mag - True - Stereo'!O71</f>
        <v>#NAME?</v>
      </c>
      <c r="K71" s="68"/>
      <c r="L71" s="31"/>
      <c r="M71" s="31"/>
    </row>
    <row r="72" customFormat="false" ht="45.95" hidden="false" customHeight="true" outlineLevel="0" collapsed="false">
      <c r="A72" s="0" t="str">
        <f aca="false">'Hybrid - Mag - True - Stereo'!C72</f>
        <v>PT_b_beta_S0S_P2E_LV_SRC/RET</v>
      </c>
      <c r="B72" s="27" t="str">
        <f aca="false">IF(ISNUMBER(SEARCH("_LV",A72)),LEFT(A72,FIND("_LV",A72)-1),"")</f>
        <v>PT_b_beta_S0S_P2E</v>
      </c>
      <c r="C72" s="98" t="str">
        <f aca="false">'Hybrid - Mag - True - Stereo'!E72</f>
        <v>P9 - 5/13</v>
      </c>
      <c r="D72" s="0" t="str">
        <f aca="false">'Hybrid - Mag - True - Stereo'!F72</f>
        <v>19 - J13 - 8/7</v>
      </c>
      <c r="E72" s="0" t="e">
        <f aca="false">'Hybrid - Mag - True - Stereo'!L72</f>
        <v>#NAME?</v>
      </c>
      <c r="F72" s="98" t="e">
        <f aca="false">CONCATENATE(D72,"   ",E72)</f>
        <v>#NAME?</v>
      </c>
      <c r="H72" s="98" t="e">
        <f aca="false">'Hybrid - Mag - True - Stereo'!N72</f>
        <v>#NAME?</v>
      </c>
      <c r="I72" s="98" t="e">
        <f aca="false">'Hybrid - Mag - True - Stereo'!O72</f>
        <v>#NAME?</v>
      </c>
      <c r="K72" s="69"/>
      <c r="L72" s="31"/>
      <c r="M72" s="31"/>
    </row>
    <row r="73" customFormat="false" ht="45.95" hidden="false" customHeight="true" outlineLevel="0" collapsed="false">
      <c r="A73" s="0" t="str">
        <f aca="false">'Hybrid - Mag - True - Stereo'!C73</f>
        <v>PT_b_beta_S0S_P3_LV_SRC/RET</v>
      </c>
      <c r="B73" s="27" t="str">
        <f aca="false">IF(ISNUMBER(SEARCH("_LV",A73)),LEFT(A73,FIND("_LV",A73)-1),"")</f>
        <v>PT_b_beta_S0S_P3</v>
      </c>
      <c r="C73" s="98" t="str">
        <f aca="false">'Hybrid - Mag - True - Stereo'!E73</f>
        <v>P9 - 6/14</v>
      </c>
      <c r="D73" s="0" t="str">
        <f aca="false">'Hybrid - Mag - True - Stereo'!F73</f>
        <v>16 - J12 - 4/3</v>
      </c>
      <c r="E73" s="0" t="e">
        <f aca="false">'Hybrid - Mag - True - Stereo'!L73</f>
        <v>#NAME?</v>
      </c>
      <c r="F73" s="98" t="e">
        <f aca="false">CONCATENATE(D73,"   ",E73)</f>
        <v>#NAME?</v>
      </c>
      <c r="H73" s="98" t="e">
        <f aca="false">'Hybrid - Mag - True - Stereo'!N73</f>
        <v>#NAME?</v>
      </c>
      <c r="I73" s="98" t="e">
        <f aca="false">'Hybrid - Mag - True - Stereo'!O73</f>
        <v>#NAME?</v>
      </c>
      <c r="K73" s="68"/>
      <c r="L73" s="31"/>
      <c r="M73" s="31"/>
    </row>
    <row r="74" customFormat="false" ht="11.25" hidden="false" customHeight="true" outlineLevel="0" collapsed="false">
      <c r="B74" s="27"/>
      <c r="K74" s="31"/>
      <c r="L74" s="31"/>
      <c r="M74" s="31"/>
    </row>
    <row r="75" customFormat="false" ht="8.25" hidden="false" customHeight="true" outlineLevel="0" collapsed="false">
      <c r="B75" s="27"/>
      <c r="K75" s="31"/>
      <c r="L75" s="31"/>
      <c r="M75" s="31"/>
    </row>
    <row r="76" customFormat="false" ht="12.75" hidden="false" customHeight="true" outlineLevel="0" collapsed="false">
      <c r="B76" s="27"/>
      <c r="K76" s="31"/>
      <c r="L76" s="31"/>
      <c r="M76" s="31"/>
    </row>
    <row r="77" customFormat="false" ht="45.95" hidden="false" customHeight="true" outlineLevel="0" collapsed="false">
      <c r="A77" s="0" t="str">
        <f aca="false">'Hybrid - Mag - True - Stereo'!C77</f>
        <v>PT_b_beta_S0M_P4_LV_SRC/RET</v>
      </c>
      <c r="B77" s="27" t="str">
        <f aca="false">IF(ISNUMBER(SEARCH("_LV",A77)),LEFT(A77,FIND("_LV",A77)-1),"")</f>
        <v>PT_b_beta_S0M_P4</v>
      </c>
      <c r="C77" s="98" t="str">
        <f aca="false">'Hybrid - Mag - True - Stereo'!E77</f>
        <v>P28 - 1/9</v>
      </c>
      <c r="D77" s="0" t="str">
        <f aca="false">'Hybrid - Mag - True - Stereo'!F77</f>
        <v>14 - J12 - 8/7</v>
      </c>
      <c r="E77" s="0" t="e">
        <f aca="false">'Hybrid - Mag - True - Stereo'!L77</f>
        <v>#NAME?</v>
      </c>
      <c r="F77" s="98" t="e">
        <f aca="false">CONCATENATE(D77,"   ",E77)</f>
        <v>#NAME?</v>
      </c>
      <c r="H77" s="98" t="e">
        <f aca="false">'Hybrid - Mag - True - Stereo'!N77</f>
        <v>#NAME?</v>
      </c>
      <c r="I77" s="98" t="e">
        <f aca="false">'Hybrid - Mag - True - Stereo'!O77</f>
        <v>#NAME?</v>
      </c>
      <c r="K77" s="49"/>
      <c r="L77" s="31"/>
      <c r="M77" s="68"/>
    </row>
    <row r="78" customFormat="false" ht="45.95" hidden="false" customHeight="true" outlineLevel="0" collapsed="false">
      <c r="A78" s="0" t="str">
        <f aca="false">'Hybrid - Mag - True - Stereo'!C78</f>
        <v>PT_b_beta_S1M_P4_LV_SRC/RET</v>
      </c>
      <c r="B78" s="27" t="str">
        <f aca="false">IF(ISNUMBER(SEARCH("_LV",A78)),LEFT(A78,FIND("_LV",A78)-1),"")</f>
        <v>PT_b_beta_S1M_P4</v>
      </c>
      <c r="C78" s="98" t="str">
        <f aca="false">'Hybrid - Mag - True - Stereo'!E78</f>
        <v>P28 - 2/10</v>
      </c>
      <c r="D78" s="0" t="str">
        <f aca="false">'Hybrid - Mag - True - Stereo'!F78</f>
        <v>14 - J12 - 6/5</v>
      </c>
      <c r="E78" s="0" t="e">
        <f aca="false">'Hybrid - Mag - True - Stereo'!L78</f>
        <v>#NAME?</v>
      </c>
      <c r="F78" s="98" t="e">
        <f aca="false">CONCATENATE(D78,"   ",E78)</f>
        <v>#NAME?</v>
      </c>
      <c r="H78" s="98" t="e">
        <f aca="false">'Hybrid - Mag - True - Stereo'!N78</f>
        <v>#NAME?</v>
      </c>
      <c r="I78" s="98" t="e">
        <f aca="false">'Hybrid - Mag - True - Stereo'!O78</f>
        <v>#NAME?</v>
      </c>
      <c r="K78" s="49"/>
      <c r="L78" s="31"/>
      <c r="M78" s="68"/>
    </row>
    <row r="79" customFormat="false" ht="45.95" hidden="false" customHeight="true" outlineLevel="0" collapsed="false">
      <c r="A79" s="0" t="str">
        <f aca="false">'Hybrid - Mag - True - Stereo'!C79</f>
        <v>PT_b_beta_S2M_P4_LV_SRC/RET</v>
      </c>
      <c r="B79" s="27" t="str">
        <f aca="false">IF(ISNUMBER(SEARCH("_LV",A79)),LEFT(A79,FIND("_LV",A79)-1),"")</f>
        <v>PT_b_beta_S2M_P4</v>
      </c>
      <c r="C79" s="98" t="str">
        <f aca="false">'Hybrid - Mag - True - Stereo'!E79</f>
        <v>P28 - 3/11</v>
      </c>
      <c r="D79" s="0" t="str">
        <f aca="false">'Hybrid - Mag - True - Stereo'!F79</f>
        <v>13 - J13 - 6/5</v>
      </c>
      <c r="E79" s="0" t="e">
        <f aca="false">'Hybrid - Mag - True - Stereo'!L79</f>
        <v>#NAME?</v>
      </c>
      <c r="F79" s="98" t="e">
        <f aca="false">CONCATENATE(D79,"   ",E79)</f>
        <v>#NAME?</v>
      </c>
      <c r="H79" s="98" t="e">
        <f aca="false">'Hybrid - Mag - True - Stereo'!N79</f>
        <v>#NAME?</v>
      </c>
      <c r="I79" s="98" t="e">
        <f aca="false">'Hybrid - Mag - True - Stereo'!O79</f>
        <v>#NAME?</v>
      </c>
      <c r="K79" s="49"/>
      <c r="L79" s="31"/>
      <c r="M79" s="68"/>
    </row>
    <row r="80" customFormat="false" ht="45.95" hidden="false" customHeight="true" outlineLevel="0" collapsed="false">
      <c r="A80" s="0" t="str">
        <f aca="false">'Hybrid - Mag - True - Stereo'!C80</f>
        <v>PT_b_beta_S2M_P3_LV_SRC/RET</v>
      </c>
      <c r="B80" s="27" t="str">
        <f aca="false">IF(ISNUMBER(SEARCH("_LV",A80)),LEFT(A80,FIND("_LV",A80)-1),"")</f>
        <v>PT_b_beta_S2M_P3</v>
      </c>
      <c r="C80" s="98" t="str">
        <f aca="false">'Hybrid - Mag - True - Stereo'!E80</f>
        <v>P28 - 4/12</v>
      </c>
      <c r="D80" s="0" t="str">
        <f aca="false">'Hybrid - Mag - True - Stereo'!F80</f>
        <v>16 - J13 - 8/7</v>
      </c>
      <c r="E80" s="0" t="e">
        <f aca="false">'Hybrid - Mag - True - Stereo'!L80</f>
        <v>#NAME?</v>
      </c>
      <c r="F80" s="98" t="e">
        <f aca="false">CONCATENATE(D80,"   ",E80)</f>
        <v>#NAME?</v>
      </c>
      <c r="H80" s="98" t="e">
        <f aca="false">'Hybrid - Mag - True - Stereo'!N80</f>
        <v>#NAME?</v>
      </c>
      <c r="I80" s="98" t="e">
        <f aca="false">'Hybrid - Mag - True - Stereo'!O80</f>
        <v>#NAME?</v>
      </c>
      <c r="K80" s="31"/>
      <c r="L80" s="31"/>
      <c r="M80" s="31"/>
    </row>
    <row r="81" customFormat="false" ht="45.95" hidden="false" customHeight="true" outlineLevel="0" collapsed="false">
      <c r="B81" s="27"/>
      <c r="K81" s="31"/>
      <c r="L81" s="31"/>
      <c r="M81" s="31"/>
    </row>
    <row r="82" customFormat="false" ht="45.95" hidden="false" customHeight="true" outlineLevel="0" collapsed="false">
      <c r="B82" s="27"/>
      <c r="K82" s="31"/>
      <c r="L82" s="31"/>
      <c r="M82" s="31"/>
    </row>
    <row r="83" customFormat="false" ht="45.95" hidden="false" customHeight="true" outlineLevel="0" collapsed="false">
      <c r="B83" s="27"/>
      <c r="K83" s="31"/>
      <c r="L83" s="31"/>
      <c r="M83" s="31"/>
    </row>
    <row r="84" customFormat="false" ht="45.95" hidden="false" customHeight="true" outlineLevel="0" collapsed="false">
      <c r="B84" s="27"/>
      <c r="K84" s="31"/>
      <c r="L84" s="31"/>
      <c r="M84" s="31"/>
    </row>
    <row r="85" customFormat="false" ht="45.95" hidden="false" customHeight="true" outlineLevel="0" collapsed="false">
      <c r="B85" s="27"/>
      <c r="K85" s="31"/>
      <c r="L85" s="31"/>
      <c r="M85" s="31"/>
    </row>
    <row r="86" customFormat="false" ht="45.95" hidden="false" customHeight="true" outlineLevel="0" collapsed="false">
      <c r="A86" s="0" t="str">
        <f aca="false">'Hybrid - Mag - True - Stereo'!C86</f>
        <v>PT_b_gamma_S2M_P1W_LV_SRC/RET</v>
      </c>
      <c r="B86" s="27" t="str">
        <f aca="false">IF(ISNUMBER(SEARCH("_LV",A86)),LEFT(A86,FIND("_LV",A86)-1),"")</f>
        <v>PT_b_gamma_S2M_P1W</v>
      </c>
      <c r="C86" s="98" t="str">
        <f aca="false">'Hybrid - Mag - True - Stereo'!E86</f>
        <v>P13 - 1/9</v>
      </c>
      <c r="D86" s="0" t="str">
        <f aca="false">'Hybrid - Mag - True - Stereo'!F86</f>
        <v>24 - J13 - 6/5</v>
      </c>
      <c r="E86" s="0" t="e">
        <f aca="false">'Hybrid - Mag - True - Stereo'!L86</f>
        <v>#NAME?</v>
      </c>
      <c r="F86" s="98" t="e">
        <f aca="false">CONCATENATE(D86,"   ",E86)</f>
        <v>#NAME?</v>
      </c>
      <c r="H86" s="98" t="e">
        <f aca="false">'Hybrid - Mag - True - Stereo'!N86</f>
        <v>#NAME?</v>
      </c>
      <c r="I86" s="98" t="e">
        <f aca="false">'Hybrid - Mag - True - Stereo'!O86</f>
        <v>#NAME?</v>
      </c>
      <c r="K86" s="69"/>
      <c r="L86" s="31"/>
      <c r="M86" s="31"/>
    </row>
    <row r="87" customFormat="false" ht="45.95" hidden="false" customHeight="true" outlineLevel="0" collapsed="false">
      <c r="A87" s="0" t="str">
        <f aca="false">'Hybrid - Mag - True - Stereo'!C87</f>
        <v>PT_b_gamma_S2M_P2E_LV_SRC/RET</v>
      </c>
      <c r="B87" s="27" t="str">
        <f aca="false">IF(ISNUMBER(SEARCH("_LV",A87)),LEFT(A87,FIND("_LV",A87)-1),"")</f>
        <v>PT_b_gamma_S2M_P2E</v>
      </c>
      <c r="C87" s="98" t="str">
        <f aca="false">'Hybrid - Mag - True - Stereo'!E87</f>
        <v>P13 - 2/10</v>
      </c>
      <c r="D87" s="0" t="str">
        <f aca="false">'Hybrid - Mag - True - Stereo'!F87</f>
        <v>20 - J12 - 6/5</v>
      </c>
      <c r="E87" s="0" t="e">
        <f aca="false">'Hybrid - Mag - True - Stereo'!L87</f>
        <v>#NAME?</v>
      </c>
      <c r="F87" s="98" t="e">
        <f aca="false">CONCATENATE(D87,"   ",E87)</f>
        <v>#NAME?</v>
      </c>
      <c r="H87" s="98" t="e">
        <f aca="false">'Hybrid - Mag - True - Stereo'!N87</f>
        <v>#NAME?</v>
      </c>
      <c r="I87" s="98" t="e">
        <f aca="false">'Hybrid - Mag - True - Stereo'!O87</f>
        <v>#NAME?</v>
      </c>
      <c r="K87" s="68"/>
      <c r="L87" s="31"/>
      <c r="M87" s="31"/>
    </row>
    <row r="88" customFormat="false" ht="45.95" hidden="false" customHeight="true" outlineLevel="0" collapsed="false">
      <c r="B88" s="27"/>
      <c r="K88" s="31"/>
      <c r="L88" s="31"/>
      <c r="M88" s="31"/>
    </row>
    <row r="89" customFormat="false" ht="45.95" hidden="false" customHeight="true" outlineLevel="0" collapsed="false">
      <c r="A89" s="0" t="str">
        <f aca="false">'Hybrid - Mag - True - Stereo'!C89</f>
        <v>PT_b_gamma_S2S_P1W_LV_SRC/RET</v>
      </c>
      <c r="B89" s="27" t="str">
        <f aca="false">IF(ISNUMBER(SEARCH("_LV",A89)),LEFT(A89,FIND("_LV",A89)-1),"")</f>
        <v>PT_b_gamma_S2S_P1W</v>
      </c>
      <c r="C89" s="98" t="str">
        <f aca="false">'Hybrid - Mag - True - Stereo'!E89</f>
        <v>P13 - 4/12</v>
      </c>
      <c r="D89" s="0" t="str">
        <f aca="false">'Hybrid - Mag - True - Stereo'!F89</f>
        <v>20 - J12 - 8/7</v>
      </c>
      <c r="E89" s="0" t="e">
        <f aca="false">'Hybrid - Mag - True - Stereo'!L89</f>
        <v>#NAME?</v>
      </c>
      <c r="F89" s="98" t="e">
        <f aca="false">CONCATENATE(D89,"   ",E89)</f>
        <v>#NAME?</v>
      </c>
      <c r="H89" s="98" t="e">
        <f aca="false">'Hybrid - Mag - True - Stereo'!N89</f>
        <v>#NAME?</v>
      </c>
      <c r="I89" s="98" t="e">
        <f aca="false">'Hybrid - Mag - True - Stereo'!O89</f>
        <v>#NAME?</v>
      </c>
      <c r="K89" s="68"/>
      <c r="L89" s="31"/>
      <c r="M89" s="31"/>
    </row>
    <row r="90" customFormat="false" ht="45.95" hidden="false" customHeight="true" outlineLevel="0" collapsed="false">
      <c r="A90" s="0" t="str">
        <f aca="false">'Hybrid - Mag - True - Stereo'!C90</f>
        <v>PT_b_gamma_S2S_P2E_LV_SRC/RET</v>
      </c>
      <c r="B90" s="27" t="str">
        <f aca="false">IF(ISNUMBER(SEARCH("_LV",A90)),LEFT(A90,FIND("_LV",A90)-1),"")</f>
        <v>PT_b_gamma_S2S_P2E</v>
      </c>
      <c r="C90" s="98" t="str">
        <f aca="false">'Hybrid - Mag - True - Stereo'!E90</f>
        <v>P13 - 5/13</v>
      </c>
      <c r="D90" s="0" t="str">
        <f aca="false">'Hybrid - Mag - True - Stereo'!F90</f>
        <v>17 - J13 - 4/3</v>
      </c>
      <c r="E90" s="0" t="e">
        <f aca="false">'Hybrid - Mag - True - Stereo'!L90</f>
        <v>#NAME?</v>
      </c>
      <c r="F90" s="98" t="e">
        <f aca="false">CONCATENATE(D90,"   ",E90)</f>
        <v>#NAME?</v>
      </c>
      <c r="H90" s="98" t="e">
        <f aca="false">'Hybrid - Mag - True - Stereo'!N90</f>
        <v>#NAME?</v>
      </c>
      <c r="I90" s="98" t="e">
        <f aca="false">'Hybrid - Mag - True - Stereo'!O90</f>
        <v>#NAME?</v>
      </c>
      <c r="K90" s="70"/>
      <c r="L90" s="31"/>
      <c r="M90" s="31"/>
    </row>
    <row r="91" customFormat="false" ht="45.95" hidden="false" customHeight="true" outlineLevel="0" collapsed="false">
      <c r="A91" s="0" t="str">
        <f aca="false">'Hybrid - Mag - True - Stereo'!C91</f>
        <v>PT_b_gamma_S2S_P3_LV_SRC/RET</v>
      </c>
      <c r="B91" s="27" t="str">
        <f aca="false">IF(ISNUMBER(SEARCH("_LV",A91)),LEFT(A91,FIND("_LV",A91)-1),"")</f>
        <v>PT_b_gamma_S2S_P3</v>
      </c>
      <c r="C91" s="98" t="str">
        <f aca="false">'Hybrid - Mag - True - Stereo'!E91</f>
        <v>P13 - 6/14</v>
      </c>
      <c r="D91" s="0" t="str">
        <f aca="false">'Hybrid - Mag - True - Stereo'!F91</f>
        <v>14 - J13 - 2/1</v>
      </c>
      <c r="E91" s="0" t="e">
        <f aca="false">'Hybrid - Mag - True - Stereo'!L91</f>
        <v>#NAME?</v>
      </c>
      <c r="F91" s="98" t="e">
        <f aca="false">CONCATENATE(D91,"   ",E91)</f>
        <v>#NAME?</v>
      </c>
      <c r="H91" s="98" t="e">
        <f aca="false">'Hybrid - Mag - True - Stereo'!N91</f>
        <v>#NAME?</v>
      </c>
      <c r="I91" s="98" t="e">
        <f aca="false">'Hybrid - Mag - True - Stereo'!O91</f>
        <v>#NAME?</v>
      </c>
      <c r="K91" s="68"/>
      <c r="L91" s="31"/>
      <c r="M91" s="49"/>
    </row>
    <row r="92" customFormat="false" ht="45.95" hidden="false" customHeight="true" outlineLevel="0" collapsed="false">
      <c r="B92" s="27"/>
      <c r="K92" s="31"/>
      <c r="L92" s="31"/>
      <c r="M92" s="31"/>
    </row>
    <row r="93" customFormat="false" ht="45.95" hidden="false" customHeight="true" outlineLevel="0" collapsed="false">
      <c r="B93" s="27"/>
      <c r="K93" s="31"/>
      <c r="L93" s="31"/>
      <c r="M93" s="31"/>
    </row>
    <row r="94" customFormat="false" ht="45.95" hidden="false" customHeight="true" outlineLevel="0" collapsed="false">
      <c r="B94" s="27"/>
      <c r="K94" s="31"/>
      <c r="L94" s="31"/>
      <c r="M94" s="31"/>
    </row>
    <row r="95" customFormat="false" ht="45.95" hidden="false" customHeight="true" outlineLevel="0" collapsed="false">
      <c r="A95" s="0" t="str">
        <f aca="false">'Hybrid - Mag - True - Stereo'!C95</f>
        <v>PT_b_gamma_S1M_P1W_LV_SRC/RET</v>
      </c>
      <c r="B95" s="27" t="str">
        <f aca="false">IF(ISNUMBER(SEARCH("_LV",A95)),LEFT(A95,FIND("_LV",A95)-1),"")</f>
        <v>PT_b_gamma_S1M_P1W</v>
      </c>
      <c r="C95" s="98" t="str">
        <f aca="false">'Hybrid - Mag - True - Stereo'!E95</f>
        <v>P14 - 1/9</v>
      </c>
      <c r="D95" s="0" t="str">
        <f aca="false">'Hybrid - Mag - True - Stereo'!F95</f>
        <v>24 - J13 - 8/7</v>
      </c>
      <c r="E95" s="0" t="e">
        <f aca="false">'Hybrid - Mag - True - Stereo'!L95</f>
        <v>#NAME?</v>
      </c>
      <c r="F95" s="98" t="e">
        <f aca="false">CONCATENATE(D95,"   ",E95)</f>
        <v>#NAME?</v>
      </c>
      <c r="H95" s="98" t="e">
        <f aca="false">'Hybrid - Mag - True - Stereo'!N95</f>
        <v>#NAME?</v>
      </c>
      <c r="I95" s="98" t="e">
        <f aca="false">'Hybrid - Mag - True - Stereo'!O95</f>
        <v>#NAME?</v>
      </c>
      <c r="K95" s="68"/>
      <c r="L95" s="31"/>
      <c r="M95" s="31"/>
    </row>
    <row r="96" customFormat="false" ht="45.95" hidden="false" customHeight="true" outlineLevel="0" collapsed="false">
      <c r="A96" s="0" t="str">
        <f aca="false">'Hybrid - Mag - True - Stereo'!C96</f>
        <v>PT_b_gamma_S1M_P2E_LV_SRC/RET</v>
      </c>
      <c r="B96" s="27" t="str">
        <f aca="false">IF(ISNUMBER(SEARCH("_LV",A96)),LEFT(A96,FIND("_LV",A96)-1),"")</f>
        <v>PT_b_gamma_S1M_P2E</v>
      </c>
      <c r="C96" s="98" t="str">
        <f aca="false">'Hybrid - Mag - True - Stereo'!E96</f>
        <v>P14 - 2/10</v>
      </c>
      <c r="D96" s="0" t="str">
        <f aca="false">'Hybrid - Mag - True - Stereo'!F96</f>
        <v>20 - J12 - 4/3</v>
      </c>
      <c r="E96" s="0" t="e">
        <f aca="false">'Hybrid - Mag - True - Stereo'!L96</f>
        <v>#NAME?</v>
      </c>
      <c r="F96" s="98" t="e">
        <f aca="false">CONCATENATE(D96,"   ",E96)</f>
        <v>#NAME?</v>
      </c>
      <c r="H96" s="98" t="e">
        <f aca="false">'Hybrid - Mag - True - Stereo'!N96</f>
        <v>#NAME?</v>
      </c>
      <c r="I96" s="98" t="e">
        <f aca="false">'Hybrid - Mag - True - Stereo'!O96</f>
        <v>#NAME?</v>
      </c>
      <c r="K96" s="68"/>
      <c r="L96" s="31"/>
      <c r="M96" s="31"/>
    </row>
    <row r="97" customFormat="false" ht="45.95" hidden="false" customHeight="true" outlineLevel="0" collapsed="false">
      <c r="A97" s="0" t="str">
        <f aca="false">'Hybrid - Mag - True - Stereo'!C97</f>
        <v>PT_b_gamma_S1M_P3_LV_SRC/RET</v>
      </c>
      <c r="B97" s="27" t="str">
        <f aca="false">IF(ISNUMBER(SEARCH("_LV",A97)),LEFT(A97,FIND("_LV",A97)-1),"")</f>
        <v>PT_b_gamma_S1M_P3</v>
      </c>
      <c r="C97" s="98" t="str">
        <f aca="false">'Hybrid - Mag - True - Stereo'!E97</f>
        <v>P14 - 3/11</v>
      </c>
      <c r="D97" s="0" t="str">
        <f aca="false">'Hybrid - Mag - True - Stereo'!F97</f>
        <v>17 - J12 - 6/5</v>
      </c>
      <c r="E97" s="0" t="e">
        <f aca="false">'Hybrid - Mag - True - Stereo'!L97</f>
        <v>#NAME?</v>
      </c>
      <c r="F97" s="98" t="e">
        <f aca="false">CONCATENATE(D97,"   ",E97)</f>
        <v>#NAME?</v>
      </c>
      <c r="H97" s="98" t="e">
        <f aca="false">'Hybrid - Mag - True - Stereo'!N97</f>
        <v>#NAME?</v>
      </c>
      <c r="I97" s="98" t="e">
        <f aca="false">'Hybrid - Mag - True - Stereo'!O97</f>
        <v>#NAME?</v>
      </c>
      <c r="K97" s="68"/>
      <c r="L97" s="31"/>
      <c r="M97" s="31"/>
    </row>
    <row r="98" customFormat="false" ht="45.95" hidden="false" customHeight="true" outlineLevel="0" collapsed="false">
      <c r="A98" s="0" t="str">
        <f aca="false">'Hybrid - Mag - True - Stereo'!C98</f>
        <v>PT_b_gamma_S1S_P1W_LV_SRC/RET</v>
      </c>
      <c r="B98" s="27" t="str">
        <f aca="false">IF(ISNUMBER(SEARCH("_LV",A98)),LEFT(A98,FIND("_LV",A98)-1),"")</f>
        <v>PT_b_gamma_S1S_P1W</v>
      </c>
      <c r="C98" s="98" t="str">
        <f aca="false">'Hybrid - Mag - True - Stereo'!E98</f>
        <v>P14 - 4/12</v>
      </c>
      <c r="D98" s="0" t="str">
        <f aca="false">'Hybrid - Mag - True - Stereo'!F98</f>
        <v>20 - J13 - 6/5</v>
      </c>
      <c r="E98" s="0" t="e">
        <f aca="false">'Hybrid - Mag - True - Stereo'!L98</f>
        <v>#NAME?</v>
      </c>
      <c r="F98" s="98" t="e">
        <f aca="false">CONCATENATE(D98,"   ",E98)</f>
        <v>#NAME?</v>
      </c>
      <c r="H98" s="98" t="e">
        <f aca="false">'Hybrid - Mag - True - Stereo'!N98</f>
        <v>#NAME?</v>
      </c>
      <c r="I98" s="98" t="e">
        <f aca="false">'Hybrid - Mag - True - Stereo'!O98</f>
        <v>#NAME?</v>
      </c>
      <c r="K98" s="68"/>
      <c r="L98" s="31"/>
      <c r="M98" s="31"/>
    </row>
    <row r="99" customFormat="false" ht="45.95" hidden="false" customHeight="true" outlineLevel="0" collapsed="false">
      <c r="A99" s="0" t="str">
        <f aca="false">'Hybrid - Mag - True - Stereo'!C99</f>
        <v>PT_b_gamma_S1S_P2E_LV_SRC/RET</v>
      </c>
      <c r="B99" s="27" t="str">
        <f aca="false">IF(ISNUMBER(SEARCH("_LV",A99)),LEFT(A99,FIND("_LV",A99)-1),"")</f>
        <v>PT_b_gamma_S1S_P2E</v>
      </c>
      <c r="C99" s="98" t="str">
        <f aca="false">'Hybrid - Mag - True - Stereo'!E99</f>
        <v>P14 - 5/13</v>
      </c>
      <c r="D99" s="0" t="str">
        <f aca="false">'Hybrid - Mag - True - Stereo'!F99</f>
        <v>17 - J12 - 2/1</v>
      </c>
      <c r="E99" s="0" t="e">
        <f aca="false">'Hybrid - Mag - True - Stereo'!L99</f>
        <v>#NAME?</v>
      </c>
      <c r="F99" s="98" t="e">
        <f aca="false">CONCATENATE(D99,"   ",E99)</f>
        <v>#NAME?</v>
      </c>
      <c r="H99" s="98" t="e">
        <f aca="false">'Hybrid - Mag - True - Stereo'!N99</f>
        <v>#NAME?</v>
      </c>
      <c r="I99" s="98" t="e">
        <f aca="false">'Hybrid - Mag - True - Stereo'!O99</f>
        <v>#NAME?</v>
      </c>
      <c r="K99" s="69"/>
      <c r="L99" s="31"/>
      <c r="M99" s="31"/>
    </row>
    <row r="100" customFormat="false" ht="45.95" hidden="false" customHeight="true" outlineLevel="0" collapsed="false">
      <c r="A100" s="0" t="str">
        <f aca="false">'Hybrid - Mag - True - Stereo'!C100</f>
        <v>PT_b_gamma_S1S_P3_LV_SRC/RET</v>
      </c>
      <c r="B100" s="27" t="str">
        <f aca="false">IF(ISNUMBER(SEARCH("_LV",A100)),LEFT(A100,FIND("_LV",A100)-1),"")</f>
        <v>PT_b_gamma_S1S_P3</v>
      </c>
      <c r="C100" s="98" t="str">
        <f aca="false">'Hybrid - Mag - True - Stereo'!E100</f>
        <v>P14 - 6/14</v>
      </c>
      <c r="D100" s="0" t="str">
        <f aca="false">'Hybrid - Mag - True - Stereo'!F100</f>
        <v>14 - J13 - 4/3</v>
      </c>
      <c r="E100" s="0" t="e">
        <f aca="false">'Hybrid - Mag - True - Stereo'!L100</f>
        <v>#NAME?</v>
      </c>
      <c r="F100" s="98" t="e">
        <f aca="false">CONCATENATE(D100,"   ",E100)</f>
        <v>#NAME?</v>
      </c>
      <c r="H100" s="98" t="e">
        <f aca="false">'Hybrid - Mag - True - Stereo'!N100</f>
        <v>#NAME?</v>
      </c>
      <c r="I100" s="98" t="e">
        <f aca="false">'Hybrid - Mag - True - Stereo'!O100</f>
        <v>#NAME?</v>
      </c>
      <c r="K100" s="68"/>
      <c r="L100" s="31"/>
      <c r="M100" s="49"/>
    </row>
    <row r="101" customFormat="false" ht="45.95" hidden="false" customHeight="true" outlineLevel="0" collapsed="false">
      <c r="B101" s="27"/>
      <c r="K101" s="31"/>
      <c r="L101" s="31"/>
      <c r="M101" s="31"/>
    </row>
    <row r="102" customFormat="false" ht="45.95" hidden="false" customHeight="true" outlineLevel="0" collapsed="false">
      <c r="B102" s="27"/>
      <c r="K102" s="31"/>
      <c r="L102" s="31"/>
      <c r="M102" s="31"/>
    </row>
    <row r="103" customFormat="false" ht="83.25" hidden="false" customHeight="true" outlineLevel="0" collapsed="false">
      <c r="B103" s="27"/>
      <c r="K103" s="31"/>
      <c r="L103" s="31"/>
      <c r="M103" s="31"/>
    </row>
    <row r="104" customFormat="false" ht="45.95" hidden="false" customHeight="true" outlineLevel="0" collapsed="false">
      <c r="A104" s="0" t="str">
        <f aca="false">'Hybrid - Mag - True - Stereo'!C104</f>
        <v>PT_b_gamma_S0M_P1W_LV_SRC/RET</v>
      </c>
      <c r="B104" s="27" t="str">
        <f aca="false">IF(ISNUMBER(SEARCH("_LV",A104)),LEFT(A104,FIND("_LV",A104)-1),"")</f>
        <v>PT_b_gamma_S0M_P1W</v>
      </c>
      <c r="C104" s="98" t="str">
        <f aca="false">'Hybrid - Mag - True - Stereo'!E104</f>
        <v>P15 - 1/9</v>
      </c>
      <c r="D104" s="0" t="str">
        <f aca="false">'Hybrid - Mag - True - Stereo'!F104</f>
        <v>24 - J13 - 2/1</v>
      </c>
      <c r="E104" s="0" t="e">
        <f aca="false">'Hybrid - Mag - True - Stereo'!L104</f>
        <v>#NAME?</v>
      </c>
      <c r="F104" s="98" t="e">
        <f aca="false">CONCATENATE(D104,"   ",E104)</f>
        <v>#NAME?</v>
      </c>
      <c r="H104" s="98" t="e">
        <f aca="false">'Hybrid - Mag - True - Stereo'!N104</f>
        <v>#NAME?</v>
      </c>
      <c r="I104" s="98" t="e">
        <f aca="false">'Hybrid - Mag - True - Stereo'!O104</f>
        <v>#NAME?</v>
      </c>
      <c r="K104" s="68"/>
      <c r="L104" s="31"/>
      <c r="M104" s="31"/>
    </row>
    <row r="105" customFormat="false" ht="45.95" hidden="false" customHeight="true" outlineLevel="0" collapsed="false">
      <c r="A105" s="0" t="str">
        <f aca="false">'Hybrid - Mag - True - Stereo'!C105</f>
        <v>PT_b_gamma_S0M_P2E_LV_SRC/RET</v>
      </c>
      <c r="B105" s="27" t="str">
        <f aca="false">IF(ISNUMBER(SEARCH("_LV",A105)),LEFT(A105,FIND("_LV",A105)-1),"")</f>
        <v>PT_b_gamma_S0M_P2E</v>
      </c>
      <c r="C105" s="98" t="str">
        <f aca="false">'Hybrid - Mag - True - Stereo'!E105</f>
        <v>P15 - 2/10</v>
      </c>
      <c r="D105" s="0" t="str">
        <f aca="false">'Hybrid - Mag - True - Stereo'!F105</f>
        <v>20 - J12 - 2/1</v>
      </c>
      <c r="E105" s="0" t="e">
        <f aca="false">'Hybrid - Mag - True - Stereo'!L105</f>
        <v>#NAME?</v>
      </c>
      <c r="F105" s="98" t="e">
        <f aca="false">CONCATENATE(D105,"   ",E105)</f>
        <v>#NAME?</v>
      </c>
      <c r="H105" s="98" t="e">
        <f aca="false">'Hybrid - Mag - True - Stereo'!N105</f>
        <v>#NAME?</v>
      </c>
      <c r="I105" s="98" t="e">
        <f aca="false">'Hybrid - Mag - True - Stereo'!O105</f>
        <v>#NAME?</v>
      </c>
      <c r="K105" s="68"/>
      <c r="L105" s="31"/>
      <c r="M105" s="31"/>
    </row>
    <row r="106" customFormat="false" ht="45.95" hidden="false" customHeight="true" outlineLevel="0" collapsed="false">
      <c r="A106" s="0" t="str">
        <f aca="false">'Hybrid - Mag - True - Stereo'!C106</f>
        <v>PT_b_gamma_S0M_P3_LV_SRC/RET</v>
      </c>
      <c r="B106" s="27" t="str">
        <f aca="false">IF(ISNUMBER(SEARCH("_LV",A106)),LEFT(A106,FIND("_LV",A106)-1),"")</f>
        <v>PT_b_gamma_S0M_P3</v>
      </c>
      <c r="C106" s="98" t="str">
        <f aca="false">'Hybrid - Mag - True - Stereo'!E106</f>
        <v>P15 - 3/11</v>
      </c>
      <c r="D106" s="0" t="str">
        <f aca="false">'Hybrid - Mag - True - Stereo'!F106</f>
        <v>17 - J12 - 8/7</v>
      </c>
      <c r="E106" s="0" t="e">
        <f aca="false">'Hybrid - Mag - True - Stereo'!L106</f>
        <v>#NAME?</v>
      </c>
      <c r="F106" s="98" t="e">
        <f aca="false">CONCATENATE(D106,"   ",E106)</f>
        <v>#NAME?</v>
      </c>
      <c r="H106" s="98" t="e">
        <f aca="false">'Hybrid - Mag - True - Stereo'!N106</f>
        <v>#NAME?</v>
      </c>
      <c r="I106" s="98" t="e">
        <f aca="false">'Hybrid - Mag - True - Stereo'!O106</f>
        <v>#NAME?</v>
      </c>
      <c r="K106" s="68"/>
      <c r="L106" s="31"/>
      <c r="M106" s="31"/>
    </row>
    <row r="107" customFormat="false" ht="45.95" hidden="false" customHeight="true" outlineLevel="0" collapsed="false">
      <c r="A107" s="0" t="str">
        <f aca="false">'Hybrid - Mag - True - Stereo'!C107</f>
        <v>PT_b_gamma_S0S_P1W_LV_SRC/RET</v>
      </c>
      <c r="B107" s="27" t="str">
        <f aca="false">IF(ISNUMBER(SEARCH("_LV",A107)),LEFT(A107,FIND("_LV",A107)-1),"")</f>
        <v>PT_b_gamma_S0S_P1W</v>
      </c>
      <c r="C107" s="98" t="str">
        <f aca="false">'Hybrid - Mag - True - Stereo'!E107</f>
        <v>P15 - 4/12</v>
      </c>
      <c r="D107" s="0" t="str">
        <f aca="false">'Hybrid - Mag - True - Stereo'!F107</f>
        <v>20 - J13 - 2/1</v>
      </c>
      <c r="E107" s="0" t="e">
        <f aca="false">'Hybrid - Mag - True - Stereo'!L107</f>
        <v>#NAME?</v>
      </c>
      <c r="F107" s="98" t="e">
        <f aca="false">CONCATENATE(D107,"   ",E107)</f>
        <v>#NAME?</v>
      </c>
      <c r="H107" s="98" t="e">
        <f aca="false">'Hybrid - Mag - True - Stereo'!N107</f>
        <v>#NAME?</v>
      </c>
      <c r="I107" s="98" t="e">
        <f aca="false">'Hybrid - Mag - True - Stereo'!O107</f>
        <v>#NAME?</v>
      </c>
      <c r="K107" s="68"/>
      <c r="L107" s="31"/>
      <c r="M107" s="31"/>
    </row>
    <row r="108" customFormat="false" ht="45.95" hidden="false" customHeight="true" outlineLevel="0" collapsed="false">
      <c r="A108" s="0" t="str">
        <f aca="false">'Hybrid - Mag - True - Stereo'!C108</f>
        <v>PT_b_gamma_S0S_P2E_LV_SRC/RET</v>
      </c>
      <c r="B108" s="27" t="str">
        <f aca="false">IF(ISNUMBER(SEARCH("_LV",A108)),LEFT(A108,FIND("_LV",A108)-1),"")</f>
        <v>PT_b_gamma_S0S_P2E</v>
      </c>
      <c r="C108" s="98" t="str">
        <f aca="false">'Hybrid - Mag - True - Stereo'!E108</f>
        <v>P15 - 5/13</v>
      </c>
      <c r="D108" s="0" t="str">
        <f aca="false">'Hybrid - Mag - True - Stereo'!F108</f>
        <v>20 - J13 - 8/7</v>
      </c>
      <c r="E108" s="0" t="e">
        <f aca="false">'Hybrid - Mag - True - Stereo'!L108</f>
        <v>#NAME?</v>
      </c>
      <c r="F108" s="98" t="e">
        <f aca="false">CONCATENATE(D108,"   ",E108)</f>
        <v>#NAME?</v>
      </c>
      <c r="H108" s="98" t="e">
        <f aca="false">'Hybrid - Mag - True - Stereo'!N108</f>
        <v>#NAME?</v>
      </c>
      <c r="I108" s="98" t="e">
        <f aca="false">'Hybrid - Mag - True - Stereo'!O108</f>
        <v>#NAME?</v>
      </c>
      <c r="K108" s="69"/>
      <c r="L108" s="31"/>
      <c r="M108" s="31"/>
    </row>
    <row r="109" customFormat="false" ht="45.95" hidden="false" customHeight="true" outlineLevel="0" collapsed="false">
      <c r="A109" s="0" t="str">
        <f aca="false">'Hybrid - Mag - True - Stereo'!C109</f>
        <v>PT_b_gamma_S0S_P3_LV_SRC/RET</v>
      </c>
      <c r="B109" s="27" t="str">
        <f aca="false">IF(ISNUMBER(SEARCH("_LV",A109)),LEFT(A109,FIND("_LV",A109)-1),"")</f>
        <v>PT_b_gamma_S0S_P3</v>
      </c>
      <c r="C109" s="98" t="str">
        <f aca="false">'Hybrid - Mag - True - Stereo'!E109</f>
        <v>P15 - 6/14</v>
      </c>
      <c r="D109" s="0" t="str">
        <f aca="false">'Hybrid - Mag - True - Stereo'!F109</f>
        <v>17 - J12 - 4/3</v>
      </c>
      <c r="E109" s="0" t="e">
        <f aca="false">'Hybrid - Mag - True - Stereo'!L109</f>
        <v>#NAME?</v>
      </c>
      <c r="F109" s="98" t="e">
        <f aca="false">CONCATENATE(D109,"   ",E109)</f>
        <v>#NAME?</v>
      </c>
      <c r="H109" s="98" t="e">
        <f aca="false">'Hybrid - Mag - True - Stereo'!N109</f>
        <v>#NAME?</v>
      </c>
      <c r="I109" s="98" t="e">
        <f aca="false">'Hybrid - Mag - True - Stereo'!O109</f>
        <v>#NAME?</v>
      </c>
      <c r="K109" s="68"/>
      <c r="L109" s="31"/>
      <c r="M109" s="31"/>
    </row>
    <row r="110" customFormat="false" ht="45.95" hidden="false" customHeight="true" outlineLevel="0" collapsed="false">
      <c r="B110" s="27"/>
      <c r="K110" s="31"/>
      <c r="M110" s="31"/>
    </row>
    <row r="111" customFormat="false" ht="45.95" hidden="false" customHeight="true" outlineLevel="0" collapsed="false">
      <c r="B111" s="27"/>
      <c r="K111" s="31"/>
      <c r="M111" s="31"/>
    </row>
    <row r="112" customFormat="false" ht="45.95" hidden="false" customHeight="true" outlineLevel="0" collapsed="false">
      <c r="B112" s="27"/>
      <c r="K112" s="31"/>
      <c r="M112" s="31"/>
    </row>
    <row r="113" customFormat="false" ht="45.95" hidden="false" customHeight="true" outlineLevel="0" collapsed="false">
      <c r="A113" s="0" t="str">
        <f aca="false">'Hybrid - Mag - True - Stereo'!C113</f>
        <v>PT_b_gamma_S0M_P4_LV_SRC/RET</v>
      </c>
      <c r="B113" s="27" t="str">
        <f aca="false">IF(ISNUMBER(SEARCH("_LV",A113)),LEFT(A113,FIND("_LV",A113)-1),"")</f>
        <v>PT_b_gamma_S0M_P4</v>
      </c>
      <c r="C113" s="98" t="str">
        <f aca="false">'Hybrid - Mag - True - Stereo'!E113</f>
        <v>P34 - 1/9</v>
      </c>
      <c r="D113" s="0" t="str">
        <f aca="false">'Hybrid - Mag - True - Stereo'!F113</f>
        <v>14 - J13 - 8/7</v>
      </c>
      <c r="E113" s="0" t="e">
        <f aca="false">'Hybrid - Mag - True - Stereo'!L113</f>
        <v>#NAME?</v>
      </c>
      <c r="F113" s="98" t="e">
        <f aca="false">CONCATENATE(D113,"   ",E113)</f>
        <v>#NAME?</v>
      </c>
      <c r="H113" s="98" t="e">
        <f aca="false">'Hybrid - Mag - True - Stereo'!N113</f>
        <v>#NAME?</v>
      </c>
      <c r="I113" s="98" t="e">
        <f aca="false">'Hybrid - Mag - True - Stereo'!O113</f>
        <v>#NAME?</v>
      </c>
      <c r="K113" s="49"/>
      <c r="L113" s="31"/>
      <c r="M113" s="68"/>
    </row>
    <row r="114" customFormat="false" ht="45.95" hidden="false" customHeight="true" outlineLevel="0" collapsed="false">
      <c r="A114" s="0" t="str">
        <f aca="false">'Hybrid - Mag - True - Stereo'!C114</f>
        <v>PT_b_gamma_S1M_P4_LV_SRC/RET</v>
      </c>
      <c r="B114" s="27" t="str">
        <f aca="false">IF(ISNUMBER(SEARCH("_LV",A114)),LEFT(A114,FIND("_LV",A114)-1),"")</f>
        <v>PT_b_gamma_S1M_P4</v>
      </c>
      <c r="C114" s="98" t="str">
        <f aca="false">'Hybrid - Mag - True - Stereo'!E114</f>
        <v>P34 - 2/10</v>
      </c>
      <c r="D114" s="0" t="str">
        <f aca="false">'Hybrid - Mag - True - Stereo'!F114</f>
        <v>14 - J13 - 6/5</v>
      </c>
      <c r="E114" s="0" t="e">
        <f aca="false">'Hybrid - Mag - True - Stereo'!L114</f>
        <v>#NAME?</v>
      </c>
      <c r="F114" s="98" t="e">
        <f aca="false">CONCATENATE(D114,"   ",E114)</f>
        <v>#NAME?</v>
      </c>
      <c r="H114" s="98" t="e">
        <f aca="false">'Hybrid - Mag - True - Stereo'!N114</f>
        <v>#NAME?</v>
      </c>
      <c r="I114" s="98" t="e">
        <f aca="false">'Hybrid - Mag - True - Stereo'!O114</f>
        <v>#NAME?</v>
      </c>
      <c r="K114" s="49"/>
      <c r="L114" s="31"/>
      <c r="M114" s="68"/>
    </row>
    <row r="115" customFormat="false" ht="45.95" hidden="false" customHeight="true" outlineLevel="0" collapsed="false">
      <c r="A115" s="0" t="str">
        <f aca="false">'Hybrid - Mag - True - Stereo'!C115</f>
        <v>PT_b_gamma_S2M_P4_LV_SRC/RET</v>
      </c>
      <c r="B115" s="27" t="str">
        <f aca="false">IF(ISNUMBER(SEARCH("_LV",A115)),LEFT(A115,FIND("_LV",A115)-1),"")</f>
        <v>PT_b_gamma_S2M_P4</v>
      </c>
      <c r="C115" s="98" t="str">
        <f aca="false">'Hybrid - Mag - True - Stereo'!E115</f>
        <v>P34 - 3/11</v>
      </c>
      <c r="D115" s="0" t="str">
        <f aca="false">'Hybrid - Mag - True - Stereo'!F115</f>
        <v>13 - J13 - 2/1</v>
      </c>
      <c r="E115" s="0" t="e">
        <f aca="false">'Hybrid - Mag - True - Stereo'!L115</f>
        <v>#NAME?</v>
      </c>
      <c r="F115" s="98" t="e">
        <f aca="false">CONCATENATE(D115,"   ",E115)</f>
        <v>#NAME?</v>
      </c>
      <c r="H115" s="98" t="e">
        <f aca="false">'Hybrid - Mag - True - Stereo'!N115</f>
        <v>#NAME?</v>
      </c>
      <c r="I115" s="98" t="e">
        <f aca="false">'Hybrid - Mag - True - Stereo'!O115</f>
        <v>#NAME?</v>
      </c>
      <c r="K115" s="49"/>
      <c r="L115" s="31"/>
      <c r="M115" s="68"/>
    </row>
    <row r="116" customFormat="false" ht="45.95" hidden="false" customHeight="true" outlineLevel="0" collapsed="false">
      <c r="A116" s="0" t="str">
        <f aca="false">'Hybrid - Mag - True - Stereo'!C116</f>
        <v>PT_b_gamma_S2M_P3_LV_SRC/RET</v>
      </c>
      <c r="B116" s="27" t="str">
        <f aca="false">IF(ISNUMBER(SEARCH("_LV",A116)),LEFT(A116,FIND("_LV",A116)-1),"")</f>
        <v>PT_b_gamma_S2M_P3</v>
      </c>
      <c r="C116" s="98" t="str">
        <f aca="false">'Hybrid - Mag - True - Stereo'!E116</f>
        <v>P34 - 4/12</v>
      </c>
      <c r="D116" s="0" t="str">
        <f aca="false">'Hybrid - Mag - True - Stereo'!F116</f>
        <v>17 - J13 - 8/7</v>
      </c>
      <c r="E116" s="0" t="e">
        <f aca="false">'Hybrid - Mag - True - Stereo'!L116</f>
        <v>#NAME?</v>
      </c>
      <c r="F116" s="98" t="e">
        <f aca="false">CONCATENATE(D116,"   ",E116)</f>
        <v>#NAME?</v>
      </c>
      <c r="H116" s="98" t="e">
        <f aca="false">'Hybrid - Mag - True - Stereo'!N116</f>
        <v>#NAME?</v>
      </c>
      <c r="I116" s="98" t="e">
        <f aca="false">'Hybrid - Mag - True - Stereo'!O116</f>
        <v>#NAME?</v>
      </c>
      <c r="K116" s="49"/>
      <c r="L116" s="68"/>
      <c r="M116" s="68"/>
    </row>
  </sheetData>
  <mergeCells count="2">
    <mergeCell ref="B1:C1"/>
    <mergeCell ref="K2:M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Z140"/>
  <sheetViews>
    <sheetView showFormulas="false" showGridLines="true" showRowColHeaders="true" showZeros="true" rightToLeft="false" tabSelected="false" showOutlineSymbols="true" defaultGridColor="true" view="normal" topLeftCell="A49" colorId="64" zoomScale="110" zoomScaleNormal="110" zoomScalePageLayoutView="100" workbookViewId="0">
      <selection pane="topLeft" activeCell="D43" activeCellId="0" sqref="D43"/>
    </sheetView>
  </sheetViews>
  <sheetFormatPr defaultRowHeight="15" zeroHeight="false" outlineLevelRow="0" outlineLevelCol="0"/>
  <cols>
    <col collapsed="false" customWidth="true" hidden="false" outlineLevel="0" max="2" min="1" style="46" width="8.71"/>
    <col collapsed="false" customWidth="true" hidden="false" outlineLevel="0" max="3" min="3" style="46" width="46.14"/>
    <col collapsed="false" customWidth="true" hidden="false" outlineLevel="0" max="4" min="4" style="46" width="43.14"/>
    <col collapsed="false" customWidth="true" hidden="false" outlineLevel="0" max="5" min="5" style="46" width="17.29"/>
    <col collapsed="false" customWidth="true" hidden="false" outlineLevel="0" max="6" min="6" style="6" width="16.29"/>
    <col collapsed="false" customWidth="true" hidden="false" outlineLevel="0" max="7" min="7" style="14" width="5.7"/>
    <col collapsed="false" customWidth="true" hidden="false" outlineLevel="0" max="8" min="8" style="14" width="5.57"/>
    <col collapsed="false" customWidth="true" hidden="false" outlineLevel="0" max="10" min="9" style="14" width="1.58"/>
    <col collapsed="false" customWidth="true" hidden="false" outlineLevel="0" max="11" min="11" style="14" width="1.71"/>
    <col collapsed="false" customWidth="true" hidden="false" outlineLevel="0" max="12" min="12" style="14" width="5.43"/>
    <col collapsed="false" customWidth="true" hidden="false" outlineLevel="0" max="13" min="13" style="15" width="4.57"/>
    <col collapsed="false" customWidth="true" hidden="false" outlineLevel="0" max="14" min="14" style="14" width="6.86"/>
    <col collapsed="false" customWidth="true" hidden="false" outlineLevel="0" max="15" min="15" style="14" width="6.28"/>
    <col collapsed="false" customWidth="true" hidden="false" outlineLevel="0" max="16" min="16" style="15" width="6.57"/>
    <col collapsed="false" customWidth="true" hidden="false" outlineLevel="0" max="17" min="17" style="14" width="3.29"/>
    <col collapsed="false" customWidth="true" hidden="false" outlineLevel="0" max="18" min="18" style="15" width="6.28"/>
    <col collapsed="false" customWidth="true" hidden="false" outlineLevel="0" max="19" min="19" style="14" width="3.29"/>
    <col collapsed="false" customWidth="true" hidden="false" outlineLevel="0" max="21" min="20" style="14" width="4.57"/>
    <col collapsed="false" customWidth="true" hidden="false" outlineLevel="0" max="22" min="22" style="16" width="15.29"/>
    <col collapsed="false" customWidth="true" hidden="false" outlineLevel="0" max="23" min="23" style="16" width="10.71"/>
    <col collapsed="false" customWidth="true" hidden="false" outlineLevel="0" max="24" min="24" style="46" width="35.71"/>
    <col collapsed="false" customWidth="true" hidden="false" outlineLevel="0" max="25" min="25" style="46" width="43.71"/>
    <col collapsed="false" customWidth="true" hidden="false" outlineLevel="0" max="26" min="26" style="46" width="56.7"/>
    <col collapsed="false" customWidth="true" hidden="false" outlineLevel="0" max="1025" min="27" style="46" width="8.71"/>
  </cols>
  <sheetData>
    <row r="1" customFormat="false" ht="15" hidden="false" customHeight="true" outlineLevel="0" collapsed="false">
      <c r="F1" s="7"/>
      <c r="G1" s="16"/>
      <c r="H1" s="19" t="s">
        <v>36</v>
      </c>
      <c r="L1" s="20" t="s">
        <v>37</v>
      </c>
      <c r="M1" s="21" t="s">
        <v>38</v>
      </c>
      <c r="N1" s="16"/>
      <c r="O1" s="16"/>
      <c r="P1" s="22"/>
      <c r="Q1" s="16"/>
      <c r="R1" s="22"/>
      <c r="S1" s="16"/>
      <c r="T1" s="20" t="s">
        <v>39</v>
      </c>
    </row>
    <row r="2" customFormat="false" ht="23.25" hidden="false" customHeight="true" outlineLevel="0" collapsed="false">
      <c r="C2" s="23" t="s">
        <v>375</v>
      </c>
      <c r="D2" s="23"/>
      <c r="E2" s="23"/>
      <c r="F2" s="23"/>
      <c r="G2" s="24" t="s">
        <v>41</v>
      </c>
      <c r="H2" s="19"/>
      <c r="I2" s="25" t="s">
        <v>42</v>
      </c>
      <c r="J2" s="25"/>
      <c r="K2" s="25"/>
      <c r="L2" s="20"/>
      <c r="M2" s="20"/>
      <c r="N2" s="26" t="s">
        <v>43</v>
      </c>
      <c r="O2" s="26" t="s">
        <v>44</v>
      </c>
      <c r="P2" s="15" t="str">
        <f aca="false">N2</f>
        <v>A-bot</v>
      </c>
      <c r="Q2" s="16"/>
      <c r="R2" s="15" t="str">
        <f aca="false">O2</f>
        <v>C-top</v>
      </c>
      <c r="S2" s="27"/>
      <c r="T2" s="20"/>
      <c r="V2" s="28" t="s">
        <v>45</v>
      </c>
    </row>
    <row r="3" customFormat="false" ht="65.25" hidden="false" customHeight="true" outlineLevel="0" collapsed="false">
      <c r="C3" s="105" t="s">
        <v>46</v>
      </c>
      <c r="D3" s="105" t="s">
        <v>47</v>
      </c>
      <c r="E3" s="30" t="s">
        <v>48</v>
      </c>
      <c r="F3" s="30" t="s">
        <v>49</v>
      </c>
      <c r="G3" s="16"/>
      <c r="H3" s="19"/>
      <c r="L3" s="20"/>
      <c r="M3" s="20"/>
      <c r="N3" s="16" t="s">
        <v>50</v>
      </c>
      <c r="O3" s="16" t="s">
        <v>50</v>
      </c>
      <c r="P3" s="22" t="s">
        <v>50</v>
      </c>
      <c r="Q3" s="16" t="s">
        <v>51</v>
      </c>
      <c r="R3" s="22" t="s">
        <v>52</v>
      </c>
      <c r="S3" s="27" t="s">
        <v>51</v>
      </c>
      <c r="T3" s="20"/>
      <c r="V3" s="31" t="s">
        <v>53</v>
      </c>
      <c r="W3" s="16" t="n">
        <f aca="false">TRUE()</f>
        <v>1</v>
      </c>
    </row>
    <row r="4" customFormat="false" ht="15" hidden="false" customHeight="true" outlineLevel="0" collapsed="false">
      <c r="C4" s="32" t="s">
        <v>376</v>
      </c>
      <c r="D4" s="33" t="s">
        <v>377</v>
      </c>
      <c r="E4" s="34" t="s">
        <v>378</v>
      </c>
      <c r="F4" s="35" t="s">
        <v>379</v>
      </c>
      <c r="G4" s="36" t="str">
        <f aca="false">IF(LEFT(F4,3)="2.5", MID(F4,7,2),LEFT(F4,2))</f>
        <v>11</v>
      </c>
      <c r="H4" s="14" t="s">
        <v>58</v>
      </c>
      <c r="I4" s="37"/>
      <c r="L4" s="27" t="e">
        <f aca="false" t="array" ref="L4:L4">INDEX(Cable_L!$B$3:$B$80,MATCH(1,COUNTIFS($G4,Cable_L!$A$3:$A$80,$H4,Cable_L!$C$3:$C$80),0))</f>
        <v>#NAME?</v>
      </c>
      <c r="M4" s="22" t="e">
        <f aca="false" t="array" ref="M4:M7">_xlfn._xlws.sort(VALUE(_xlfn.unique(G4:G10)))</f>
        <v>#NAME?</v>
      </c>
      <c r="N4" s="27" t="e">
        <f aca="false" t="array" ref="N4:N4">INDEX(INDEX(Cable_L!$H$3:$K$80,,MATCH(N$2,Cable_L!$H$2:$K$2,0)),MATCH(1,COUNTIFS($G4,Cable_L!$A$3:$A$80,$H4,Cable_L!$C$3:$C$80),0))</f>
        <v>#NAME?</v>
      </c>
      <c r="O4" s="27" t="e">
        <f aca="false" t="array" ref="O4:O4">INDEX(INDEX(Cable_L!$H$3:$K$80,,MATCH(O$2,Cable_L!$H$2:$K$2,0)),MATCH(1,COUNTIFS($G4,Cable_L!$A$3:$A$80,$H4,Cable_L!$C$3:$C$80),0))</f>
        <v>#NAME?</v>
      </c>
      <c r="P4" s="22" t="e">
        <f aca="false" t="array" ref="P4:P5">_xlfn._xlws.filter(_xlfn.unique(N4:N11),_xlfn.unique(N4:N11)&lt;&gt;"")</f>
        <v>#NAME?</v>
      </c>
      <c r="Q4" s="16" t="e">
        <f aca="false">COUNTIF(N4:N12,P4)</f>
        <v>#NAME?</v>
      </c>
      <c r="R4" s="22" t="e">
        <f aca="false" t="array" ref="R4:R5">_xlfn._xlws.filter(_xlfn.unique(O4:O12),_xlfn.unique(O4:O12)&lt;&gt;"")</f>
        <v>#NAME?</v>
      </c>
      <c r="S4" s="27" t="e">
        <f aca="false">COUNTIF(O4:O12,R4)</f>
        <v>#NAME?</v>
      </c>
      <c r="T4" s="16" t="n">
        <f aca="false">COUNTA($G4:$G12)</f>
        <v>8</v>
      </c>
      <c r="V4" s="31" t="s">
        <v>59</v>
      </c>
      <c r="W4" s="31" t="s">
        <v>60</v>
      </c>
      <c r="Y4" s="38" t="s">
        <v>61</v>
      </c>
      <c r="Z4" s="38"/>
    </row>
    <row r="5" customFormat="false" ht="15.75" hidden="false" customHeight="false" outlineLevel="0" collapsed="false">
      <c r="C5" s="39" t="s">
        <v>380</v>
      </c>
      <c r="D5" s="40" t="s">
        <v>381</v>
      </c>
      <c r="E5" s="7" t="s">
        <v>382</v>
      </c>
      <c r="F5" s="41" t="s">
        <v>383</v>
      </c>
      <c r="G5" s="36" t="str">
        <f aca="false">IF(LEFT(F5,3)="2.5", MID(F5,7,2),LEFT(F5,2))</f>
        <v>6 </v>
      </c>
      <c r="H5" s="31" t="s">
        <v>58</v>
      </c>
      <c r="I5" s="48"/>
      <c r="J5" s="31"/>
      <c r="K5" s="31"/>
      <c r="L5" s="27" t="e">
        <f aca="false" t="array" ref="L5:L5">INDEX(Cable_L!$B$3:$B$80,MATCH(1,COUNTIFS($G5,Cable_L!$A$3:$A$80,$H5,Cable_L!$C$3:$C$80),0))</f>
        <v>#NAME?</v>
      </c>
      <c r="M5" s="15" t="e">
        <v>#NAME?</v>
      </c>
      <c r="N5" s="27" t="e">
        <f aca="false" t="array" ref="N5:N5">INDEX(INDEX(Cable_L!$H$3:$K$80,,MATCH(N$2,Cable_L!$H$2:$K$2,0)),MATCH(1,COUNTIFS($G5,Cable_L!$A$3:$A$80,$H5,Cable_L!$C$3:$C$80),0))</f>
        <v>#NAME?</v>
      </c>
      <c r="O5" s="27" t="e">
        <f aca="false" t="array" ref="O5:O5">INDEX(INDEX(Cable_L!$H$3:$K$80,,MATCH(O$2,Cable_L!$H$2:$K$2,0)),MATCH(1,COUNTIFS($G5,Cable_L!$A$3:$A$80,$H5,Cable_L!$C$3:$C$80),0))</f>
        <v>#NAME?</v>
      </c>
      <c r="P5" s="15" t="e">
        <v>#NAME?</v>
      </c>
      <c r="Q5" s="16" t="e">
        <f aca="false">COUNTIF(N4:N10,P5)</f>
        <v>#NAME?</v>
      </c>
      <c r="R5" s="15" t="e">
        <v>#NAME?</v>
      </c>
      <c r="S5" s="27" t="e">
        <f aca="false">COUNTIF(O4:O10,R5)</f>
        <v>#NAME?</v>
      </c>
      <c r="T5" s="16"/>
      <c r="V5" s="31" t="s">
        <v>66</v>
      </c>
      <c r="W5" s="31" t="s">
        <v>60</v>
      </c>
      <c r="Y5" s="38"/>
      <c r="Z5" s="38"/>
    </row>
    <row r="6" customFormat="false" ht="15" hidden="false" customHeight="false" outlineLevel="0" collapsed="false">
      <c r="C6" s="39" t="s">
        <v>384</v>
      </c>
      <c r="D6" s="40" t="s">
        <v>385</v>
      </c>
      <c r="E6" s="7" t="s">
        <v>386</v>
      </c>
      <c r="F6" s="41" t="s">
        <v>387</v>
      </c>
      <c r="G6" s="36" t="str">
        <f aca="false">IF(LEFT(F6,3)="2.5", MID(F6,7,2),LEFT(F6,2))</f>
        <v>3 </v>
      </c>
      <c r="H6" s="31" t="s">
        <v>58</v>
      </c>
      <c r="I6" s="48"/>
      <c r="J6" s="31"/>
      <c r="K6" s="31"/>
      <c r="L6" s="27" t="e">
        <f aca="false" t="array" ref="L6:L6">INDEX(Cable_L!$B$3:$B$80,MATCH(1,COUNTIFS($G6,Cable_L!$A$3:$A$80,$H6,Cable_L!$C$3:$C$80),0))</f>
        <v>#NAME?</v>
      </c>
      <c r="M6" s="15" t="e">
        <v>#NAME?</v>
      </c>
      <c r="N6" s="27" t="e">
        <f aca="false" t="array" ref="N6:N6">INDEX(INDEX(Cable_L!$H$3:$K$80,,MATCH(N$2,Cable_L!$H$2:$K$2,0)),MATCH(1,COUNTIFS($G6,Cable_L!$A$3:$A$80,$H6,Cable_L!$C$3:$C$80),0))</f>
        <v>#NAME?</v>
      </c>
      <c r="O6" s="27" t="e">
        <f aca="false" t="array" ref="O6:O6">INDEX(INDEX(Cable_L!$H$3:$K$80,,MATCH(O$2,Cable_L!$H$2:$K$2,0)),MATCH(1,COUNTIFS($G6,Cable_L!$A$3:$A$80,$H6,Cable_L!$C$3:$C$80),0))</f>
        <v>#NAME?</v>
      </c>
      <c r="Q6" s="16"/>
      <c r="S6" s="27"/>
      <c r="T6" s="16"/>
      <c r="V6" s="44" t="s">
        <v>69</v>
      </c>
      <c r="W6" s="45" t="n">
        <f aca="false">TRUE()</f>
        <v>1</v>
      </c>
    </row>
    <row r="7" customFormat="false" ht="15" hidden="false" customHeight="false" outlineLevel="0" collapsed="false">
      <c r="C7" s="39" t="s">
        <v>388</v>
      </c>
      <c r="D7" s="40" t="s">
        <v>389</v>
      </c>
      <c r="E7" s="7" t="s">
        <v>390</v>
      </c>
      <c r="F7" s="41" t="s">
        <v>391</v>
      </c>
      <c r="G7" s="36" t="str">
        <f aca="false">IF(LEFT(F7,3)="2.5", MID(F7,7,2),LEFT(F7,2))</f>
        <v>6 </v>
      </c>
      <c r="H7" s="31" t="s">
        <v>58</v>
      </c>
      <c r="I7" s="48"/>
      <c r="J7" s="31"/>
      <c r="K7" s="31"/>
      <c r="L7" s="27" t="e">
        <f aca="false" t="array" ref="L7:L7">INDEX(Cable_L!$B$3:$B$80,MATCH(1,COUNTIFS($G7,Cable_L!$A$3:$A$80,$H7,Cable_L!$C$3:$C$80),0))</f>
        <v>#NAME?</v>
      </c>
      <c r="M7" s="15" t="e">
        <v>#NAME?</v>
      </c>
      <c r="N7" s="27" t="e">
        <f aca="false" t="array" ref="N7:N7">INDEX(INDEX(Cable_L!$H$3:$K$80,,MATCH(N$2,Cable_L!$H$2:$K$2,0)),MATCH(1,COUNTIFS($G7,Cable_L!$A$3:$A$80,$H7,Cable_L!$C$3:$C$80),0))</f>
        <v>#NAME?</v>
      </c>
      <c r="O7" s="27" t="e">
        <f aca="false" t="array" ref="O7:O7">INDEX(INDEX(Cable_L!$H$3:$K$80,,MATCH(O$2,Cable_L!$H$2:$K$2,0)),MATCH(1,COUNTIFS($G7,Cable_L!$A$3:$A$80,$H7,Cable_L!$C$3:$C$80),0))</f>
        <v>#NAME?</v>
      </c>
      <c r="T7" s="16"/>
      <c r="V7" s="31" t="s">
        <v>74</v>
      </c>
      <c r="W7" s="31" t="s">
        <v>60</v>
      </c>
    </row>
    <row r="8" customFormat="false" ht="15" hidden="false" customHeight="false" outlineLevel="0" collapsed="false">
      <c r="C8" s="39" t="s">
        <v>392</v>
      </c>
      <c r="D8" s="40" t="s">
        <v>393</v>
      </c>
      <c r="E8" s="7" t="s">
        <v>394</v>
      </c>
      <c r="F8" s="41" t="s">
        <v>395</v>
      </c>
      <c r="G8" s="36" t="str">
        <f aca="false">IF(LEFT(F8,3)="2.5", MID(F8,7,2),LEFT(F8,2))</f>
        <v>3 </v>
      </c>
      <c r="H8" s="31" t="s">
        <v>58</v>
      </c>
      <c r="I8" s="48"/>
      <c r="J8" s="31"/>
      <c r="L8" s="27" t="e">
        <f aca="false" t="array" ref="L8:L8">INDEX(Cable_L!$B$3:$B$80,MATCH(1,COUNTIFS($G8,Cable_L!$A$3:$A$80,$H8,Cable_L!$C$3:$C$80),0))</f>
        <v>#NAME?</v>
      </c>
      <c r="N8" s="27" t="e">
        <f aca="false" t="array" ref="N8:N8">INDEX(INDEX(Cable_L!$H$3:$K$80,,MATCH(N$2,Cable_L!$H$2:$K$2,0)),MATCH(1,COUNTIFS($G8,Cable_L!$A$3:$A$80,$H8,Cable_L!$C$3:$C$80),0))</f>
        <v>#NAME?</v>
      </c>
      <c r="O8" s="27" t="e">
        <f aca="false" t="array" ref="O8:O8">INDEX(INDEX(Cable_L!$H$3:$K$80,,MATCH(O$2,Cable_L!$H$2:$K$2,0)),MATCH(1,COUNTIFS($G8,Cable_L!$A$3:$A$80,$H8,Cable_L!$C$3:$C$80),0))</f>
        <v>#NAME?</v>
      </c>
      <c r="T8" s="16"/>
      <c r="V8" s="44" t="s">
        <v>79</v>
      </c>
      <c r="W8" s="45" t="n">
        <f aca="false">TRUE()</f>
        <v>1</v>
      </c>
    </row>
    <row r="9" customFormat="false" ht="15" hidden="false" customHeight="false" outlineLevel="0" collapsed="false">
      <c r="C9" s="39" t="s">
        <v>396</v>
      </c>
      <c r="D9" s="40" t="s">
        <v>397</v>
      </c>
      <c r="E9" s="7" t="s">
        <v>398</v>
      </c>
      <c r="F9" s="41" t="s">
        <v>399</v>
      </c>
      <c r="G9" s="36" t="str">
        <f aca="false">IF(LEFT(F9,3)="2.5", MID(F9,7,2),LEFT(F9,2))</f>
        <v>1 </v>
      </c>
      <c r="H9" s="31" t="s">
        <v>58</v>
      </c>
      <c r="I9" s="48"/>
      <c r="J9" s="31"/>
      <c r="K9" s="49"/>
      <c r="L9" s="27" t="e">
        <f aca="false" t="array" ref="L9:L9">INDEX(Cable_L!$B$3:$B$80,MATCH(1,COUNTIFS($G9,Cable_L!$A$3:$A$80,$H9,Cable_L!$C$3:$C$80),0))</f>
        <v>#NAME?</v>
      </c>
      <c r="N9" s="27" t="e">
        <f aca="false" t="array" ref="N9:N9">INDEX(INDEX(Cable_L!$H$3:$K$80,,MATCH(N$2,Cable_L!$H$2:$K$2,0)),MATCH(1,COUNTIFS($G9,Cable_L!$A$3:$A$80,$H9,Cable_L!$C$3:$C$80),0))</f>
        <v>#NAME?</v>
      </c>
      <c r="O9" s="27" t="e">
        <f aca="false" t="array" ref="O9:O9">INDEX(INDEX(Cable_L!$H$3:$K$80,,MATCH(O$2,Cable_L!$H$2:$K$2,0)),MATCH(1,COUNTIFS($G9,Cable_L!$A$3:$A$80,$H9,Cable_L!$C$3:$C$80),0))</f>
        <v>#NAME?</v>
      </c>
      <c r="T9" s="16"/>
      <c r="V9" s="31" t="s">
        <v>84</v>
      </c>
      <c r="W9" s="16" t="n">
        <f aca="false">TRUE()</f>
        <v>1</v>
      </c>
    </row>
    <row r="10" customFormat="false" ht="15" hidden="false" customHeight="false" outlineLevel="0" collapsed="false">
      <c r="C10" s="39" t="s">
        <v>400</v>
      </c>
      <c r="D10" s="40" t="s">
        <v>401</v>
      </c>
      <c r="E10" s="7" t="s">
        <v>402</v>
      </c>
      <c r="F10" s="41" t="s">
        <v>403</v>
      </c>
      <c r="G10" s="36" t="str">
        <f aca="false">IF(LEFT(F10,3)="2.5", MID(F10,7,2),LEFT(F10,2))</f>
        <v>11</v>
      </c>
      <c r="H10" s="31" t="s">
        <v>58</v>
      </c>
      <c r="I10" s="42"/>
      <c r="J10" s="31"/>
      <c r="K10" s="31"/>
      <c r="L10" s="27" t="e">
        <f aca="false" t="array" ref="L10:L10">INDEX(Cable_L!$B$3:$B$80,MATCH(1,COUNTIFS($G10,Cable_L!$A$3:$A$80,$H10,Cable_L!$C$3:$C$80),0))</f>
        <v>#NAME?</v>
      </c>
      <c r="N10" s="27" t="e">
        <f aca="false" t="array" ref="N10:N10">INDEX(INDEX(Cable_L!$H$3:$K$80,,MATCH(N$2,Cable_L!$H$2:$K$2,0)),MATCH(1,COUNTIFS($G10,Cable_L!$A$3:$A$80,$H10,Cable_L!$C$3:$C$80),0))</f>
        <v>#NAME?</v>
      </c>
      <c r="O10" s="27" t="e">
        <f aca="false" t="array" ref="O10:O10">INDEX(INDEX(Cable_L!$H$3:$K$80,,MATCH(O$2,Cable_L!$H$2:$K$2,0)),MATCH(1,COUNTIFS($G10,Cable_L!$A$3:$A$80,$H10,Cable_L!$C$3:$C$80),0))</f>
        <v>#NAME?</v>
      </c>
      <c r="T10" s="16"/>
      <c r="V10" s="31"/>
      <c r="X10" s="31" t="s">
        <v>89</v>
      </c>
      <c r="Y10" s="31" t="s">
        <v>404</v>
      </c>
    </row>
    <row r="11" customFormat="false" ht="15" hidden="false" customHeight="false" outlineLevel="0" collapsed="false">
      <c r="C11" s="50" t="s">
        <v>400</v>
      </c>
      <c r="D11" s="51" t="s">
        <v>401</v>
      </c>
      <c r="E11" s="51" t="s">
        <v>402</v>
      </c>
      <c r="F11" s="52" t="s">
        <v>405</v>
      </c>
      <c r="G11" s="36" t="str">
        <f aca="false">IF(LEFT(F11,3)="2.5", MID(F11,7,2),LEFT(F11,2))</f>
        <v>11</v>
      </c>
      <c r="H11" s="31" t="s">
        <v>58</v>
      </c>
      <c r="I11" s="48"/>
      <c r="J11" s="31"/>
      <c r="K11" s="31"/>
      <c r="L11" s="27" t="e">
        <f aca="false" t="array" ref="L11:L11">INDEX(Cable_L!$B$3:$B$80,MATCH(1,COUNTIFS($G11,Cable_L!$A$3:$A$80,$H11,Cable_L!$C$3:$C$80),0))</f>
        <v>#NAME?</v>
      </c>
      <c r="N11" s="27"/>
      <c r="O11" s="27"/>
      <c r="V11" s="31" t="s">
        <v>92</v>
      </c>
      <c r="W11" s="31" t="s">
        <v>60</v>
      </c>
      <c r="X11" s="31" t="s">
        <v>93</v>
      </c>
      <c r="Y11" s="31" t="s">
        <v>406</v>
      </c>
      <c r="Z11" s="31" t="s">
        <v>95</v>
      </c>
    </row>
    <row r="12" s="18" customFormat="true" ht="15" hidden="false" customHeight="false" outlineLevel="0" collapsed="false">
      <c r="C12" s="53" t="s">
        <v>67</v>
      </c>
      <c r="D12" s="65"/>
      <c r="E12" s="65" t="s">
        <v>407</v>
      </c>
      <c r="F12" s="106"/>
      <c r="G12" s="57"/>
      <c r="H12" s="31"/>
      <c r="I12" s="31"/>
      <c r="J12" s="31"/>
      <c r="K12" s="31"/>
      <c r="L12" s="14"/>
      <c r="M12" s="15"/>
      <c r="N12" s="58"/>
      <c r="O12" s="58"/>
      <c r="P12" s="15"/>
      <c r="Q12" s="14"/>
      <c r="R12" s="15"/>
      <c r="S12" s="14"/>
      <c r="T12" s="14"/>
      <c r="U12" s="14"/>
      <c r="V12" s="16"/>
      <c r="W12" s="16"/>
      <c r="X12" s="93"/>
      <c r="Y12" s="93"/>
      <c r="Z12" s="93"/>
    </row>
    <row r="13" customFormat="false" ht="15" hidden="false" customHeight="false" outlineLevel="0" collapsed="false">
      <c r="C13" s="40"/>
      <c r="D13" s="40"/>
      <c r="E13" s="7"/>
      <c r="G13" s="57"/>
      <c r="H13" s="31"/>
      <c r="I13" s="31"/>
      <c r="J13" s="31"/>
      <c r="K13" s="31"/>
      <c r="N13" s="58"/>
      <c r="O13" s="58"/>
      <c r="S13" s="58"/>
      <c r="X13" s="31"/>
      <c r="Y13" s="31"/>
      <c r="Z13" s="31"/>
    </row>
    <row r="14" customFormat="false" ht="15" hidden="false" customHeight="false" outlineLevel="0" collapsed="false">
      <c r="C14" s="32" t="s">
        <v>408</v>
      </c>
      <c r="D14" s="33" t="s">
        <v>409</v>
      </c>
      <c r="E14" s="34" t="s">
        <v>410</v>
      </c>
      <c r="F14" s="35" t="s">
        <v>411</v>
      </c>
      <c r="G14" s="36" t="str">
        <f aca="false">IF(LEFT(F14,3)="2.5", MID(F14,7,2),LEFT(F14,2))</f>
        <v>11</v>
      </c>
      <c r="H14" s="31" t="s">
        <v>58</v>
      </c>
      <c r="I14" s="48"/>
      <c r="J14" s="31"/>
      <c r="K14" s="31"/>
      <c r="L14" s="27" t="e">
        <f aca="false" t="array" ref="L14:L14">INDEX(Cable_L!$B$3:$B$80,MATCH(1,COUNTIFS($G14,Cable_L!$A$3:$A$80,$H14,Cable_L!$C$3:$C$80),0))</f>
        <v>#NAME?</v>
      </c>
      <c r="N14" s="27" t="e">
        <f aca="false" t="array" ref="N14:N14">INDEX(INDEX(Cable_L!$H$3:$K$80,,MATCH(N$2,Cable_L!$H$2:$K$2,0)),MATCH(1,COUNTIFS($G14,Cable_L!$A$3:$A$80,$H14,Cable_L!$C$3:$C$80),0))</f>
        <v>#NAME?</v>
      </c>
      <c r="O14" s="27" t="e">
        <f aca="false" t="array" ref="O14:O14">INDEX(INDEX(Cable_L!$H$3:$K$80,,MATCH(O$2,Cable_L!$H$2:$K$2,0)),MATCH(1,COUNTIFS($G14,Cable_L!$A$3:$A$80,$H14,Cable_L!$C$3:$C$80),0))</f>
        <v>#NAME?</v>
      </c>
      <c r="P14" s="22" t="e">
        <f aca="false" t="array" ref="P14:P15">_xlfn._xlws.filter(_xlfn.unique(N14:N25),_xlfn.unique(N14:N25)&lt;&gt;"")</f>
        <v>#NAME?</v>
      </c>
      <c r="Q14" s="16" t="e">
        <f aca="false">COUNTIF(N14:N25,P14)</f>
        <v>#NAME?</v>
      </c>
      <c r="R14" s="22" t="e">
        <f aca="false" t="array" ref="R14:R15">_xlfn._xlws.filter(_xlfn.unique(O14:O25),_xlfn.unique(O14:O25)&lt;&gt;"")</f>
        <v>#NAME?</v>
      </c>
      <c r="S14" s="27" t="e">
        <f aca="false">COUNTIF(O14:O25,R14)</f>
        <v>#NAME?</v>
      </c>
      <c r="T14" s="16" t="n">
        <f aca="false">COUNTA($G14:$G25)</f>
        <v>12</v>
      </c>
      <c r="V14" s="107" t="s">
        <v>412</v>
      </c>
      <c r="X14" s="31" t="s">
        <v>89</v>
      </c>
      <c r="Y14" s="31" t="s">
        <v>404</v>
      </c>
    </row>
    <row r="15" customFormat="false" ht="15" hidden="false" customHeight="false" outlineLevel="0" collapsed="false">
      <c r="C15" s="50" t="s">
        <v>408</v>
      </c>
      <c r="D15" s="51" t="s">
        <v>409</v>
      </c>
      <c r="E15" s="51" t="s">
        <v>410</v>
      </c>
      <c r="F15" s="52" t="s">
        <v>413</v>
      </c>
      <c r="G15" s="36" t="str">
        <f aca="false">IF(LEFT(F15,3)="2.5", MID(F15,7,2),LEFT(F15,2))</f>
        <v>11</v>
      </c>
      <c r="H15" s="31" t="s">
        <v>58</v>
      </c>
      <c r="I15" s="47"/>
      <c r="J15" s="31"/>
      <c r="K15" s="31"/>
      <c r="L15" s="27" t="e">
        <f aca="false" t="array" ref="L15:L15">INDEX(Cable_L!$B$3:$B$80,MATCH(1,COUNTIFS($G15,Cable_L!$A$3:$A$80,$H15,Cable_L!$C$3:$C$80),0))</f>
        <v>#NAME?</v>
      </c>
      <c r="N15" s="27"/>
      <c r="O15" s="27"/>
      <c r="P15" s="15" t="e">
        <v>#NAME?</v>
      </c>
      <c r="Q15" s="16" t="e">
        <f aca="false">COUNTIF(N14:N25,P15)</f>
        <v>#NAME?</v>
      </c>
      <c r="R15" s="15" t="e">
        <v>#NAME?</v>
      </c>
      <c r="S15" s="27" t="e">
        <f aca="false">COUNTIF(O14:O25,R15)</f>
        <v>#NAME?</v>
      </c>
      <c r="T15" s="16"/>
      <c r="V15" s="14"/>
      <c r="X15" s="31" t="s">
        <v>93</v>
      </c>
      <c r="Y15" s="31" t="s">
        <v>406</v>
      </c>
      <c r="Z15" s="31" t="s">
        <v>95</v>
      </c>
    </row>
    <row r="16" customFormat="false" ht="15" hidden="false" customHeight="false" outlineLevel="0" collapsed="false">
      <c r="C16" s="39" t="s">
        <v>414</v>
      </c>
      <c r="D16" s="40" t="s">
        <v>415</v>
      </c>
      <c r="E16" s="7" t="s">
        <v>416</v>
      </c>
      <c r="F16" s="41" t="s">
        <v>417</v>
      </c>
      <c r="G16" s="36" t="str">
        <f aca="false">IF(LEFT(F16,3)="2.5", MID(F16,7,2),LEFT(F16,2))</f>
        <v>6 </v>
      </c>
      <c r="H16" s="31" t="s">
        <v>58</v>
      </c>
      <c r="I16" s="48"/>
      <c r="J16" s="31"/>
      <c r="K16" s="31"/>
      <c r="L16" s="27" t="e">
        <f aca="false" t="array" ref="L16:L16">INDEX(Cable_L!$B$3:$B$80,MATCH(1,COUNTIFS($G16,Cable_L!$A$3:$A$80,$H16,Cable_L!$C$3:$C$80),0))</f>
        <v>#NAME?</v>
      </c>
      <c r="N16" s="27" t="e">
        <f aca="false" t="array" ref="N16:N16">INDEX(INDEX(Cable_L!$H$3:$K$80,,MATCH(N$2,Cable_L!$H$2:$K$2,0)),MATCH(1,COUNTIFS($G16,Cable_L!$A$3:$A$80,$H16,Cable_L!$C$3:$C$80),0))</f>
        <v>#NAME?</v>
      </c>
      <c r="O16" s="27" t="e">
        <f aca="false" t="array" ref="O16:O16">INDEX(INDEX(Cable_L!$H$3:$K$80,,MATCH(O$2,Cable_L!$H$2:$K$2,0)),MATCH(1,COUNTIFS($G16,Cable_L!$A$3:$A$80,$H16,Cable_L!$C$3:$C$80),0))</f>
        <v>#NAME?</v>
      </c>
      <c r="Q16" s="16"/>
      <c r="S16" s="27"/>
      <c r="T16" s="16"/>
      <c r="V16" s="14"/>
    </row>
    <row r="17" customFormat="false" ht="15" hidden="false" customHeight="false" outlineLevel="0" collapsed="false">
      <c r="C17" s="39" t="s">
        <v>418</v>
      </c>
      <c r="D17" s="40" t="s">
        <v>419</v>
      </c>
      <c r="E17" s="7" t="s">
        <v>420</v>
      </c>
      <c r="F17" s="41" t="s">
        <v>421</v>
      </c>
      <c r="G17" s="36" t="str">
        <f aca="false">IF(LEFT(F17,3)="2.5", MID(F17,7,2),LEFT(F17,2))</f>
        <v>3 </v>
      </c>
      <c r="H17" s="31" t="s">
        <v>58</v>
      </c>
      <c r="I17" s="42"/>
      <c r="J17" s="31"/>
      <c r="K17" s="31"/>
      <c r="L17" s="27" t="e">
        <f aca="false" t="array" ref="L17:L17">INDEX(Cable_L!$B$3:$B$80,MATCH(1,COUNTIFS($G17,Cable_L!$A$3:$A$80,$H17,Cable_L!$C$3:$C$80),0))</f>
        <v>#NAME?</v>
      </c>
      <c r="N17" s="27" t="e">
        <f aca="false" t="array" ref="N17:N17">INDEX(INDEX(Cable_L!$H$3:$K$80,,MATCH(N$2,Cable_L!$H$2:$K$2,0)),MATCH(1,COUNTIFS($G17,Cable_L!$A$3:$A$80,$H17,Cable_L!$C$3:$C$80),0))</f>
        <v>#NAME?</v>
      </c>
      <c r="O17" s="27" t="e">
        <f aca="false" t="array" ref="O17:O17">INDEX(INDEX(Cable_L!$H$3:$K$80,,MATCH(O$2,Cable_L!$H$2:$K$2,0)),MATCH(1,COUNTIFS($G17,Cable_L!$A$3:$A$80,$H17,Cable_L!$C$3:$C$80),0))</f>
        <v>#NAME?</v>
      </c>
      <c r="P17" s="22"/>
      <c r="R17" s="22"/>
      <c r="S17" s="16"/>
      <c r="T17" s="16"/>
      <c r="V17" s="14"/>
    </row>
    <row r="18" customFormat="false" ht="15" hidden="false" customHeight="false" outlineLevel="0" collapsed="false">
      <c r="C18" s="39" t="s">
        <v>422</v>
      </c>
      <c r="D18" s="40" t="s">
        <v>423</v>
      </c>
      <c r="E18" s="7" t="s">
        <v>424</v>
      </c>
      <c r="F18" s="41" t="s">
        <v>425</v>
      </c>
      <c r="G18" s="36" t="str">
        <f aca="false">IF(LEFT(F18,3)="2.5", MID(F18,7,2),LEFT(F18,2))</f>
        <v>9 </v>
      </c>
      <c r="H18" s="31" t="s">
        <v>58</v>
      </c>
      <c r="I18" s="48"/>
      <c r="J18" s="31"/>
      <c r="K18" s="31"/>
      <c r="L18" s="27" t="e">
        <f aca="false" t="array" ref="L18:L18">INDEX(Cable_L!$B$3:$B$80,MATCH(1,COUNTIFS($G18,Cable_L!$A$3:$A$80,$H18,Cable_L!$C$3:$C$80),0))</f>
        <v>#NAME?</v>
      </c>
      <c r="N18" s="27" t="e">
        <f aca="false" t="array" ref="N18:N18">INDEX(INDEX(Cable_L!$H$3:$K$80,,MATCH(N$2,Cable_L!$H$2:$K$2,0)),MATCH(1,COUNTIFS($G18,Cable_L!$A$3:$A$80,$H18,Cable_L!$C$3:$C$80),0))</f>
        <v>#NAME?</v>
      </c>
      <c r="O18" s="27" t="e">
        <f aca="false" t="array" ref="O18:O18">INDEX(INDEX(Cable_L!$H$3:$K$80,,MATCH(O$2,Cable_L!$H$2:$K$2,0)),MATCH(1,COUNTIFS($G18,Cable_L!$A$3:$A$80,$H18,Cable_L!$C$3:$C$80),0))</f>
        <v>#NAME?</v>
      </c>
      <c r="T18" s="16"/>
      <c r="V18" s="14"/>
      <c r="X18" s="31" t="s">
        <v>89</v>
      </c>
      <c r="Y18" s="6" t="s">
        <v>426</v>
      </c>
    </row>
    <row r="19" customFormat="false" ht="15" hidden="false" customHeight="false" outlineLevel="0" collapsed="false">
      <c r="C19" s="50" t="s">
        <v>422</v>
      </c>
      <c r="D19" s="51" t="s">
        <v>423</v>
      </c>
      <c r="E19" s="51" t="s">
        <v>424</v>
      </c>
      <c r="F19" s="52" t="s">
        <v>427</v>
      </c>
      <c r="G19" s="36" t="str">
        <f aca="false">IF(LEFT(F19,3)="2.5", MID(F19,7,2),LEFT(F19,2))</f>
        <v>9 </v>
      </c>
      <c r="H19" s="31" t="s">
        <v>58</v>
      </c>
      <c r="I19" s="48"/>
      <c r="J19" s="31"/>
      <c r="K19" s="31"/>
      <c r="L19" s="27" t="e">
        <f aca="false" t="array" ref="L19:L19">INDEX(Cable_L!$B$3:$B$80,MATCH(1,COUNTIFS($G19,Cable_L!$A$3:$A$80,$H19,Cable_L!$C$3:$C$80),0))</f>
        <v>#NAME?</v>
      </c>
      <c r="M19" s="22" t="e">
        <f aca="false" t="array" ref="M19:M23">_xlfn._xlws.sort(VALUE(_xlfn.unique(G14:G25)))</f>
        <v>#NAME?</v>
      </c>
      <c r="N19" s="27"/>
      <c r="O19" s="27"/>
      <c r="P19" s="22"/>
      <c r="Q19" s="16"/>
      <c r="R19" s="22"/>
      <c r="S19" s="27"/>
      <c r="T19" s="16"/>
      <c r="V19" s="14"/>
      <c r="X19" s="31" t="s">
        <v>93</v>
      </c>
      <c r="Y19" s="6" t="s">
        <v>428</v>
      </c>
      <c r="Z19" s="31" t="s">
        <v>95</v>
      </c>
    </row>
    <row r="20" customFormat="false" ht="15" hidden="false" customHeight="false" outlineLevel="0" collapsed="false">
      <c r="C20" s="39" t="s">
        <v>429</v>
      </c>
      <c r="D20" s="40" t="s">
        <v>430</v>
      </c>
      <c r="E20" s="7" t="s">
        <v>431</v>
      </c>
      <c r="F20" s="41" t="s">
        <v>432</v>
      </c>
      <c r="G20" s="36" t="str">
        <f aca="false">IF(LEFT(F20,3)="2.5", MID(F20,7,2),LEFT(F20,2))</f>
        <v>3 </v>
      </c>
      <c r="H20" s="31" t="s">
        <v>58</v>
      </c>
      <c r="I20" s="48"/>
      <c r="J20" s="31"/>
      <c r="K20" s="31"/>
      <c r="L20" s="27" t="e">
        <f aca="false" t="array" ref="L20:L20">INDEX(Cable_L!$B$3:$B$80,MATCH(1,COUNTIFS($G20,Cable_L!$A$3:$A$80,$H20,Cable_L!$C$3:$C$80),0))</f>
        <v>#NAME?</v>
      </c>
      <c r="M20" s="15" t="e">
        <v>#NAME?</v>
      </c>
      <c r="N20" s="27" t="e">
        <f aca="false" t="array" ref="N20:N20">INDEX(INDEX(Cable_L!$H$3:$K$80,,MATCH(N$2,Cable_L!$H$2:$K$2,0)),MATCH(1,COUNTIFS($G20,Cable_L!$A$3:$A$80,$H20,Cable_L!$C$3:$C$80),0))</f>
        <v>#NAME?</v>
      </c>
      <c r="O20" s="27" t="e">
        <f aca="false" t="array" ref="O20:O20">INDEX(INDEX(Cable_L!$H$3:$K$80,,MATCH(O$2,Cable_L!$H$2:$K$2,0)),MATCH(1,COUNTIFS($G20,Cable_L!$A$3:$A$80,$H20,Cable_L!$C$3:$C$80),0))</f>
        <v>#NAME?</v>
      </c>
      <c r="Q20" s="16"/>
      <c r="S20" s="27"/>
      <c r="T20" s="16"/>
      <c r="V20" s="14"/>
    </row>
    <row r="21" customFormat="false" ht="15" hidden="false" customHeight="false" outlineLevel="0" collapsed="false">
      <c r="C21" s="39" t="s">
        <v>433</v>
      </c>
      <c r="D21" s="40" t="s">
        <v>434</v>
      </c>
      <c r="E21" s="7" t="s">
        <v>435</v>
      </c>
      <c r="F21" s="41" t="s">
        <v>436</v>
      </c>
      <c r="G21" s="36" t="str">
        <f aca="false">IF(LEFT(F21,3)="2.5", MID(F21,7,2),LEFT(F21,2))</f>
        <v>1 </v>
      </c>
      <c r="H21" s="31" t="s">
        <v>58</v>
      </c>
      <c r="I21" s="48"/>
      <c r="J21" s="31"/>
      <c r="K21" s="49"/>
      <c r="L21" s="27" t="e">
        <f aca="false" t="array" ref="L21:L21">INDEX(Cable_L!$B$3:$B$80,MATCH(1,COUNTIFS($G21,Cable_L!$A$3:$A$80,$H21,Cable_L!$C$3:$C$80),0))</f>
        <v>#NAME?</v>
      </c>
      <c r="M21" s="15" t="e">
        <v>#NAME?</v>
      </c>
      <c r="N21" s="27" t="e">
        <f aca="false" t="array" ref="N21:N21">INDEX(INDEX(Cable_L!$H$3:$K$80,,MATCH(N$2,Cable_L!$H$2:$K$2,0)),MATCH(1,COUNTIFS($G21,Cable_L!$A$3:$A$80,$H21,Cable_L!$C$3:$C$80),0))</f>
        <v>#NAME?</v>
      </c>
      <c r="O21" s="27" t="e">
        <f aca="false" t="array" ref="O21:O21">INDEX(INDEX(Cable_L!$H$3:$K$80,,MATCH(O$2,Cable_L!$H$2:$K$2,0)),MATCH(1,COUNTIFS($G21,Cable_L!$A$3:$A$80,$H21,Cable_L!$C$3:$C$80),0))</f>
        <v>#NAME?</v>
      </c>
      <c r="T21" s="16"/>
      <c r="V21" s="14"/>
    </row>
    <row r="22" customFormat="false" ht="15" hidden="false" customHeight="false" outlineLevel="0" collapsed="false">
      <c r="C22" s="39" t="s">
        <v>437</v>
      </c>
      <c r="D22" s="40" t="s">
        <v>438</v>
      </c>
      <c r="E22" s="7" t="s">
        <v>439</v>
      </c>
      <c r="F22" s="41" t="s">
        <v>440</v>
      </c>
      <c r="G22" s="36" t="str">
        <f aca="false">IF(LEFT(F22,3)="2.5", MID(F22,7,2),LEFT(F22,2))</f>
        <v>9 </v>
      </c>
      <c r="H22" s="31" t="s">
        <v>58</v>
      </c>
      <c r="I22" s="48"/>
      <c r="J22" s="31"/>
      <c r="L22" s="27" t="e">
        <f aca="false" t="array" ref="L22:L22">INDEX(Cable_L!$B$3:$B$80,MATCH(1,COUNTIFS($G22,Cable_L!$A$3:$A$80,$H22,Cable_L!$C$3:$C$80),0))</f>
        <v>#NAME?</v>
      </c>
      <c r="M22" s="15" t="e">
        <v>#NAME?</v>
      </c>
      <c r="N22" s="27" t="e">
        <f aca="false" t="array" ref="N22:N22">INDEX(INDEX(Cable_L!$H$3:$K$80,,MATCH(N$2,Cable_L!$H$2:$K$2,0)),MATCH(1,COUNTIFS($G22,Cable_L!$A$3:$A$80,$H22,Cable_L!$C$3:$C$80),0))</f>
        <v>#NAME?</v>
      </c>
      <c r="O22" s="27" t="e">
        <f aca="false" t="array" ref="O22:O22">INDEX(INDEX(Cable_L!$H$3:$K$80,,MATCH(O$2,Cable_L!$H$2:$K$2,0)),MATCH(1,COUNTIFS($G22,Cable_L!$A$3:$A$80,$H22,Cable_L!$C$3:$C$80),0))</f>
        <v>#NAME?</v>
      </c>
      <c r="T22" s="16"/>
      <c r="V22" s="14"/>
      <c r="X22" s="6" t="s">
        <v>89</v>
      </c>
      <c r="Y22" s="6" t="s">
        <v>404</v>
      </c>
    </row>
    <row r="23" customFormat="false" ht="15" hidden="false" customHeight="false" outlineLevel="0" collapsed="false">
      <c r="C23" s="50" t="s">
        <v>437</v>
      </c>
      <c r="D23" s="51" t="s">
        <v>438</v>
      </c>
      <c r="E23" s="51" t="s">
        <v>439</v>
      </c>
      <c r="F23" s="52" t="s">
        <v>441</v>
      </c>
      <c r="G23" s="36" t="str">
        <f aca="false">IF(LEFT(F23,3)="2.5", MID(F23,7,2),LEFT(F23,2))</f>
        <v>9 </v>
      </c>
      <c r="H23" s="31" t="s">
        <v>58</v>
      </c>
      <c r="I23" s="48"/>
      <c r="J23" s="31"/>
      <c r="L23" s="27" t="e">
        <f aca="false" t="array" ref="L23:L23">INDEX(Cable_L!$B$3:$B$80,MATCH(1,COUNTIFS($G23,Cable_L!$A$3:$A$80,$H23,Cable_L!$C$3:$C$80),0))</f>
        <v>#NAME?</v>
      </c>
      <c r="M23" s="15" t="e">
        <v>#NAME?</v>
      </c>
      <c r="N23" s="27"/>
      <c r="O23" s="27"/>
      <c r="T23" s="16"/>
      <c r="V23" s="14"/>
      <c r="X23" s="31" t="s">
        <v>93</v>
      </c>
      <c r="Y23" s="6" t="s">
        <v>406</v>
      </c>
      <c r="Z23" s="31" t="s">
        <v>95</v>
      </c>
    </row>
    <row r="24" customFormat="false" ht="15" hidden="false" customHeight="false" outlineLevel="0" collapsed="false">
      <c r="C24" s="39" t="s">
        <v>442</v>
      </c>
      <c r="D24" s="40" t="s">
        <v>443</v>
      </c>
      <c r="E24" s="7" t="s">
        <v>444</v>
      </c>
      <c r="F24" s="41" t="s">
        <v>445</v>
      </c>
      <c r="G24" s="36" t="str">
        <f aca="false">IF(LEFT(F24,3)="2.5", MID(F24,7,2),LEFT(F24,2))</f>
        <v>9 </v>
      </c>
      <c r="H24" s="31" t="s">
        <v>58</v>
      </c>
      <c r="I24" s="48"/>
      <c r="J24" s="31"/>
      <c r="K24" s="31"/>
      <c r="L24" s="27" t="e">
        <f aca="false" t="array" ref="L24:L24">INDEX(Cable_L!$B$3:$B$80,MATCH(1,COUNTIFS($G24,Cable_L!$A$3:$A$80,$H24,Cable_L!$C$3:$C$80),0))</f>
        <v>#NAME?</v>
      </c>
      <c r="N24" s="27" t="e">
        <f aca="false" t="array" ref="N24:N24">INDEX(INDEX(Cable_L!$H$3:$K$80,,MATCH(N$2,Cable_L!$H$2:$K$2,0)),MATCH(1,COUNTIFS($G24,Cable_L!$A$3:$A$80,$H24,Cable_L!$C$3:$C$80),0))</f>
        <v>#NAME?</v>
      </c>
      <c r="O24" s="27" t="e">
        <f aca="false" t="array" ref="O24:O24">INDEX(INDEX(Cable_L!$H$3:$K$80,,MATCH(O$2,Cable_L!$H$2:$K$2,0)),MATCH(1,COUNTIFS($G24,Cable_L!$A$3:$A$80,$H24,Cable_L!$C$3:$C$80),0))</f>
        <v>#NAME?</v>
      </c>
      <c r="T24" s="16"/>
      <c r="V24" s="14"/>
      <c r="X24" s="31" t="s">
        <v>89</v>
      </c>
      <c r="Y24" s="6" t="s">
        <v>426</v>
      </c>
    </row>
    <row r="25" customFormat="false" ht="15" hidden="false" customHeight="false" outlineLevel="0" collapsed="false">
      <c r="C25" s="61" t="s">
        <v>442</v>
      </c>
      <c r="D25" s="54" t="s">
        <v>443</v>
      </c>
      <c r="E25" s="54" t="s">
        <v>444</v>
      </c>
      <c r="F25" s="56" t="s">
        <v>446</v>
      </c>
      <c r="G25" s="36" t="str">
        <f aca="false">IF(LEFT(F25,3)="2.5", MID(F25,7,2),LEFT(F25,2))</f>
        <v>9 </v>
      </c>
      <c r="H25" s="31" t="s">
        <v>58</v>
      </c>
      <c r="I25" s="48"/>
      <c r="J25" s="31"/>
      <c r="K25" s="31"/>
      <c r="L25" s="27" t="e">
        <f aca="false" t="array" ref="L25:L25">INDEX(Cable_L!$B$3:$B$80,MATCH(1,COUNTIFS($G25,Cable_L!$A$3:$A$80,$H25,Cable_L!$C$3:$C$80),0))</f>
        <v>#NAME?</v>
      </c>
      <c r="N25" s="27"/>
      <c r="O25" s="27"/>
      <c r="T25" s="16"/>
      <c r="V25" s="14"/>
      <c r="X25" s="31" t="s">
        <v>93</v>
      </c>
      <c r="Y25" s="6" t="s">
        <v>428</v>
      </c>
      <c r="Z25" s="31" t="s">
        <v>95</v>
      </c>
    </row>
    <row r="26" customFormat="false" ht="15" hidden="false" customHeight="false" outlineLevel="0" collapsed="false">
      <c r="C26" s="40"/>
      <c r="D26" s="40"/>
      <c r="E26" s="7"/>
      <c r="G26" s="57"/>
      <c r="H26" s="31"/>
      <c r="I26" s="31"/>
      <c r="J26" s="31"/>
      <c r="K26" s="31"/>
      <c r="N26" s="58"/>
      <c r="O26" s="58"/>
      <c r="S26" s="58"/>
      <c r="V26" s="14"/>
      <c r="X26" s="31"/>
      <c r="Y26" s="6"/>
      <c r="Z26" s="31"/>
    </row>
    <row r="27" customFormat="false" ht="15" hidden="false" customHeight="false" outlineLevel="0" collapsed="false">
      <c r="C27" s="32" t="s">
        <v>447</v>
      </c>
      <c r="D27" s="33" t="s">
        <v>448</v>
      </c>
      <c r="E27" s="34" t="s">
        <v>449</v>
      </c>
      <c r="F27" s="35" t="s">
        <v>450</v>
      </c>
      <c r="G27" s="36" t="str">
        <f aca="false">IF(LEFT(F27,3)="2.5", MID(F27,7,2),LEFT(F27,2))</f>
        <v>10</v>
      </c>
      <c r="H27" s="31" t="s">
        <v>58</v>
      </c>
      <c r="I27" s="48"/>
      <c r="J27" s="31"/>
      <c r="K27" s="31"/>
      <c r="L27" s="27" t="e">
        <f aca="false" t="array" ref="L27:L27">INDEX(Cable_L!$B$3:$B$80,MATCH(1,COUNTIFS($G27,Cable_L!$A$3:$A$80,$H27,Cable_L!$C$3:$C$80),0))</f>
        <v>#NAME?</v>
      </c>
      <c r="N27" s="27" t="e">
        <f aca="false" t="array" ref="N27:N27">INDEX(INDEX(Cable_L!$H$3:$K$80,,MATCH(N$2,Cable_L!$H$2:$K$2,0)),MATCH(1,COUNTIFS($G27,Cable_L!$A$3:$A$80,$H27,Cable_L!$C$3:$C$80),0))</f>
        <v>#NAME?</v>
      </c>
      <c r="O27" s="27" t="e">
        <f aca="false" t="array" ref="O27:O27">INDEX(INDEX(Cable_L!$H$3:$K$80,,MATCH(O$2,Cable_L!$H$2:$K$2,0)),MATCH(1,COUNTIFS($G27,Cable_L!$A$3:$A$80,$H27,Cable_L!$C$3:$C$80),0))</f>
        <v>#NAME?</v>
      </c>
      <c r="P27" s="22" t="e">
        <f aca="false" t="array" ref="P27:P27">_xlfn._xlws.filter(_xlfn.unique(N27:N39),_xlfn.unique(N27:N39)&lt;&gt;"")</f>
        <v>#NAME?</v>
      </c>
      <c r="Q27" s="16" t="e">
        <f aca="false">COUNTIF(N27:N39,P27)</f>
        <v>#NAME?</v>
      </c>
      <c r="R27" s="22" t="e">
        <f aca="false" t="array" ref="R27:R27">_xlfn._xlws.filter(_xlfn.unique(O27:O39),_xlfn.unique(O27:O39)&lt;&gt;"")</f>
        <v>#NAME?</v>
      </c>
      <c r="S27" s="27" t="e">
        <f aca="false">COUNTIF(O27:O39,R27)</f>
        <v>#NAME?</v>
      </c>
      <c r="T27" s="16" t="n">
        <f aca="false">COUNTA($G27:$G38)</f>
        <v>12</v>
      </c>
      <c r="V27" s="14"/>
      <c r="X27" s="31" t="s">
        <v>89</v>
      </c>
      <c r="Y27" s="31" t="s">
        <v>426</v>
      </c>
    </row>
    <row r="28" customFormat="false" ht="15" hidden="false" customHeight="false" outlineLevel="0" collapsed="false">
      <c r="C28" s="50" t="s">
        <v>447</v>
      </c>
      <c r="D28" s="51" t="s">
        <v>448</v>
      </c>
      <c r="E28" s="51" t="s">
        <v>449</v>
      </c>
      <c r="F28" s="52" t="s">
        <v>451</v>
      </c>
      <c r="G28" s="36" t="str">
        <f aca="false">IF(LEFT(F28,3)="2.5", MID(F28,7,2),LEFT(F28,2))</f>
        <v>10</v>
      </c>
      <c r="H28" s="31" t="s">
        <v>58</v>
      </c>
      <c r="I28" s="47"/>
      <c r="J28" s="31"/>
      <c r="K28" s="31"/>
      <c r="L28" s="27" t="e">
        <f aca="false" t="array" ref="L28:L28">INDEX(Cable_L!$B$3:$B$80,MATCH(1,COUNTIFS($G28,Cable_L!$A$3:$A$80,$H28,Cable_L!$C$3:$C$80),0))</f>
        <v>#NAME?</v>
      </c>
      <c r="N28" s="27"/>
      <c r="O28" s="27"/>
      <c r="Q28" s="16"/>
      <c r="S28" s="27"/>
      <c r="T28" s="16"/>
      <c r="V28" s="14"/>
      <c r="X28" s="31" t="s">
        <v>93</v>
      </c>
      <c r="Y28" s="31" t="s">
        <v>428</v>
      </c>
      <c r="Z28" s="31" t="s">
        <v>95</v>
      </c>
    </row>
    <row r="29" customFormat="false" ht="15" hidden="false" customHeight="false" outlineLevel="0" collapsed="false">
      <c r="C29" s="39" t="s">
        <v>452</v>
      </c>
      <c r="D29" s="40" t="s">
        <v>453</v>
      </c>
      <c r="E29" s="7" t="s">
        <v>454</v>
      </c>
      <c r="F29" s="41" t="s">
        <v>455</v>
      </c>
      <c r="G29" s="36" t="str">
        <f aca="false">IF(LEFT(F29,3)="2.5", MID(F29,7,2),LEFT(F29,2))</f>
        <v>6 </v>
      </c>
      <c r="H29" s="31" t="s">
        <v>58</v>
      </c>
      <c r="I29" s="48"/>
      <c r="J29" s="31"/>
      <c r="K29" s="31"/>
      <c r="L29" s="27" t="e">
        <f aca="false" t="array" ref="L29:L29">INDEX(Cable_L!$B$3:$B$80,MATCH(1,COUNTIFS($G29,Cable_L!$A$3:$A$80,$H29,Cable_L!$C$3:$C$80),0))</f>
        <v>#NAME?</v>
      </c>
      <c r="N29" s="27" t="e">
        <f aca="false" t="array" ref="N29:N29">INDEX(INDEX(Cable_L!$H$3:$K$80,,MATCH(N$2,Cable_L!$H$2:$K$2,0)),MATCH(1,COUNTIFS($G29,Cable_L!$A$3:$A$80,$H29,Cable_L!$C$3:$C$80),0))</f>
        <v>#NAME?</v>
      </c>
      <c r="O29" s="27" t="e">
        <f aca="false" t="array" ref="O29:O29">INDEX(INDEX(Cable_L!$H$3:$K$80,,MATCH(O$2,Cable_L!$H$2:$K$2,0)),MATCH(1,COUNTIFS($G30,Cable_L!$A$3:$A$80,$H29,Cable_L!$C$3:$C$80),0))</f>
        <v>#NAME?</v>
      </c>
      <c r="Q29" s="16"/>
      <c r="S29" s="27"/>
      <c r="T29" s="16"/>
      <c r="V29" s="14"/>
    </row>
    <row r="30" customFormat="false" ht="15" hidden="false" customHeight="false" outlineLevel="0" collapsed="false">
      <c r="C30" s="39" t="s">
        <v>456</v>
      </c>
      <c r="D30" s="40" t="s">
        <v>457</v>
      </c>
      <c r="E30" s="7" t="s">
        <v>458</v>
      </c>
      <c r="F30" s="41" t="s">
        <v>459</v>
      </c>
      <c r="G30" s="36" t="str">
        <f aca="false">IF(LEFT(F30,3)="2.5", MID(F30,7,2),LEFT(F30,2))</f>
        <v>3 </v>
      </c>
      <c r="H30" s="31" t="s">
        <v>58</v>
      </c>
      <c r="I30" s="42"/>
      <c r="J30" s="31"/>
      <c r="K30" s="31"/>
      <c r="L30" s="27" t="e">
        <f aca="false" t="array" ref="L30:L30">INDEX(Cable_L!$B$3:$B$80,MATCH(1,COUNTIFS($G30,Cable_L!$A$3:$A$80,$H30,Cable_L!$C$3:$C$80),0))</f>
        <v>#NAME?</v>
      </c>
      <c r="N30" s="27" t="e">
        <f aca="false" t="array" ref="N30:N30">INDEX(INDEX(Cable_L!$H$3:$K$80,,MATCH(N$2,Cable_L!$H$2:$K$2,0)),MATCH(1,COUNTIFS($G30,Cable_L!$A$3:$A$80,$H30,Cable_L!$C$3:$C$80),0))</f>
        <v>#NAME?</v>
      </c>
      <c r="O30" s="27" t="e">
        <f aca="false" t="array" ref="O30:O30">INDEX(INDEX(Cable_L!$H$3:$K$80,,MATCH(O$2,Cable_L!$H$2:$K$2,0)),MATCH(1,COUNTIFS($G29,Cable_L!$A$3:$A$80,$H30,Cable_L!$C$3:$C$80),0))</f>
        <v>#NAME?</v>
      </c>
      <c r="P30" s="22"/>
      <c r="R30" s="22"/>
      <c r="S30" s="16"/>
      <c r="T30" s="16"/>
      <c r="V30" s="14"/>
    </row>
    <row r="31" customFormat="false" ht="15" hidden="false" customHeight="false" outlineLevel="0" collapsed="false">
      <c r="C31" s="39" t="s">
        <v>460</v>
      </c>
      <c r="D31" s="40" t="s">
        <v>461</v>
      </c>
      <c r="E31" s="7" t="s">
        <v>462</v>
      </c>
      <c r="F31" s="41" t="s">
        <v>463</v>
      </c>
      <c r="G31" s="36" t="str">
        <f aca="false">IF(LEFT(F31,3)="2.5", MID(F31,7,2),LEFT(F31,2))</f>
        <v>10</v>
      </c>
      <c r="H31" s="31" t="s">
        <v>58</v>
      </c>
      <c r="I31" s="48"/>
      <c r="J31" s="31"/>
      <c r="K31" s="31"/>
      <c r="L31" s="27" t="e">
        <f aca="false" t="array" ref="L31:L31">INDEX(Cable_L!$B$3:$B$80,MATCH(1,COUNTIFS($G31,Cable_L!$A$3:$A$80,$H31,Cable_L!$C$3:$C$80),0))</f>
        <v>#NAME?</v>
      </c>
      <c r="N31" s="27" t="e">
        <f aca="false" t="array" ref="N31:N31">INDEX(INDEX(Cable_L!$H$3:$K$80,,MATCH(N$2,Cable_L!$H$2:$K$2,0)),MATCH(1,COUNTIFS($G31,Cable_L!$A$3:$A$80,$H31,Cable_L!$C$3:$C$80),0))</f>
        <v>#NAME?</v>
      </c>
      <c r="O31" s="27" t="e">
        <f aca="false" t="array" ref="O31:O31">INDEX(INDEX(Cable_L!$H$3:$K$80,,MATCH(O$2,Cable_L!$H$2:$K$2,0)),MATCH(1,COUNTIFS($G31,Cable_L!$A$3:$A$80,$H31,Cable_L!$C$3:$C$80),0))</f>
        <v>#NAME?</v>
      </c>
      <c r="T31" s="16"/>
      <c r="V31" s="14"/>
      <c r="X31" s="31" t="s">
        <v>89</v>
      </c>
      <c r="Y31" s="31" t="s">
        <v>404</v>
      </c>
    </row>
    <row r="32" customFormat="false" ht="15" hidden="false" customHeight="false" outlineLevel="0" collapsed="false">
      <c r="C32" s="50" t="s">
        <v>460</v>
      </c>
      <c r="D32" s="51" t="s">
        <v>461</v>
      </c>
      <c r="E32" s="51" t="s">
        <v>462</v>
      </c>
      <c r="F32" s="52" t="s">
        <v>464</v>
      </c>
      <c r="G32" s="36" t="str">
        <f aca="false">IF(LEFT(F32,3)="2.5", MID(F32,7,2),LEFT(F32,2))</f>
        <v>10</v>
      </c>
      <c r="H32" s="31" t="s">
        <v>58</v>
      </c>
      <c r="I32" s="48"/>
      <c r="J32" s="31"/>
      <c r="K32" s="31"/>
      <c r="L32" s="27" t="e">
        <f aca="false" t="array" ref="L32:L32">INDEX(Cable_L!$B$3:$B$80,MATCH(1,COUNTIFS($G32,Cable_L!$A$3:$A$80,$H32,Cable_L!$C$3:$C$80),0))</f>
        <v>#NAME?</v>
      </c>
      <c r="M32" s="22" t="e">
        <f aca="false" t="array" ref="M32:M35">_xlfn._xlws.sort(VALUE(_xlfn.unique(G27:G39)))</f>
        <v>#NAME?</v>
      </c>
      <c r="N32" s="27"/>
      <c r="O32" s="27"/>
      <c r="P32" s="22"/>
      <c r="Q32" s="16"/>
      <c r="R32" s="22"/>
      <c r="S32" s="27"/>
      <c r="T32" s="16"/>
      <c r="V32" s="14"/>
      <c r="X32" s="31" t="s">
        <v>93</v>
      </c>
      <c r="Y32" s="31" t="s">
        <v>406</v>
      </c>
      <c r="Z32" s="31" t="s">
        <v>95</v>
      </c>
    </row>
    <row r="33" customFormat="false" ht="15" hidden="false" customHeight="false" outlineLevel="0" collapsed="false">
      <c r="C33" s="39" t="s">
        <v>465</v>
      </c>
      <c r="D33" s="40" t="s">
        <v>466</v>
      </c>
      <c r="E33" s="7" t="s">
        <v>467</v>
      </c>
      <c r="F33" s="41" t="s">
        <v>468</v>
      </c>
      <c r="G33" s="36" t="str">
        <f aca="false">IF(LEFT(F33,3)="2.5", MID(F33,7,2),LEFT(F33,2))</f>
        <v>9 </v>
      </c>
      <c r="H33" s="31" t="s">
        <v>58</v>
      </c>
      <c r="I33" s="48"/>
      <c r="J33" s="31"/>
      <c r="K33" s="31"/>
      <c r="L33" s="27" t="e">
        <f aca="false" t="array" ref="L33:L33">INDEX(Cable_L!$B$3:$B$80,MATCH(1,COUNTIFS($G33,Cable_L!$A$3:$A$80,$H33,Cable_L!$C$3:$C$80),0))</f>
        <v>#NAME?</v>
      </c>
      <c r="M33" s="15" t="e">
        <v>#NAME?</v>
      </c>
      <c r="N33" s="27" t="e">
        <f aca="false" t="array" ref="N33:N33">INDEX(INDEX(Cable_L!$H$3:$K$80,,MATCH(N$2,Cable_L!$H$2:$K$2,0)),MATCH(1,COUNTIFS($G33,Cable_L!$A$3:$A$80,$H33,Cable_L!$C$3:$C$80),0))</f>
        <v>#NAME?</v>
      </c>
      <c r="O33" s="27" t="e">
        <f aca="false" t="array" ref="O33:O33">INDEX(INDEX(Cable_L!$H$3:$K$80,,MATCH(O$2,Cable_L!$H$2:$K$2,0)),MATCH(1,COUNTIFS($G33,Cable_L!$A$3:$A$80,$H33,Cable_L!$C$3:$C$80),0))</f>
        <v>#NAME?</v>
      </c>
      <c r="Q33" s="16"/>
      <c r="S33" s="27"/>
      <c r="T33" s="16"/>
      <c r="V33" s="14"/>
      <c r="X33" s="6" t="s">
        <v>89</v>
      </c>
      <c r="Y33" s="6" t="s">
        <v>404</v>
      </c>
    </row>
    <row r="34" customFormat="false" ht="15" hidden="false" customHeight="false" outlineLevel="0" collapsed="false">
      <c r="C34" s="50" t="s">
        <v>465</v>
      </c>
      <c r="D34" s="51" t="s">
        <v>466</v>
      </c>
      <c r="E34" s="51" t="s">
        <v>467</v>
      </c>
      <c r="F34" s="52" t="s">
        <v>469</v>
      </c>
      <c r="G34" s="36" t="str">
        <f aca="false">IF(LEFT(F34,3)="2.5", MID(F34,7,2),LEFT(F34,2))</f>
        <v>9 </v>
      </c>
      <c r="H34" s="31" t="s">
        <v>58</v>
      </c>
      <c r="I34" s="48"/>
      <c r="J34" s="31"/>
      <c r="K34" s="31"/>
      <c r="L34" s="27" t="e">
        <f aca="false" t="array" ref="L34:L34">INDEX(Cable_L!$B$3:$B$80,MATCH(1,COUNTIFS($G34,Cable_L!$A$3:$A$80,$H34,Cable_L!$C$3:$C$80),0))</f>
        <v>#NAME?</v>
      </c>
      <c r="M34" s="15" t="e">
        <v>#NAME?</v>
      </c>
      <c r="N34" s="27"/>
      <c r="O34" s="27"/>
      <c r="T34" s="16"/>
      <c r="V34" s="14"/>
      <c r="X34" s="6" t="s">
        <v>93</v>
      </c>
      <c r="Y34" s="6" t="s">
        <v>406</v>
      </c>
      <c r="Z34" s="31" t="s">
        <v>95</v>
      </c>
    </row>
    <row r="35" customFormat="false" ht="15" hidden="false" customHeight="false" outlineLevel="0" collapsed="false">
      <c r="C35" s="39" t="s">
        <v>470</v>
      </c>
      <c r="D35" s="40" t="s">
        <v>471</v>
      </c>
      <c r="E35" s="7" t="s">
        <v>472</v>
      </c>
      <c r="F35" s="41" t="s">
        <v>473</v>
      </c>
      <c r="G35" s="36" t="str">
        <f aca="false">IF(LEFT(F35,3)="2.5", MID(F35,7,2),LEFT(F35,2))</f>
        <v>3 </v>
      </c>
      <c r="H35" s="31" t="s">
        <v>58</v>
      </c>
      <c r="I35" s="48"/>
      <c r="J35" s="31"/>
      <c r="L35" s="27" t="e">
        <f aca="false" t="array" ref="L35:L35">INDEX(Cable_L!$B$3:$B$80,MATCH(1,COUNTIFS($G35,Cable_L!$A$3:$A$80,$H35,Cable_L!$C$3:$C$80),0))</f>
        <v>#NAME?</v>
      </c>
      <c r="M35" s="15" t="e">
        <v>#NAME?</v>
      </c>
      <c r="N35" s="27" t="e">
        <f aca="false" t="array" ref="N35:N35">INDEX(INDEX(Cable_L!$H$3:$K$80,,MATCH(N$2,Cable_L!$H$2:$K$2,0)),MATCH(1,COUNTIFS($G35,Cable_L!$A$3:$A$80,$H35,Cable_L!$C$3:$C$80),0))</f>
        <v>#NAME?</v>
      </c>
      <c r="O35" s="27" t="e">
        <f aca="false" t="array" ref="O35:O35">INDEX(INDEX(Cable_L!$H$3:$K$80,,MATCH(O$2,Cable_L!$H$2:$K$2,0)),MATCH(1,COUNTIFS($G35,Cable_L!$A$3:$A$80,$H35,Cable_L!$C$3:$C$80),0))</f>
        <v>#NAME?</v>
      </c>
      <c r="T35" s="16"/>
      <c r="V35" s="14"/>
    </row>
    <row r="36" customFormat="false" ht="15" hidden="false" customHeight="false" outlineLevel="0" collapsed="false">
      <c r="C36" s="39" t="s">
        <v>474</v>
      </c>
      <c r="D36" s="40" t="s">
        <v>475</v>
      </c>
      <c r="E36" s="7" t="s">
        <v>476</v>
      </c>
      <c r="F36" s="41" t="s">
        <v>477</v>
      </c>
      <c r="G36" s="36" t="str">
        <f aca="false">IF(LEFT(F36,3)="2.5", MID(F36,7,2),LEFT(F36,2))</f>
        <v>10</v>
      </c>
      <c r="H36" s="31" t="s">
        <v>58</v>
      </c>
      <c r="I36" s="48"/>
      <c r="J36" s="31"/>
      <c r="K36" s="31"/>
      <c r="L36" s="27" t="e">
        <f aca="false" t="array" ref="L36:L36">INDEX(Cable_L!$B$3:$B$80,MATCH(1,COUNTIFS($G36,Cable_L!$A$3:$A$80,$H36,Cable_L!$C$3:$C$80),0))</f>
        <v>#NAME?</v>
      </c>
      <c r="N36" s="27" t="e">
        <f aca="false" t="array" ref="N36:N36">INDEX(INDEX(Cable_L!$H$3:$K$80,,MATCH(N$2,Cable_L!$H$2:$K$2,0)),MATCH(1,COUNTIFS($G36,Cable_L!$A$3:$A$80,$H36,Cable_L!$C$3:$C$80),0))</f>
        <v>#NAME?</v>
      </c>
      <c r="O36" s="27" t="e">
        <f aca="false" t="array" ref="O36:O36">INDEX(INDEX(Cable_L!$H$3:$K$80,,MATCH(O$2,Cable_L!$H$2:$K$2,0)),MATCH(1,COUNTIFS($G36,Cable_L!$A$3:$A$80,$H36,Cable_L!$C$3:$C$80),0))</f>
        <v>#NAME?</v>
      </c>
      <c r="T36" s="16"/>
      <c r="V36" s="14"/>
      <c r="X36" s="31" t="s">
        <v>89</v>
      </c>
      <c r="Y36" s="31" t="s">
        <v>426</v>
      </c>
    </row>
    <row r="37" customFormat="false" ht="15" hidden="false" customHeight="false" outlineLevel="0" collapsed="false">
      <c r="C37" s="50" t="s">
        <v>474</v>
      </c>
      <c r="D37" s="51" t="s">
        <v>475</v>
      </c>
      <c r="E37" s="51" t="s">
        <v>476</v>
      </c>
      <c r="F37" s="52" t="s">
        <v>478</v>
      </c>
      <c r="G37" s="36" t="str">
        <f aca="false">IF(LEFT(F37,3)="2.5", MID(F37,7,2),LEFT(F37,2))</f>
        <v>10</v>
      </c>
      <c r="H37" s="31" t="s">
        <v>58</v>
      </c>
      <c r="I37" s="48"/>
      <c r="J37" s="31"/>
      <c r="K37" s="31"/>
      <c r="L37" s="27" t="e">
        <f aca="false" t="array" ref="L37:L37">INDEX(Cable_L!$B$3:$B$80,MATCH(1,COUNTIFS($G37,Cable_L!$A$3:$A$80,$H37,Cable_L!$C$3:$C$80),0))</f>
        <v>#NAME?</v>
      </c>
      <c r="N37" s="27"/>
      <c r="O37" s="27"/>
      <c r="T37" s="16"/>
      <c r="V37" s="14"/>
      <c r="X37" s="31" t="s">
        <v>93</v>
      </c>
      <c r="Y37" s="31" t="s">
        <v>428</v>
      </c>
      <c r="Z37" s="31" t="s">
        <v>95</v>
      </c>
    </row>
    <row r="38" customFormat="false" ht="15" hidden="false" customHeight="false" outlineLevel="0" collapsed="false">
      <c r="C38" s="39" t="s">
        <v>479</v>
      </c>
      <c r="D38" s="40" t="s">
        <v>480</v>
      </c>
      <c r="E38" s="7" t="s">
        <v>481</v>
      </c>
      <c r="F38" s="41" t="s">
        <v>482</v>
      </c>
      <c r="G38" s="36" t="str">
        <f aca="false">IF(LEFT(F38,3)="2.5", MID(F38,7,2),LEFT(F38,2))</f>
        <v>10</v>
      </c>
      <c r="H38" s="31" t="s">
        <v>58</v>
      </c>
      <c r="I38" s="42"/>
      <c r="J38" s="31"/>
      <c r="K38" s="31"/>
      <c r="L38" s="27" t="e">
        <f aca="false" t="array" ref="L38:L38">INDEX(Cable_L!$B$3:$B$80,MATCH(1,COUNTIFS($G38,Cable_L!$A$3:$A$80,$H38,Cable_L!$C$3:$C$80),0))</f>
        <v>#NAME?</v>
      </c>
      <c r="N38" s="27" t="e">
        <f aca="false" t="array" ref="N38:N38">INDEX(INDEX(Cable_L!$H$3:$K$80,,MATCH(N$2,Cable_L!$H$2:$K$2,0)),MATCH(1,COUNTIFS($G38,Cable_L!$A$3:$A$80,$H38,Cable_L!$C$3:$C$80),0))</f>
        <v>#NAME?</v>
      </c>
      <c r="O38" s="27" t="e">
        <f aca="false" t="array" ref="O38:O38">INDEX(INDEX(Cable_L!$H$3:$K$80,,MATCH(O$2,Cable_L!$H$2:$K$2,0)),MATCH(1,COUNTIFS($G38,Cable_L!$A$3:$A$80,$H38,Cable_L!$C$3:$C$80),0))</f>
        <v>#NAME?</v>
      </c>
      <c r="T38" s="16"/>
      <c r="V38" s="14"/>
      <c r="X38" s="31" t="s">
        <v>89</v>
      </c>
      <c r="Y38" s="31" t="s">
        <v>404</v>
      </c>
    </row>
    <row r="39" customFormat="false" ht="15" hidden="false" customHeight="false" outlineLevel="0" collapsed="false">
      <c r="C39" s="61" t="s">
        <v>479</v>
      </c>
      <c r="D39" s="54" t="s">
        <v>480</v>
      </c>
      <c r="E39" s="54" t="s">
        <v>481</v>
      </c>
      <c r="F39" s="56" t="s">
        <v>483</v>
      </c>
      <c r="G39" s="36" t="str">
        <f aca="false">IF(LEFT(F39,3)="2.5", MID(F39,7,2),LEFT(F39,2))</f>
        <v>10</v>
      </c>
      <c r="H39" s="31" t="s">
        <v>58</v>
      </c>
      <c r="I39" s="48"/>
      <c r="J39" s="31"/>
      <c r="K39" s="31"/>
      <c r="L39" s="27" t="e">
        <f aca="false" t="array" ref="L39:L39">INDEX(Cable_L!$B$3:$B$80,MATCH(1,COUNTIFS($G39,Cable_L!$A$3:$A$80,$H39,Cable_L!$C$3:$C$80),0))</f>
        <v>#NAME?</v>
      </c>
      <c r="N39" s="27"/>
      <c r="O39" s="27"/>
      <c r="V39" s="14"/>
      <c r="X39" s="31" t="s">
        <v>93</v>
      </c>
      <c r="Y39" s="31" t="s">
        <v>406</v>
      </c>
      <c r="Z39" s="31" t="s">
        <v>95</v>
      </c>
    </row>
    <row r="40" customFormat="false" ht="15" hidden="false" customHeight="false" outlineLevel="0" collapsed="false">
      <c r="C40" s="40"/>
      <c r="D40" s="40"/>
      <c r="E40" s="7"/>
      <c r="G40" s="57"/>
      <c r="H40" s="31"/>
      <c r="I40" s="31"/>
      <c r="J40" s="31"/>
      <c r="K40" s="31"/>
      <c r="N40" s="58"/>
      <c r="O40" s="58"/>
      <c r="S40" s="58"/>
    </row>
    <row r="41" customFormat="false" ht="15" hidden="false" customHeight="false" outlineLevel="0" collapsed="false">
      <c r="C41" s="32" t="s">
        <v>484</v>
      </c>
      <c r="D41" s="33" t="s">
        <v>485</v>
      </c>
      <c r="E41" s="34" t="s">
        <v>486</v>
      </c>
      <c r="F41" s="108" t="s">
        <v>487</v>
      </c>
      <c r="G41" s="36" t="str">
        <f aca="false">IF(LEFT(F41,3)="2.5", MID(F41,7,2),LEFT(F41,2))</f>
        <v>1 </v>
      </c>
      <c r="H41" s="31" t="s">
        <v>177</v>
      </c>
      <c r="I41" s="49"/>
      <c r="J41" s="31"/>
      <c r="K41" s="48"/>
      <c r="L41" s="27" t="e">
        <f aca="false" t="array" ref="L41:L41">INDEX(Cable_L!$B$3:$B$80,MATCH(1,COUNTIFS($G41,Cable_L!$A$3:$A$80,$H41,Cable_L!$C$3:$C$80),0))</f>
        <v>#NAME?</v>
      </c>
      <c r="M41" s="22" t="e">
        <f aca="false" t="array" ref="M41:M41">_xlfn._xlws.sort(_xlfn._xlws.filter(_xlfn.unique(G41:G48),_xlfn.unique(G41:G48)&lt;&gt;""))</f>
        <v>#NAME?</v>
      </c>
      <c r="N41" s="27" t="e">
        <f aca="false" t="array" ref="N41:N41">INDEX(INDEX(Cable_L!$H$3:$K$80,,MATCH(N$2,Cable_L!$H$2:$K$2,0)),MATCH(1,COUNTIFS($G41,Cable_L!$A$3:$A$80,$H41,Cable_L!$C$3:$C$80),0))</f>
        <v>#NAME?</v>
      </c>
      <c r="O41" s="27" t="e">
        <f aca="false" t="array" ref="O41:O41">INDEX(INDEX(Cable_L!$H$3:$K$80,,MATCH(O$2,Cable_L!$H$2:$K$2,0)),MATCH(1,COUNTIFS($G41,Cable_L!$A$3:$A$80,$H41,Cable_L!$C$3:$C$80),0))</f>
        <v>#NAME?</v>
      </c>
      <c r="P41" s="22" t="e">
        <f aca="false" t="array" ref="P41:P41">_xlfn._xlws.filter(_xlfn.unique(N41:N48),_xlfn.unique(N41:N48)&lt;&gt;"")</f>
        <v>#NAME?</v>
      </c>
      <c r="Q41" s="16" t="e">
        <f aca="false">COUNTIF(N41:N48,P41)</f>
        <v>#NAME?</v>
      </c>
      <c r="R41" s="22" t="e">
        <f aca="false" t="array" ref="R41:R41">_xlfn._xlws.filter(_xlfn.unique(O41:O48),_xlfn.unique(O41:O48)&lt;&gt;"")</f>
        <v>#NAME?</v>
      </c>
      <c r="S41" s="27" t="e">
        <f aca="false">COUNTIF(O41:O48,R41)</f>
        <v>#NAME?</v>
      </c>
      <c r="T41" s="16" t="n">
        <f aca="false">COUNTA($G41:$G48)</f>
        <v>4</v>
      </c>
    </row>
    <row r="42" customFormat="false" ht="15" hidden="false" customHeight="false" outlineLevel="0" collapsed="false">
      <c r="C42" s="39" t="s">
        <v>488</v>
      </c>
      <c r="D42" s="40" t="s">
        <v>489</v>
      </c>
      <c r="E42" s="7" t="s">
        <v>490</v>
      </c>
      <c r="F42" s="41" t="s">
        <v>491</v>
      </c>
      <c r="G42" s="36" t="str">
        <f aca="false">IF(LEFT(F42,3)="2.5", MID(F42,7,2),LEFT(F42,2))</f>
        <v>1 </v>
      </c>
      <c r="H42" s="31" t="s">
        <v>177</v>
      </c>
      <c r="I42" s="49"/>
      <c r="J42" s="31"/>
      <c r="K42" s="48"/>
      <c r="L42" s="27" t="e">
        <f aca="false" t="array" ref="L42:L42">INDEX(Cable_L!$B$3:$B$80,MATCH(1,COUNTIFS($G42,Cable_L!$A$3:$A$80,$H42,Cable_L!$C$3:$C$80),0))</f>
        <v>#NAME?</v>
      </c>
      <c r="M42" s="22"/>
      <c r="N42" s="27" t="e">
        <f aca="false" t="array" ref="N42:N42">INDEX(INDEX(Cable_L!$H$3:$K$80,,MATCH(N$2,Cable_L!$H$2:$K$2,0)),MATCH(1,COUNTIFS($G42,Cable_L!$A$3:$A$80,$H42,Cable_L!$C$3:$C$80),0))</f>
        <v>#NAME?</v>
      </c>
      <c r="O42" s="27" t="e">
        <f aca="false" t="array" ref="O42:O42">INDEX(INDEX(Cable_L!$H$3:$K$80,,MATCH(O$2,Cable_L!$H$2:$K$2,0)),MATCH(1,COUNTIFS($G42,Cable_L!$A$3:$A$80,$H42,Cable_L!$C$3:$C$80),0))</f>
        <v>#NAME?</v>
      </c>
      <c r="P42" s="22"/>
      <c r="Q42" s="16"/>
      <c r="R42" s="22"/>
      <c r="S42" s="27"/>
      <c r="T42" s="16"/>
    </row>
    <row r="43" customFormat="false" ht="15" hidden="false" customHeight="false" outlineLevel="0" collapsed="false">
      <c r="C43" s="39" t="s">
        <v>492</v>
      </c>
      <c r="D43" s="40" t="s">
        <v>493</v>
      </c>
      <c r="E43" s="7" t="s">
        <v>494</v>
      </c>
      <c r="F43" s="41" t="s">
        <v>495</v>
      </c>
      <c r="G43" s="36" t="str">
        <f aca="false">IF(LEFT(F43,3)="2.5", MID(F43,7,2),LEFT(F43,2))</f>
        <v>1 </v>
      </c>
      <c r="H43" s="31" t="s">
        <v>177</v>
      </c>
      <c r="I43" s="49"/>
      <c r="J43" s="31"/>
      <c r="K43" s="48"/>
      <c r="L43" s="27" t="e">
        <f aca="false" t="array" ref="L43:L43">INDEX(Cable_L!$B$3:$B$80,MATCH(1,COUNTIFS($G43,Cable_L!$A$3:$A$80,$H43,Cable_L!$C$3:$C$80),0))</f>
        <v>#NAME?</v>
      </c>
      <c r="N43" s="27" t="e">
        <f aca="false" t="array" ref="N43:N43">INDEX(INDEX(Cable_L!$H$3:$K$80,,MATCH(N$2,Cable_L!$H$2:$K$2,0)),MATCH(1,COUNTIFS($G43,Cable_L!$A$3:$A$80,$H43,Cable_L!$C$3:$C$80),0))</f>
        <v>#NAME?</v>
      </c>
      <c r="O43" s="27" t="e">
        <f aca="false" t="array" ref="O43:O43">INDEX(INDEX(Cable_L!$H$3:$K$80,,MATCH(O$2,Cable_L!$H$2:$K$2,0)),MATCH(1,COUNTIFS($G43,Cable_L!$A$3:$A$80,$H43,Cable_L!$C$3:$C$80),0))</f>
        <v>#NAME?</v>
      </c>
      <c r="T43" s="16"/>
    </row>
    <row r="44" customFormat="false" ht="15" hidden="false" customHeight="false" outlineLevel="0" collapsed="false">
      <c r="C44" s="39" t="s">
        <v>67</v>
      </c>
      <c r="D44" s="40"/>
      <c r="E44" s="7" t="s">
        <v>496</v>
      </c>
      <c r="F44" s="41"/>
      <c r="G44" s="57"/>
      <c r="H44" s="31"/>
      <c r="I44" s="31"/>
      <c r="J44" s="31"/>
      <c r="K44" s="31"/>
      <c r="T44" s="16"/>
    </row>
    <row r="45" customFormat="false" ht="15" hidden="false" customHeight="false" outlineLevel="0" collapsed="false">
      <c r="C45" s="39" t="s">
        <v>497</v>
      </c>
      <c r="D45" s="40" t="s">
        <v>498</v>
      </c>
      <c r="E45" s="7" t="s">
        <v>499</v>
      </c>
      <c r="F45" s="41" t="s">
        <v>500</v>
      </c>
      <c r="G45" s="36" t="str">
        <f aca="false">IF(LEFT(F45,3)="2.5", MID(F45,7,2),LEFT(F45,2))</f>
        <v>1 </v>
      </c>
      <c r="H45" s="31" t="s">
        <v>177</v>
      </c>
      <c r="I45" s="49"/>
      <c r="J45" s="31"/>
      <c r="K45" s="48"/>
      <c r="L45" s="27" t="e">
        <f aca="false" t="array" ref="L45:L45">INDEX(Cable_L!$B$3:$B$80,MATCH(1,COUNTIFS($G45,Cable_L!$A$3:$A$80,$H45,Cable_L!$C$3:$C$80),0))</f>
        <v>#NAME?</v>
      </c>
      <c r="N45" s="27" t="e">
        <f aca="false" t="array" ref="N45:N45">INDEX(INDEX(Cable_L!$H$3:$K$80,,MATCH(N$2,Cable_L!$H$2:$K$2,0)),MATCH(1,COUNTIFS($G45,Cable_L!$A$3:$A$80,$H45,Cable_L!$C$3:$C$80),0))</f>
        <v>#NAME?</v>
      </c>
      <c r="O45" s="27" t="e">
        <f aca="false" t="array" ref="O45:O45">INDEX(INDEX(Cable_L!$H$3:$K$80,,MATCH(O$2,Cable_L!$H$2:$K$2,0)),MATCH(1,COUNTIFS($G45,Cable_L!$A$3:$A$80,$H45,Cable_L!$C$3:$C$80),0))</f>
        <v>#NAME?</v>
      </c>
      <c r="T45" s="16"/>
    </row>
    <row r="46" customFormat="false" ht="15" hidden="false" customHeight="false" outlineLevel="0" collapsed="false">
      <c r="C46" s="39" t="s">
        <v>67</v>
      </c>
      <c r="D46" s="40"/>
      <c r="E46" s="7" t="s">
        <v>501</v>
      </c>
      <c r="F46" s="41"/>
      <c r="G46" s="57"/>
      <c r="H46" s="31"/>
      <c r="I46" s="31"/>
      <c r="J46" s="31"/>
      <c r="K46" s="31"/>
    </row>
    <row r="47" customFormat="false" ht="15" hidden="false" customHeight="false" outlineLevel="0" collapsed="false">
      <c r="C47" s="39" t="s">
        <v>67</v>
      </c>
      <c r="D47" s="40"/>
      <c r="E47" s="7" t="s">
        <v>502</v>
      </c>
      <c r="F47" s="41"/>
      <c r="G47" s="57"/>
      <c r="H47" s="31"/>
      <c r="I47" s="31"/>
      <c r="J47" s="31"/>
      <c r="K47" s="31"/>
    </row>
    <row r="48" customFormat="false" ht="15" hidden="false" customHeight="false" outlineLevel="0" collapsed="false">
      <c r="C48" s="53" t="s">
        <v>67</v>
      </c>
      <c r="D48" s="65"/>
      <c r="E48" s="66" t="s">
        <v>503</v>
      </c>
      <c r="F48" s="109"/>
      <c r="G48" s="57"/>
      <c r="H48" s="31"/>
      <c r="I48" s="31"/>
      <c r="J48" s="31"/>
      <c r="K48" s="31"/>
    </row>
    <row r="49" customFormat="false" ht="15" hidden="false" customHeight="false" outlineLevel="0" collapsed="false">
      <c r="C49" s="40"/>
      <c r="D49" s="40"/>
      <c r="E49" s="7"/>
      <c r="G49" s="57"/>
      <c r="H49" s="31"/>
      <c r="I49" s="31"/>
      <c r="J49" s="31"/>
      <c r="K49" s="31"/>
      <c r="N49" s="58"/>
      <c r="O49" s="58"/>
      <c r="S49" s="58"/>
    </row>
    <row r="50" customFormat="false" ht="15" hidden="false" customHeight="false" outlineLevel="0" collapsed="false">
      <c r="C50" s="32" t="s">
        <v>504</v>
      </c>
      <c r="D50" s="33" t="s">
        <v>377</v>
      </c>
      <c r="E50" s="34" t="s">
        <v>505</v>
      </c>
      <c r="F50" s="35" t="s">
        <v>506</v>
      </c>
      <c r="G50" s="36" t="str">
        <f aca="false">IF(LEFT(F50,3)="2.5", MID(F50,7,2),LEFT(F50,2))</f>
        <v>12</v>
      </c>
      <c r="H50" s="31" t="s">
        <v>58</v>
      </c>
      <c r="I50" s="68"/>
      <c r="J50" s="31"/>
      <c r="K50" s="31"/>
      <c r="L50" s="27" t="e">
        <f aca="false" t="array" ref="L50:L50">INDEX(Cable_L!$B$3:$B$80,MATCH(1,COUNTIFS($G50,Cable_L!$A$3:$A$80,$H50,Cable_L!$C$3:$C$80),0))</f>
        <v>#NAME?</v>
      </c>
      <c r="M50" s="22" t="e">
        <f aca="false" t="array" ref="M50:M52">_xlfn._xlws.sort(VALUE(_xlfn.unique(G50:G54)))</f>
        <v>#NAME?</v>
      </c>
      <c r="N50" s="27" t="e">
        <f aca="false" t="array" ref="N50:N50">INDEX(INDEX(Cable_L!$H$3:$K$80,,MATCH(N$2,Cable_L!$H$2:$K$2,0)),MATCH(1,COUNTIFS($G50,Cable_L!$A$3:$A$80,$H50,Cable_L!$C$3:$C$80),0))</f>
        <v>#NAME?</v>
      </c>
      <c r="O50" s="27" t="e">
        <f aca="false" t="array" ref="O50:O50">INDEX(INDEX(Cable_L!$H$3:$K$80,,MATCH(O$2,Cable_L!$H$2:$K$2,0)),MATCH(1,COUNTIFS($G50,Cable_L!$A$3:$A$80,$H50,Cable_L!$C$3:$C$80),0))</f>
        <v>#NAME?</v>
      </c>
      <c r="P50" s="22" t="e">
        <f aca="false" t="array" ref="P50:P51">_xlfn._xlws.filter(_xlfn.unique(N50:N56),_xlfn.unique(N50:N56)&lt;&gt;"")</f>
        <v>#NAME?</v>
      </c>
      <c r="Q50" s="16" t="e">
        <f aca="false">COUNTIF(N50:N56,P50)</f>
        <v>#NAME?</v>
      </c>
      <c r="R50" s="22" t="e">
        <f aca="false" t="array" ref="R50:R51">_xlfn._xlws.filter(_xlfn.unique(O50:O56),_xlfn.unique(O50:O56)&lt;&gt;"")</f>
        <v>#NAME?</v>
      </c>
      <c r="S50" s="27" t="e">
        <f aca="false">COUNTIF(O50:O56,R50)</f>
        <v>#NAME?</v>
      </c>
      <c r="T50" s="16" t="n">
        <f aca="false">COUNTA($G50:$G56)</f>
        <v>6</v>
      </c>
    </row>
    <row r="51" customFormat="false" ht="15" hidden="false" customHeight="false" outlineLevel="0" collapsed="false">
      <c r="C51" s="39" t="s">
        <v>507</v>
      </c>
      <c r="D51" s="40" t="s">
        <v>381</v>
      </c>
      <c r="E51" s="7" t="s">
        <v>508</v>
      </c>
      <c r="F51" s="41" t="s">
        <v>509</v>
      </c>
      <c r="G51" s="36" t="str">
        <f aca="false">IF(LEFT(F51,3)="2.5", MID(F51,7,2),LEFT(F51,2))</f>
        <v>7 </v>
      </c>
      <c r="H51" s="31" t="s">
        <v>58</v>
      </c>
      <c r="I51" s="68"/>
      <c r="J51" s="31"/>
      <c r="K51" s="31"/>
      <c r="L51" s="27" t="e">
        <f aca="false" t="array" ref="L51:L51">INDEX(Cable_L!$B$3:$B$80,MATCH(1,COUNTIFS($G51,Cable_L!$A$3:$A$80,$H51,Cable_L!$C$3:$C$80),0))</f>
        <v>#NAME?</v>
      </c>
      <c r="M51" s="22" t="e">
        <v>#NAME?</v>
      </c>
      <c r="N51" s="27" t="e">
        <f aca="false" t="array" ref="N51:N51">INDEX(INDEX(Cable_L!$H$3:$K$80,,MATCH(N$2,Cable_L!$H$2:$K$2,0)),MATCH(1,COUNTIFS($G51,Cable_L!$A$3:$A$80,$H51,Cable_L!$C$3:$C$80),0))</f>
        <v>#NAME?</v>
      </c>
      <c r="O51" s="27" t="e">
        <f aca="false" t="array" ref="O51:O51">INDEX(INDEX(Cable_L!$H$3:$K$80,,MATCH(O$2,Cable_L!$H$2:$K$2,0)),MATCH(1,COUNTIFS($G51,Cable_L!$A$3:$A$80,$H51,Cable_L!$C$3:$C$80),0))</f>
        <v>#NAME?</v>
      </c>
      <c r="P51" s="15" t="e">
        <v>#NAME?</v>
      </c>
      <c r="Q51" s="16" t="e">
        <f aca="false">COUNTIF(N50:N56,P51)</f>
        <v>#NAME?</v>
      </c>
      <c r="R51" s="15" t="e">
        <v>#NAME?</v>
      </c>
      <c r="S51" s="27" t="e">
        <f aca="false">COUNTIF(O50:O56,R51)</f>
        <v>#NAME?</v>
      </c>
      <c r="T51" s="16"/>
    </row>
    <row r="52" customFormat="false" ht="15" hidden="false" customHeight="false" outlineLevel="0" collapsed="false">
      <c r="C52" s="39" t="s">
        <v>510</v>
      </c>
      <c r="D52" s="40" t="s">
        <v>385</v>
      </c>
      <c r="E52" s="7" t="s">
        <v>511</v>
      </c>
      <c r="F52" s="41" t="s">
        <v>512</v>
      </c>
      <c r="G52" s="36" t="str">
        <f aca="false">IF(LEFT(F52,3)="2.5", MID(F52,7,2),LEFT(F52,2))</f>
        <v>4 </v>
      </c>
      <c r="H52" s="31" t="s">
        <v>58</v>
      </c>
      <c r="I52" s="68"/>
      <c r="J52" s="31"/>
      <c r="K52" s="31"/>
      <c r="L52" s="27" t="e">
        <f aca="false" t="array" ref="L52:L52">INDEX(Cable_L!$B$3:$B$80,MATCH(1,COUNTIFS($G52,Cable_L!$A$3:$A$80,$H52,Cable_L!$C$3:$C$80),0))</f>
        <v>#NAME?</v>
      </c>
      <c r="M52" s="15" t="e">
        <v>#NAME?</v>
      </c>
      <c r="N52" s="27" t="e">
        <f aca="false" t="array" ref="N52:N52">INDEX(INDEX(Cable_L!$H$3:$K$80,,MATCH(N$2,Cable_L!$H$2:$K$2,0)),MATCH(1,COUNTIFS($G52,Cable_L!$A$3:$A$80,$H52,Cable_L!$C$3:$C$80),0))</f>
        <v>#NAME?</v>
      </c>
      <c r="O52" s="27" t="e">
        <f aca="false" t="array" ref="O52:O52">INDEX(INDEX(Cable_L!$H$3:$K$80,,MATCH(O$2,Cable_L!$H$2:$K$2,0)),MATCH(1,COUNTIFS($G52,Cable_L!$A$3:$A$80,$H52,Cable_L!$C$3:$C$80),0))</f>
        <v>#NAME?</v>
      </c>
      <c r="Q52" s="16"/>
      <c r="S52" s="27"/>
      <c r="T52" s="16"/>
    </row>
    <row r="53" customFormat="false" ht="15" hidden="false" customHeight="false" outlineLevel="0" collapsed="false">
      <c r="C53" s="39" t="s">
        <v>513</v>
      </c>
      <c r="D53" s="40" t="s">
        <v>389</v>
      </c>
      <c r="E53" s="7" t="s">
        <v>514</v>
      </c>
      <c r="F53" s="41" t="s">
        <v>515</v>
      </c>
      <c r="G53" s="36" t="str">
        <f aca="false">IF(LEFT(F53,3)="2.5", MID(F53,7,2),LEFT(F53,2))</f>
        <v>7 </v>
      </c>
      <c r="H53" s="31" t="s">
        <v>58</v>
      </c>
      <c r="I53" s="68"/>
      <c r="J53" s="31"/>
      <c r="K53" s="31"/>
      <c r="L53" s="27" t="e">
        <f aca="false" t="array" ref="L53:L53">INDEX(Cable_L!$B$3:$B$80,MATCH(1,COUNTIFS($G53,Cable_L!$A$3:$A$80,$H53,Cable_L!$C$3:$C$80),0))</f>
        <v>#NAME?</v>
      </c>
      <c r="N53" s="27" t="e">
        <f aca="false" t="array" ref="N53:N53">INDEX(INDEX(Cable_L!$H$3:$K$80,,MATCH(N$2,Cable_L!$H$2:$K$2,0)),MATCH(1,COUNTIFS($G53,Cable_L!$A$3:$A$80,$H53,Cable_L!$C$3:$C$80),0))</f>
        <v>#NAME?</v>
      </c>
      <c r="O53" s="27" t="e">
        <f aca="false" t="array" ref="O53:O53">INDEX(INDEX(Cable_L!$H$3:$K$80,,MATCH(O$2,Cable_L!$H$2:$K$2,0)),MATCH(1,COUNTIFS($G53,Cable_L!$A$3:$A$80,$H53,Cable_L!$C$3:$C$80),0))</f>
        <v>#NAME?</v>
      </c>
      <c r="T53" s="16"/>
    </row>
    <row r="54" customFormat="false" ht="15" hidden="false" customHeight="false" outlineLevel="0" collapsed="false">
      <c r="C54" s="39" t="s">
        <v>516</v>
      </c>
      <c r="D54" s="40" t="s">
        <v>393</v>
      </c>
      <c r="E54" s="7" t="s">
        <v>517</v>
      </c>
      <c r="F54" s="41" t="s">
        <v>518</v>
      </c>
      <c r="G54" s="36" t="str">
        <f aca="false">IF(LEFT(F54,3)="2.5", MID(F54,7,2),LEFT(F54,2))</f>
        <v>4 </v>
      </c>
      <c r="H54" s="31" t="s">
        <v>58</v>
      </c>
      <c r="I54" s="69"/>
      <c r="J54" s="31"/>
      <c r="K54" s="31"/>
      <c r="L54" s="27" t="e">
        <f aca="false" t="array" ref="L54:L54">INDEX(Cable_L!$B$3:$B$80,MATCH(1,COUNTIFS($G54,Cable_L!$A$3:$A$80,$H54,Cable_L!$C$3:$C$80),0))</f>
        <v>#NAME?</v>
      </c>
      <c r="N54" s="27" t="e">
        <f aca="false" t="array" ref="N54:N54">INDEX(INDEX(Cable_L!$H$3:$K$80,,MATCH(N$2,Cable_L!$H$2:$K$2,0)),MATCH(1,COUNTIFS($G54,Cable_L!$A$3:$A$80,$H54,Cable_L!$C$3:$C$80),0))</f>
        <v>#NAME?</v>
      </c>
      <c r="O54" s="27" t="e">
        <f aca="false" t="array" ref="O54:O54">INDEX(INDEX(Cable_L!$H$3:$K$80,,MATCH(O$2,Cable_L!$H$2:$K$2,0)),MATCH(1,COUNTIFS($G54,Cable_L!$A$3:$A$80,$H54,Cable_L!$C$3:$C$80),0))</f>
        <v>#NAME?</v>
      </c>
      <c r="T54" s="16"/>
    </row>
    <row r="55" customFormat="false" ht="15" hidden="false" customHeight="false" outlineLevel="0" collapsed="false">
      <c r="C55" s="39" t="s">
        <v>519</v>
      </c>
      <c r="D55" s="40" t="s">
        <v>397</v>
      </c>
      <c r="E55" s="7" t="s">
        <v>520</v>
      </c>
      <c r="F55" s="41" t="s">
        <v>521</v>
      </c>
      <c r="G55" s="36" t="str">
        <f aca="false">IF(LEFT(F55,3)="2.5", MID(F55,7,2),LEFT(F55,2))</f>
        <v>2 </v>
      </c>
      <c r="H55" s="31" t="s">
        <v>58</v>
      </c>
      <c r="I55" s="68"/>
      <c r="J55" s="31"/>
      <c r="K55" s="49"/>
      <c r="L55" s="27" t="e">
        <f aca="false" t="array" ref="L55:L55">INDEX(Cable_L!$B$3:$B$80,MATCH(1,COUNTIFS($G55,Cable_L!$A$3:$A$80,$H55,Cable_L!$C$3:$C$80),0))</f>
        <v>#NAME?</v>
      </c>
      <c r="N55" s="27" t="e">
        <f aca="false" t="array" ref="N55:N55">INDEX(INDEX(Cable_L!$H$3:$K$80,,MATCH(N$2,Cable_L!$H$2:$K$2,0)),MATCH(1,COUNTIFS($G55,Cable_L!$A$3:$A$80,$H55,Cable_L!$C$3:$C$80),0))</f>
        <v>#NAME?</v>
      </c>
      <c r="O55" s="27" t="e">
        <f aca="false" t="array" ref="O55:O55">INDEX(INDEX(Cable_L!$H$3:$K$80,,MATCH(O$2,Cable_L!$H$2:$K$2,0)),MATCH(1,COUNTIFS($G55,Cable_L!$A$3:$A$80,$H55,Cable_L!$C$3:$C$80),0))</f>
        <v>#NAME?</v>
      </c>
    </row>
    <row r="56" customFormat="false" ht="15" hidden="false" customHeight="false" outlineLevel="0" collapsed="false">
      <c r="C56" s="39" t="s">
        <v>67</v>
      </c>
      <c r="D56" s="40"/>
      <c r="E56" s="7" t="s">
        <v>522</v>
      </c>
      <c r="F56" s="41"/>
      <c r="G56" s="57"/>
      <c r="H56" s="31"/>
      <c r="I56" s="31"/>
      <c r="J56" s="31"/>
      <c r="K56" s="31"/>
    </row>
    <row r="57" customFormat="false" ht="15" hidden="false" customHeight="false" outlineLevel="0" collapsed="false">
      <c r="C57" s="53" t="s">
        <v>67</v>
      </c>
      <c r="D57" s="65"/>
      <c r="E57" s="66" t="s">
        <v>523</v>
      </c>
      <c r="F57" s="109"/>
      <c r="G57" s="57"/>
      <c r="H57" s="31"/>
      <c r="I57" s="31"/>
      <c r="J57" s="31"/>
      <c r="K57" s="31"/>
      <c r="N57" s="58"/>
      <c r="O57" s="58"/>
      <c r="S57" s="58"/>
    </row>
    <row r="58" customFormat="false" ht="15" hidden="false" customHeight="false" outlineLevel="0" collapsed="false">
      <c r="C58" s="40"/>
      <c r="D58" s="40"/>
      <c r="E58" s="7"/>
      <c r="G58" s="57"/>
      <c r="H58" s="31"/>
      <c r="I58" s="31"/>
      <c r="J58" s="31"/>
      <c r="K58" s="31"/>
      <c r="N58" s="58"/>
      <c r="O58" s="58"/>
      <c r="S58" s="58"/>
    </row>
    <row r="59" customFormat="false" ht="15" hidden="false" customHeight="false" outlineLevel="0" collapsed="false">
      <c r="C59" s="32" t="s">
        <v>524</v>
      </c>
      <c r="D59" s="33" t="s">
        <v>409</v>
      </c>
      <c r="E59" s="34" t="s">
        <v>525</v>
      </c>
      <c r="F59" s="35" t="s">
        <v>526</v>
      </c>
      <c r="G59" s="36" t="str">
        <f aca="false">IF(LEFT(F59,3)="2.5", MID(F59,7,2),LEFT(F59,2))</f>
        <v>12</v>
      </c>
      <c r="H59" s="31" t="s">
        <v>58</v>
      </c>
      <c r="I59" s="68"/>
      <c r="J59" s="31"/>
      <c r="K59" s="31"/>
      <c r="L59" s="27" t="e">
        <f aca="false" t="array" ref="L59:L59">INDEX(Cable_L!$B$3:$B$80,MATCH(1,COUNTIFS($G59,Cable_L!$A$3:$A$80,$H59,Cable_L!$C$3:$C$80),0))</f>
        <v>#NAME?</v>
      </c>
      <c r="M59" s="22" t="e">
        <f aca="false" t="array" ref="M59:M61">_xlfn._xlws.sort(VALUE(_xlfn.unique(G59:G63)))</f>
        <v>#NAME?</v>
      </c>
      <c r="N59" s="27" t="e">
        <f aca="false" t="array" ref="N59:N59">INDEX(INDEX(Cable_L!$H$3:$K$80,,MATCH(N$2,Cable_L!$H$2:$K$2,0)),MATCH(1,COUNTIFS($G59,Cable_L!$A$3:$A$80,$H59,Cable_L!$C$3:$C$80),0))</f>
        <v>#NAME?</v>
      </c>
      <c r="O59" s="27" t="e">
        <f aca="false" t="array" ref="O59:O59">INDEX(INDEX(Cable_L!$H$3:$K$80,,MATCH(O$2,Cable_L!$H$2:$K$2,0)),MATCH(1,COUNTIFS($G59,Cable_L!$A$3:$A$80,$H59,Cable_L!$C$3:$C$80),0))</f>
        <v>#NAME?</v>
      </c>
      <c r="P59" s="22" t="e">
        <f aca="false" t="array" ref="P59:P60">_xlfn._xlws.filter(_xlfn.unique(N59:N65),_xlfn.unique(N59:N65)&lt;&gt;"")</f>
        <v>#NAME?</v>
      </c>
      <c r="Q59" s="16" t="e">
        <f aca="false">COUNTIF(N59:N65,P59)</f>
        <v>#NAME?</v>
      </c>
      <c r="R59" s="22" t="e">
        <f aca="false" t="array" ref="R59:R60">_xlfn._xlws.filter(_xlfn.unique(O59:O65),_xlfn.unique(O59:O65)&lt;&gt;"")</f>
        <v>#NAME?</v>
      </c>
      <c r="S59" s="27" t="e">
        <f aca="false">COUNTIF(O59:O65,R59)</f>
        <v>#NAME?</v>
      </c>
      <c r="T59" s="16" t="n">
        <f aca="false">COUNTA($G59:$G65)</f>
        <v>6</v>
      </c>
    </row>
    <row r="60" customFormat="false" ht="15" hidden="false" customHeight="false" outlineLevel="0" collapsed="false">
      <c r="C60" s="39" t="s">
        <v>527</v>
      </c>
      <c r="D60" s="40" t="s">
        <v>415</v>
      </c>
      <c r="E60" s="7" t="s">
        <v>528</v>
      </c>
      <c r="F60" s="41" t="s">
        <v>529</v>
      </c>
      <c r="G60" s="36" t="str">
        <f aca="false">IF(LEFT(F60,3)="2.5", MID(F60,7,2),LEFT(F60,2))</f>
        <v>7 </v>
      </c>
      <c r="H60" s="31" t="s">
        <v>58</v>
      </c>
      <c r="I60" s="68"/>
      <c r="J60" s="31"/>
      <c r="K60" s="31"/>
      <c r="L60" s="27" t="e">
        <f aca="false" t="array" ref="L60:L60">INDEX(Cable_L!$B$3:$B$80,MATCH(1,COUNTIFS($G60,Cable_L!$A$3:$A$80,$H60,Cable_L!$C$3:$C$80),0))</f>
        <v>#NAME?</v>
      </c>
      <c r="M60" s="22" t="e">
        <v>#NAME?</v>
      </c>
      <c r="N60" s="27" t="e">
        <f aca="false" t="array" ref="N60:N60">INDEX(INDEX(Cable_L!$H$3:$K$80,,MATCH(N$2,Cable_L!$H$2:$K$2,0)),MATCH(1,COUNTIFS($G60,Cable_L!$A$3:$A$80,$H60,Cable_L!$C$3:$C$80),0))</f>
        <v>#NAME?</v>
      </c>
      <c r="O60" s="27" t="e">
        <f aca="false" t="array" ref="O60:O60">INDEX(INDEX(Cable_L!$H$3:$K$80,,MATCH(O$2,Cable_L!$H$2:$K$2,0)),MATCH(1,COUNTIFS($G60,Cable_L!$A$3:$A$80,$H60,Cable_L!$C$3:$C$80),0))</f>
        <v>#NAME?</v>
      </c>
      <c r="P60" s="15" t="e">
        <v>#NAME?</v>
      </c>
      <c r="Q60" s="16" t="e">
        <f aca="false">COUNTIF(N59:N65,P60)</f>
        <v>#NAME?</v>
      </c>
      <c r="R60" s="15" t="e">
        <v>#NAME?</v>
      </c>
      <c r="S60" s="27" t="e">
        <f aca="false">COUNTIF(O59:O65,R60)</f>
        <v>#NAME?</v>
      </c>
      <c r="T60" s="16"/>
    </row>
    <row r="61" customFormat="false" ht="15" hidden="false" customHeight="false" outlineLevel="0" collapsed="false">
      <c r="C61" s="39" t="s">
        <v>530</v>
      </c>
      <c r="D61" s="40" t="s">
        <v>419</v>
      </c>
      <c r="E61" s="7" t="s">
        <v>531</v>
      </c>
      <c r="F61" s="41" t="s">
        <v>532</v>
      </c>
      <c r="G61" s="36" t="str">
        <f aca="false">IF(LEFT(F61,3)="2.5", MID(F61,7,2),LEFT(F61,2))</f>
        <v>4 </v>
      </c>
      <c r="H61" s="31" t="s">
        <v>58</v>
      </c>
      <c r="I61" s="68"/>
      <c r="J61" s="31"/>
      <c r="K61" s="31"/>
      <c r="L61" s="27" t="e">
        <f aca="false" t="array" ref="L61:L61">INDEX(Cable_L!$B$3:$B$80,MATCH(1,COUNTIFS($G61,Cable_L!$A$3:$A$80,$H61,Cable_L!$C$3:$C$80),0))</f>
        <v>#NAME?</v>
      </c>
      <c r="M61" s="15" t="e">
        <v>#NAME?</v>
      </c>
      <c r="N61" s="27" t="e">
        <f aca="false" t="array" ref="N61:N61">INDEX(INDEX(Cable_L!$H$3:$K$80,,MATCH(N$2,Cable_L!$H$2:$K$2,0)),MATCH(1,COUNTIFS($G61,Cable_L!$A$3:$A$80,$H61,Cable_L!$C$3:$C$80),0))</f>
        <v>#NAME?</v>
      </c>
      <c r="O61" s="27" t="e">
        <f aca="false" t="array" ref="O61:O61">INDEX(INDEX(Cable_L!$H$3:$K$80,,MATCH(O$2,Cable_L!$H$2:$K$2,0)),MATCH(1,COUNTIFS($G61,Cable_L!$A$3:$A$80,$H61,Cable_L!$C$3:$C$80),0))</f>
        <v>#NAME?</v>
      </c>
      <c r="Q61" s="16"/>
      <c r="S61" s="27"/>
      <c r="T61" s="16"/>
    </row>
    <row r="62" customFormat="false" ht="15" hidden="false" customHeight="false" outlineLevel="0" collapsed="false">
      <c r="C62" s="39" t="s">
        <v>533</v>
      </c>
      <c r="D62" s="40" t="s">
        <v>423</v>
      </c>
      <c r="E62" s="7" t="s">
        <v>534</v>
      </c>
      <c r="F62" s="41" t="s">
        <v>535</v>
      </c>
      <c r="G62" s="36" t="str">
        <f aca="false">IF(LEFT(F62,3)="2.5", MID(F62,7,2),LEFT(F62,2))</f>
        <v>7 </v>
      </c>
      <c r="H62" s="31" t="s">
        <v>58</v>
      </c>
      <c r="I62" s="68"/>
      <c r="J62" s="31"/>
      <c r="K62" s="31"/>
      <c r="L62" s="27" t="e">
        <f aca="false" t="array" ref="L62:L62">INDEX(Cable_L!$B$3:$B$80,MATCH(1,COUNTIFS($G62,Cable_L!$A$3:$A$80,$H62,Cable_L!$C$3:$C$80),0))</f>
        <v>#NAME?</v>
      </c>
      <c r="N62" s="27" t="e">
        <f aca="false" t="array" ref="N62:N62">INDEX(INDEX(Cable_L!$H$3:$K$80,,MATCH(N$2,Cable_L!$H$2:$K$2,0)),MATCH(1,COUNTIFS($G62,Cable_L!$A$3:$A$80,$H62,Cable_L!$C$3:$C$80),0))</f>
        <v>#NAME?</v>
      </c>
      <c r="O62" s="27" t="e">
        <f aca="false" t="array" ref="O62:O62">INDEX(INDEX(Cable_L!$H$3:$K$80,,MATCH(O$2,Cable_L!$H$2:$K$2,0)),MATCH(1,COUNTIFS($G62,Cable_L!$A$3:$A$80,$H62,Cable_L!$C$3:$C$80),0))</f>
        <v>#NAME?</v>
      </c>
      <c r="T62" s="16"/>
    </row>
    <row r="63" customFormat="false" ht="15" hidden="false" customHeight="false" outlineLevel="0" collapsed="false">
      <c r="C63" s="39" t="s">
        <v>536</v>
      </c>
      <c r="D63" s="40" t="s">
        <v>430</v>
      </c>
      <c r="E63" s="7" t="s">
        <v>537</v>
      </c>
      <c r="F63" s="41" t="s">
        <v>538</v>
      </c>
      <c r="G63" s="36" t="str">
        <f aca="false">IF(LEFT(F63,3)="2.5", MID(F63,7,2),LEFT(F63,2))</f>
        <v>4 </v>
      </c>
      <c r="H63" s="31" t="s">
        <v>58</v>
      </c>
      <c r="I63" s="69"/>
      <c r="J63" s="31"/>
      <c r="K63" s="31"/>
      <c r="L63" s="27" t="e">
        <f aca="false" t="array" ref="L63:L63">INDEX(Cable_L!$B$3:$B$80,MATCH(1,COUNTIFS($G63,Cable_L!$A$3:$A$80,$H63,Cable_L!$C$3:$C$80),0))</f>
        <v>#NAME?</v>
      </c>
      <c r="N63" s="27" t="e">
        <f aca="false" t="array" ref="N63:N63">INDEX(INDEX(Cable_L!$H$3:$K$80,,MATCH(N$2,Cable_L!$H$2:$K$2,0)),MATCH(1,COUNTIFS($G63,Cable_L!$A$3:$A$80,$H63,Cable_L!$C$3:$C$80),0))</f>
        <v>#NAME?</v>
      </c>
      <c r="O63" s="27" t="e">
        <f aca="false" t="array" ref="O63:O63">INDEX(INDEX(Cable_L!$H$3:$K$80,,MATCH(O$2,Cable_L!$H$2:$K$2,0)),MATCH(1,COUNTIFS($G63,Cable_L!$A$3:$A$80,$H63,Cable_L!$C$3:$C$80),0))</f>
        <v>#NAME?</v>
      </c>
      <c r="T63" s="16"/>
    </row>
    <row r="64" customFormat="false" ht="15" hidden="false" customHeight="false" outlineLevel="0" collapsed="false">
      <c r="C64" s="39" t="s">
        <v>539</v>
      </c>
      <c r="D64" s="40" t="s">
        <v>434</v>
      </c>
      <c r="E64" s="7" t="s">
        <v>540</v>
      </c>
      <c r="F64" s="41" t="s">
        <v>541</v>
      </c>
      <c r="G64" s="36" t="str">
        <f aca="false">IF(LEFT(F64,3)="2.5", MID(F64,7,2),LEFT(F64,2))</f>
        <v>2 </v>
      </c>
      <c r="H64" s="31" t="s">
        <v>58</v>
      </c>
      <c r="I64" s="68"/>
      <c r="J64" s="31"/>
      <c r="K64" s="49"/>
      <c r="L64" s="27" t="e">
        <f aca="false" t="array" ref="L64:L64">INDEX(Cable_L!$B$3:$B$80,MATCH(1,COUNTIFS($G64,Cable_L!$A$3:$A$80,$H64,Cable_L!$C$3:$C$80),0))</f>
        <v>#NAME?</v>
      </c>
      <c r="N64" s="27" t="e">
        <f aca="false" t="array" ref="N64:N64">INDEX(INDEX(Cable_L!$H$3:$K$80,,MATCH(N$2,Cable_L!$H$2:$K$2,0)),MATCH(1,COUNTIFS($G64,Cable_L!$A$3:$A$80,$H64,Cable_L!$C$3:$C$80),0))</f>
        <v>#NAME?</v>
      </c>
      <c r="O64" s="27" t="e">
        <f aca="false" t="array" ref="O64:O64">INDEX(INDEX(Cable_L!$H$3:$K$80,,MATCH(O$2,Cable_L!$H$2:$K$2,0)),MATCH(1,COUNTIFS($G64,Cable_L!$A$3:$A$80,$H64,Cable_L!$C$3:$C$80),0))</f>
        <v>#NAME?</v>
      </c>
    </row>
    <row r="65" customFormat="false" ht="15" hidden="false" customHeight="false" outlineLevel="0" collapsed="false">
      <c r="C65" s="39" t="s">
        <v>67</v>
      </c>
      <c r="D65" s="40"/>
      <c r="E65" s="7" t="s">
        <v>542</v>
      </c>
      <c r="F65" s="41"/>
      <c r="G65" s="57"/>
      <c r="H65" s="31"/>
      <c r="I65" s="31"/>
      <c r="J65" s="31"/>
      <c r="K65" s="31"/>
    </row>
    <row r="66" customFormat="false" ht="15" hidden="false" customHeight="false" outlineLevel="0" collapsed="false">
      <c r="C66" s="53" t="s">
        <v>67</v>
      </c>
      <c r="D66" s="65"/>
      <c r="E66" s="66" t="s">
        <v>543</v>
      </c>
      <c r="F66" s="109"/>
      <c r="G66" s="57"/>
      <c r="H66" s="31"/>
      <c r="I66" s="31"/>
      <c r="J66" s="31"/>
      <c r="K66" s="31"/>
      <c r="N66" s="58"/>
      <c r="O66" s="58"/>
      <c r="S66" s="58"/>
    </row>
    <row r="67" customFormat="false" ht="15" hidden="false" customHeight="false" outlineLevel="0" collapsed="false">
      <c r="C67" s="40"/>
      <c r="D67" s="40"/>
      <c r="E67" s="7"/>
      <c r="G67" s="57"/>
      <c r="H67" s="31"/>
      <c r="I67" s="31"/>
      <c r="J67" s="31"/>
      <c r="K67" s="31"/>
      <c r="N67" s="58"/>
      <c r="O67" s="58"/>
      <c r="S67" s="58"/>
    </row>
    <row r="68" customFormat="false" ht="15" hidden="false" customHeight="false" outlineLevel="0" collapsed="false">
      <c r="C68" s="32" t="s">
        <v>544</v>
      </c>
      <c r="D68" s="33" t="s">
        <v>448</v>
      </c>
      <c r="E68" s="34" t="s">
        <v>545</v>
      </c>
      <c r="F68" s="35" t="s">
        <v>546</v>
      </c>
      <c r="G68" s="36" t="str">
        <f aca="false">IF(LEFT(F68,3)="2.5", MID(F68,7,2),LEFT(F68,2))</f>
        <v>12</v>
      </c>
      <c r="H68" s="31" t="s">
        <v>58</v>
      </c>
      <c r="I68" s="68"/>
      <c r="J68" s="31"/>
      <c r="K68" s="31"/>
      <c r="L68" s="27" t="e">
        <f aca="false" t="array" ref="L68:L68">INDEX(Cable_L!$B$3:$B$80,MATCH(1,COUNTIFS($G68,Cable_L!$A$3:$A$80,$H68,Cable_L!$C$3:$C$80),0))</f>
        <v>#NAME?</v>
      </c>
      <c r="M68" s="22" t="e">
        <f aca="false" t="array" ref="M68:M70">_xlfn._xlws.sort(VALUE(_xlfn.unique(G68:G72)))</f>
        <v>#NAME?</v>
      </c>
      <c r="N68" s="27" t="e">
        <f aca="false" t="array" ref="N68:N68">INDEX(INDEX(Cable_L!$H$3:$K$80,,MATCH(N$2,Cable_L!$H$2:$K$2,0)),MATCH(1,COUNTIFS($G68,Cable_L!$A$3:$A$80,$H68,Cable_L!$C$3:$C$80),0))</f>
        <v>#NAME?</v>
      </c>
      <c r="O68" s="27" t="e">
        <f aca="false" t="array" ref="O68:O68">INDEX(INDEX(Cable_L!$H$3:$K$80,,MATCH(O$2,Cable_L!$H$2:$K$2,0)),MATCH(1,COUNTIFS($G68,Cable_L!$A$3:$A$80,$H68,Cable_L!$C$3:$C$80),0))</f>
        <v>#NAME?</v>
      </c>
      <c r="P68" s="22" t="e">
        <f aca="false" t="array" ref="P68:P68">_xlfn._xlws.filter(_xlfn.unique(N68:N74),_xlfn.unique(N68:N74)&lt;&gt;"")</f>
        <v>#NAME?</v>
      </c>
      <c r="Q68" s="16" t="e">
        <f aca="false">COUNTIF(N68:N74,P68)</f>
        <v>#NAME?</v>
      </c>
      <c r="R68" s="22" t="e">
        <f aca="false" t="array" ref="R68:R68">_xlfn._xlws.filter(_xlfn.unique(O68:O74),_xlfn.unique(O68:O74)&lt;&gt;"")</f>
        <v>#NAME?</v>
      </c>
      <c r="S68" s="27" t="e">
        <f aca="false">COUNTIF(O68:O74,R68)</f>
        <v>#NAME?</v>
      </c>
      <c r="T68" s="16" t="n">
        <f aca="false">COUNTA($G68:$G74)</f>
        <v>6</v>
      </c>
    </row>
    <row r="69" customFormat="false" ht="15" hidden="false" customHeight="false" outlineLevel="0" collapsed="false">
      <c r="C69" s="39" t="s">
        <v>547</v>
      </c>
      <c r="D69" s="40" t="s">
        <v>453</v>
      </c>
      <c r="E69" s="7" t="s">
        <v>548</v>
      </c>
      <c r="F69" s="41" t="s">
        <v>549</v>
      </c>
      <c r="G69" s="36" t="str">
        <f aca="false">IF(LEFT(F69,3)="2.5", MID(F69,7,2),LEFT(F69,2))</f>
        <v>7 </v>
      </c>
      <c r="H69" s="31" t="s">
        <v>58</v>
      </c>
      <c r="I69" s="68"/>
      <c r="J69" s="31"/>
      <c r="K69" s="31"/>
      <c r="L69" s="27" t="e">
        <f aca="false" t="array" ref="L69:L69">INDEX(Cable_L!$B$3:$B$80,MATCH(1,COUNTIFS($G69,Cable_L!$A$3:$A$80,$H69,Cable_L!$C$3:$C$80),0))</f>
        <v>#NAME?</v>
      </c>
      <c r="M69" s="22" t="e">
        <v>#NAME?</v>
      </c>
      <c r="N69" s="27" t="e">
        <f aca="false" t="array" ref="N69:N69">INDEX(INDEX(Cable_L!$H$3:$K$80,,MATCH(N$2,Cable_L!$H$2:$K$2,0)),MATCH(1,COUNTIFS($G69,Cable_L!$A$3:$A$80,$H69,Cable_L!$C$3:$C$80),0))</f>
        <v>#NAME?</v>
      </c>
      <c r="O69" s="27" t="e">
        <f aca="false" t="array" ref="O69:O69">INDEX(INDEX(Cable_L!$H$3:$K$80,,MATCH(O$2,Cable_L!$H$2:$K$2,0)),MATCH(1,COUNTIFS($G69,Cable_L!$A$3:$A$80,$H69,Cable_L!$C$3:$C$80),0))</f>
        <v>#NAME?</v>
      </c>
      <c r="Q69" s="16"/>
      <c r="S69" s="27"/>
      <c r="T69" s="16"/>
    </row>
    <row r="70" customFormat="false" ht="15" hidden="false" customHeight="false" outlineLevel="0" collapsed="false">
      <c r="C70" s="39" t="s">
        <v>550</v>
      </c>
      <c r="D70" s="40" t="s">
        <v>457</v>
      </c>
      <c r="E70" s="7" t="s">
        <v>551</v>
      </c>
      <c r="F70" s="41" t="s">
        <v>552</v>
      </c>
      <c r="G70" s="36" t="str">
        <f aca="false">IF(LEFT(F70,3)="2.5", MID(F70,7,2),LEFT(F70,2))</f>
        <v>4 </v>
      </c>
      <c r="H70" s="31" t="s">
        <v>58</v>
      </c>
      <c r="I70" s="68"/>
      <c r="J70" s="31"/>
      <c r="K70" s="31"/>
      <c r="L70" s="27" t="e">
        <f aca="false" t="array" ref="L70:L70">INDEX(Cable_L!$B$3:$B$80,MATCH(1,COUNTIFS($G70,Cable_L!$A$3:$A$80,$H70,Cable_L!$C$3:$C$80),0))</f>
        <v>#NAME?</v>
      </c>
      <c r="M70" s="15" t="e">
        <v>#NAME?</v>
      </c>
      <c r="N70" s="27" t="e">
        <f aca="false" t="array" ref="N70:N70">INDEX(INDEX(Cable_L!$H$3:$K$80,,MATCH(N$2,Cable_L!$H$2:$K$2,0)),MATCH(1,COUNTIFS($G70,Cable_L!$A$3:$A$80,$H70,Cable_L!$C$3:$C$80),0))</f>
        <v>#NAME?</v>
      </c>
      <c r="O70" s="27" t="e">
        <f aca="false" t="array" ref="O70:O70">INDEX(INDEX(Cable_L!$H$3:$K$80,,MATCH(O$2,Cable_L!$H$2:$K$2,0)),MATCH(1,COUNTIFS($G70,Cable_L!$A$3:$A$80,$H70,Cable_L!$C$3:$C$80),0))</f>
        <v>#NAME?</v>
      </c>
      <c r="Q70" s="16"/>
      <c r="S70" s="27"/>
      <c r="T70" s="16"/>
    </row>
    <row r="71" customFormat="false" ht="15" hidden="false" customHeight="false" outlineLevel="0" collapsed="false">
      <c r="C71" s="39" t="s">
        <v>553</v>
      </c>
      <c r="D71" s="40" t="s">
        <v>461</v>
      </c>
      <c r="E71" s="7" t="s">
        <v>554</v>
      </c>
      <c r="F71" s="41" t="s">
        <v>555</v>
      </c>
      <c r="G71" s="36" t="str">
        <f aca="false">IF(LEFT(F71,3)="2.5", MID(F71,7,2),LEFT(F71,2))</f>
        <v>7 </v>
      </c>
      <c r="H71" s="31" t="s">
        <v>58</v>
      </c>
      <c r="I71" s="68"/>
      <c r="J71" s="31"/>
      <c r="K71" s="31"/>
      <c r="L71" s="27" t="e">
        <f aca="false" t="array" ref="L71:L71">INDEX(Cable_L!$B$3:$B$80,MATCH(1,COUNTIFS($G71,Cable_L!$A$3:$A$80,$H71,Cable_L!$C$3:$C$80),0))</f>
        <v>#NAME?</v>
      </c>
      <c r="N71" s="27" t="e">
        <f aca="false" t="array" ref="N71:N71">INDEX(INDEX(Cable_L!$H$3:$K$80,,MATCH(N$2,Cable_L!$H$2:$K$2,0)),MATCH(1,COUNTIFS($G71,Cable_L!$A$3:$A$80,$H71,Cable_L!$C$3:$C$80),0))</f>
        <v>#NAME?</v>
      </c>
      <c r="O71" s="27" t="e">
        <f aca="false" t="array" ref="O71:O71">INDEX(INDEX(Cable_L!$H$3:$K$80,,MATCH(O$2,Cable_L!$H$2:$K$2,0)),MATCH(1,COUNTIFS($G71,Cable_L!$A$3:$A$80,$H71,Cable_L!$C$3:$C$80),0))</f>
        <v>#NAME?</v>
      </c>
      <c r="T71" s="16"/>
    </row>
    <row r="72" customFormat="false" ht="15" hidden="false" customHeight="false" outlineLevel="0" collapsed="false">
      <c r="C72" s="39" t="s">
        <v>556</v>
      </c>
      <c r="D72" s="40" t="s">
        <v>466</v>
      </c>
      <c r="E72" s="7" t="s">
        <v>557</v>
      </c>
      <c r="F72" s="41" t="s">
        <v>558</v>
      </c>
      <c r="G72" s="36" t="str">
        <f aca="false">IF(LEFT(F72,3)="2.5", MID(F72,7,2),LEFT(F72,2))</f>
        <v>7 </v>
      </c>
      <c r="H72" s="31" t="s">
        <v>58</v>
      </c>
      <c r="I72" s="69"/>
      <c r="J72" s="31"/>
      <c r="K72" s="31"/>
      <c r="L72" s="27" t="e">
        <f aca="false" t="array" ref="L72:L72">INDEX(Cable_L!$B$3:$B$80,MATCH(1,COUNTIFS($G72,Cable_L!$A$3:$A$80,$H72,Cable_L!$C$3:$C$80),0))</f>
        <v>#NAME?</v>
      </c>
      <c r="N72" s="27" t="e">
        <f aca="false" t="array" ref="N72:N72">INDEX(INDEX(Cable_L!$H$3:$K$80,,MATCH(N$2,Cable_L!$H$2:$K$2,0)),MATCH(1,COUNTIFS($G72,Cable_L!$A$3:$A$80,$H72,Cable_L!$C$3:$C$80),0))</f>
        <v>#NAME?</v>
      </c>
      <c r="O72" s="27" t="e">
        <f aca="false" t="array" ref="O72:O72">INDEX(INDEX(Cable_L!$H$3:$K$80,,MATCH(O$2,Cable_L!$H$2:$K$2,0)),MATCH(1,COUNTIFS($G72,Cable_L!$A$3:$A$80,$H72,Cable_L!$C$3:$C$80),0))</f>
        <v>#NAME?</v>
      </c>
      <c r="T72" s="16"/>
    </row>
    <row r="73" customFormat="false" ht="15" hidden="false" customHeight="false" outlineLevel="0" collapsed="false">
      <c r="C73" s="39" t="s">
        <v>559</v>
      </c>
      <c r="D73" s="40" t="s">
        <v>471</v>
      </c>
      <c r="E73" s="7" t="s">
        <v>560</v>
      </c>
      <c r="F73" s="41" t="s">
        <v>561</v>
      </c>
      <c r="G73" s="36" t="str">
        <f aca="false">IF(LEFT(F73,3)="2.5", MID(F73,7,2),LEFT(F73,2))</f>
        <v>4 </v>
      </c>
      <c r="H73" s="31" t="s">
        <v>58</v>
      </c>
      <c r="I73" s="68"/>
      <c r="J73" s="31"/>
      <c r="K73" s="31"/>
      <c r="L73" s="27" t="e">
        <f aca="false" t="array" ref="L73:L73">INDEX(Cable_L!$B$3:$B$80,MATCH(1,COUNTIFS($G73,Cable_L!$A$3:$A$80,$H73,Cable_L!$C$3:$C$80),0))</f>
        <v>#NAME?</v>
      </c>
      <c r="N73" s="27" t="e">
        <f aca="false" t="array" ref="N73:N73">INDEX(INDEX(Cable_L!$H$3:$K$80,,MATCH(N$2,Cable_L!$H$2:$K$2,0)),MATCH(1,COUNTIFS($G73,Cable_L!$A$3:$A$80,$H73,Cable_L!$C$3:$C$80),0))</f>
        <v>#NAME?</v>
      </c>
      <c r="O73" s="27" t="e">
        <f aca="false" t="array" ref="O73:O73">INDEX(INDEX(Cable_L!$H$3:$K$80,,MATCH(O$2,Cable_L!$H$2:$K$2,0)),MATCH(1,COUNTIFS($G73,Cable_L!$A$3:$A$80,$H73,Cable_L!$C$3:$C$80),0))</f>
        <v>#NAME?</v>
      </c>
    </row>
    <row r="74" customFormat="false" ht="15" hidden="false" customHeight="false" outlineLevel="0" collapsed="false">
      <c r="C74" s="39" t="s">
        <v>67</v>
      </c>
      <c r="D74" s="40"/>
      <c r="E74" s="7" t="s">
        <v>562</v>
      </c>
      <c r="F74" s="41"/>
      <c r="G74" s="57"/>
      <c r="H74" s="31"/>
      <c r="I74" s="31"/>
      <c r="J74" s="31"/>
      <c r="K74" s="31"/>
    </row>
    <row r="75" customFormat="false" ht="15" hidden="false" customHeight="false" outlineLevel="0" collapsed="false">
      <c r="C75" s="53" t="s">
        <v>67</v>
      </c>
      <c r="D75" s="65"/>
      <c r="E75" s="66" t="s">
        <v>563</v>
      </c>
      <c r="F75" s="109"/>
      <c r="G75" s="57"/>
      <c r="H75" s="31"/>
      <c r="I75" s="31"/>
      <c r="J75" s="31"/>
      <c r="K75" s="31"/>
      <c r="N75" s="58"/>
      <c r="O75" s="58"/>
      <c r="S75" s="58"/>
    </row>
    <row r="76" customFormat="false" ht="15" hidden="false" customHeight="false" outlineLevel="0" collapsed="false">
      <c r="C76" s="40"/>
      <c r="D76" s="40"/>
      <c r="E76" s="7"/>
      <c r="G76" s="57"/>
      <c r="H76" s="31"/>
      <c r="I76" s="31"/>
      <c r="J76" s="31"/>
      <c r="K76" s="31"/>
      <c r="N76" s="58"/>
      <c r="O76" s="58"/>
      <c r="S76" s="58"/>
    </row>
    <row r="77" customFormat="false" ht="15" hidden="false" customHeight="false" outlineLevel="0" collapsed="false">
      <c r="C77" s="32" t="s">
        <v>564</v>
      </c>
      <c r="D77" s="33" t="s">
        <v>485</v>
      </c>
      <c r="E77" s="34" t="s">
        <v>565</v>
      </c>
      <c r="F77" s="35" t="s">
        <v>566</v>
      </c>
      <c r="G77" s="36" t="str">
        <f aca="false">IF(LEFT(F77,3)="2.5", MID(F77,7,2),LEFT(F77,2))</f>
        <v>2 </v>
      </c>
      <c r="H77" s="31" t="s">
        <v>177</v>
      </c>
      <c r="I77" s="49"/>
      <c r="J77" s="31"/>
      <c r="K77" s="68"/>
      <c r="L77" s="27" t="e">
        <f aca="false" t="array" ref="L77:L77">INDEX(Cable_L!$B$3:$B$80,MATCH(1,COUNTIFS($G77,Cable_L!$A$3:$A$80,$H77,Cable_L!$C$3:$C$80),0))</f>
        <v>#NAME?</v>
      </c>
      <c r="M77" s="22" t="e">
        <f aca="false" t="array" ref="M77:M78">_xlfn._xlws.sort(VALUE(_xlfn.unique(G77:G79)))</f>
        <v>#NAME?</v>
      </c>
      <c r="N77" s="27" t="e">
        <f aca="false" t="array" ref="N77:N77">INDEX(INDEX(Cable_L!$H$3:$K$80,,MATCH(N$2,Cable_L!$H$2:$K$2,0)),MATCH(1,COUNTIFS($G77,Cable_L!$A$3:$A$80,$H77,Cable_L!$C$3:$C$80),0))</f>
        <v>#NAME?</v>
      </c>
      <c r="O77" s="27" t="e">
        <f aca="false" t="array" ref="O77:O77">INDEX(INDEX(Cable_L!$H$3:$K$80,,MATCH(O$2,Cable_L!$H$2:$K$2,0)),MATCH(1,COUNTIFS($G77,Cable_L!$A$3:$A$80,$H77,Cable_L!$C$3:$C$80),0))</f>
        <v>#NAME?</v>
      </c>
      <c r="P77" s="22" t="e">
        <f aca="false" t="array" ref="P77:P77">_xlfn._xlws.filter(_xlfn.unique(N77:N83),_xlfn.unique(N77:N83)&lt;&gt;"")</f>
        <v>#NAME?</v>
      </c>
      <c r="Q77" s="16" t="e">
        <f aca="false">COUNTIF(N77:N83,P77)</f>
        <v>#NAME?</v>
      </c>
      <c r="R77" s="22" t="e">
        <f aca="false" t="array" ref="R77:R77">_xlfn._xlws.filter(_xlfn.unique(O77:O83),_xlfn.unique(O77:O83)&lt;&gt;"")</f>
        <v>#NAME?</v>
      </c>
      <c r="S77" s="27" t="e">
        <f aca="false">COUNTIF(O77:O83,R77)</f>
        <v>#NAME?</v>
      </c>
      <c r="T77" s="16" t="n">
        <f aca="false">COUNTA($G77:$G83)</f>
        <v>3</v>
      </c>
    </row>
    <row r="78" customFormat="false" ht="15" hidden="false" customHeight="false" outlineLevel="0" collapsed="false">
      <c r="C78" s="39" t="s">
        <v>567</v>
      </c>
      <c r="D78" s="40" t="s">
        <v>489</v>
      </c>
      <c r="E78" s="7" t="s">
        <v>568</v>
      </c>
      <c r="F78" s="41" t="s">
        <v>569</v>
      </c>
      <c r="G78" s="36" t="str">
        <f aca="false">IF(LEFT(F78,3)="2.5", MID(F78,7,2),LEFT(F78,2))</f>
        <v>2 </v>
      </c>
      <c r="H78" s="31" t="s">
        <v>177</v>
      </c>
      <c r="I78" s="49"/>
      <c r="J78" s="31"/>
      <c r="K78" s="68"/>
      <c r="L78" s="27" t="e">
        <f aca="false" t="array" ref="L78:L78">INDEX(Cable_L!$B$3:$B$80,MATCH(1,COUNTIFS($G78,Cable_L!$A$3:$A$80,$H78,Cable_L!$C$3:$C$80),0))</f>
        <v>#NAME?</v>
      </c>
      <c r="M78" s="22" t="e">
        <v>#NAME?</v>
      </c>
      <c r="N78" s="27" t="e">
        <f aca="false" t="array" ref="N78:N78">INDEX(INDEX(Cable_L!$H$3:$K$80,,MATCH(N$2,Cable_L!$H$2:$K$2,0)),MATCH(1,COUNTIFS($G78,Cable_L!$A$3:$A$80,$H78,Cable_L!$C$3:$C$80),0))</f>
        <v>#NAME?</v>
      </c>
      <c r="O78" s="27" t="e">
        <f aca="false" t="array" ref="O78:O78">INDEX(INDEX(Cable_L!$H$3:$K$80,,MATCH(O$2,Cable_L!$H$2:$K$2,0)),MATCH(1,COUNTIFS($G78,Cable_L!$A$3:$A$80,$H78,Cable_L!$C$3:$C$80),0))</f>
        <v>#NAME?</v>
      </c>
      <c r="Q78" s="16"/>
      <c r="S78" s="27"/>
      <c r="T78" s="16"/>
    </row>
    <row r="79" customFormat="false" ht="15" hidden="false" customHeight="false" outlineLevel="0" collapsed="false">
      <c r="C79" s="39" t="s">
        <v>570</v>
      </c>
      <c r="D79" s="40" t="s">
        <v>493</v>
      </c>
      <c r="E79" s="7" t="s">
        <v>571</v>
      </c>
      <c r="F79" s="41" t="s">
        <v>572</v>
      </c>
      <c r="G79" s="36" t="str">
        <f aca="false">IF(LEFT(F79,3)="2.5", MID(F79,7,2),LEFT(F79,2))</f>
        <v>1 </v>
      </c>
      <c r="H79" s="31" t="s">
        <v>177</v>
      </c>
      <c r="I79" s="49"/>
      <c r="J79" s="31"/>
      <c r="K79" s="68"/>
      <c r="L79" s="27" t="e">
        <f aca="false" t="array" ref="L79:L79">INDEX(Cable_L!$B$3:$B$80,MATCH(1,COUNTIFS($G79,Cable_L!$A$3:$A$80,$H79,Cable_L!$C$3:$C$80),0))</f>
        <v>#NAME?</v>
      </c>
      <c r="N79" s="27" t="e">
        <f aca="false" t="array" ref="N79:N79">INDEX(INDEX(Cable_L!$H$3:$K$80,,MATCH(N$2,Cable_L!$H$2:$K$2,0)),MATCH(1,COUNTIFS($G79,Cable_L!$A$3:$A$80,$H79,Cable_L!$C$3:$C$80),0))</f>
        <v>#NAME?</v>
      </c>
      <c r="O79" s="27" t="e">
        <f aca="false" t="array" ref="O79:O79">INDEX(INDEX(Cable_L!$H$3:$K$80,,MATCH(O$2,Cable_L!$H$2:$K$2,0)),MATCH(1,COUNTIFS($G79,Cable_L!$A$3:$A$80,$H79,Cable_L!$C$3:$C$80),0))</f>
        <v>#NAME?</v>
      </c>
      <c r="Q79" s="16"/>
      <c r="S79" s="27"/>
      <c r="T79" s="16"/>
    </row>
    <row r="80" customFormat="false" ht="15" hidden="false" customHeight="false" outlineLevel="0" collapsed="false">
      <c r="C80" s="39" t="s">
        <v>67</v>
      </c>
      <c r="D80" s="40"/>
      <c r="E80" s="7" t="s">
        <v>573</v>
      </c>
      <c r="F80" s="41"/>
      <c r="G80" s="36"/>
      <c r="H80" s="31"/>
      <c r="I80" s="31"/>
      <c r="J80" s="31"/>
      <c r="K80" s="31"/>
      <c r="L80" s="27"/>
      <c r="N80" s="27"/>
      <c r="O80" s="27"/>
      <c r="T80" s="16"/>
    </row>
    <row r="81" customFormat="false" ht="15" hidden="false" customHeight="false" outlineLevel="0" collapsed="false">
      <c r="C81" s="39" t="s">
        <v>67</v>
      </c>
      <c r="D81" s="40"/>
      <c r="E81" s="7" t="s">
        <v>574</v>
      </c>
      <c r="F81" s="41"/>
      <c r="G81" s="36"/>
      <c r="H81" s="31"/>
      <c r="I81" s="31"/>
      <c r="J81" s="31"/>
      <c r="K81" s="31"/>
      <c r="L81" s="27"/>
      <c r="N81" s="27"/>
      <c r="O81" s="27"/>
      <c r="T81" s="16"/>
    </row>
    <row r="82" customFormat="false" ht="15" hidden="false" customHeight="false" outlineLevel="0" collapsed="false">
      <c r="C82" s="39" t="s">
        <v>67</v>
      </c>
      <c r="D82" s="40"/>
      <c r="E82" s="7" t="s">
        <v>575</v>
      </c>
      <c r="F82" s="41"/>
      <c r="G82" s="36"/>
      <c r="H82" s="31"/>
      <c r="I82" s="31"/>
      <c r="J82" s="31"/>
      <c r="K82" s="31"/>
      <c r="L82" s="27"/>
      <c r="N82" s="27"/>
      <c r="O82" s="27"/>
    </row>
    <row r="83" customFormat="false" ht="15" hidden="false" customHeight="false" outlineLevel="0" collapsed="false">
      <c r="C83" s="39" t="s">
        <v>67</v>
      </c>
      <c r="D83" s="40"/>
      <c r="E83" s="7" t="s">
        <v>576</v>
      </c>
      <c r="F83" s="41"/>
      <c r="G83" s="57"/>
      <c r="H83" s="31"/>
      <c r="I83" s="31"/>
      <c r="J83" s="31"/>
      <c r="K83" s="31"/>
    </row>
    <row r="84" customFormat="false" ht="15" hidden="false" customHeight="false" outlineLevel="0" collapsed="false">
      <c r="C84" s="53" t="s">
        <v>67</v>
      </c>
      <c r="D84" s="65"/>
      <c r="E84" s="66" t="s">
        <v>577</v>
      </c>
      <c r="F84" s="109"/>
      <c r="G84" s="57"/>
      <c r="H84" s="31"/>
      <c r="I84" s="31"/>
      <c r="J84" s="31"/>
      <c r="K84" s="31"/>
      <c r="N84" s="58"/>
      <c r="O84" s="58"/>
      <c r="S84" s="58"/>
    </row>
    <row r="85" customFormat="false" ht="15" hidden="false" customHeight="false" outlineLevel="0" collapsed="false">
      <c r="C85" s="40"/>
      <c r="D85" s="40"/>
      <c r="E85" s="7"/>
      <c r="G85" s="57"/>
      <c r="H85" s="31"/>
      <c r="I85" s="31"/>
      <c r="J85" s="31"/>
      <c r="K85" s="31"/>
      <c r="N85" s="58"/>
      <c r="O85" s="58"/>
      <c r="S85" s="58"/>
    </row>
    <row r="86" customFormat="false" ht="15" hidden="false" customHeight="false" outlineLevel="0" collapsed="false">
      <c r="C86" s="32" t="s">
        <v>578</v>
      </c>
      <c r="D86" s="33" t="s">
        <v>377</v>
      </c>
      <c r="E86" s="34" t="s">
        <v>579</v>
      </c>
      <c r="F86" s="35" t="s">
        <v>580</v>
      </c>
      <c r="G86" s="36" t="str">
        <f aca="false">IF(LEFT(F86,3)="2.5", MID(F86,7,2),LEFT(F86,2))</f>
        <v>12</v>
      </c>
      <c r="H86" s="31" t="s">
        <v>58</v>
      </c>
      <c r="I86" s="68"/>
      <c r="J86" s="31"/>
      <c r="K86" s="31"/>
      <c r="L86" s="27" t="e">
        <f aca="false" t="array" ref="L86:L86">INDEX(Cable_L!$B$3:$B$80,MATCH(1,COUNTIFS($G86,Cable_L!$A$3:$A$80,$H86,Cable_L!$C$3:$C$80),0))</f>
        <v>#NAME?</v>
      </c>
      <c r="M86" s="22" t="e">
        <f aca="false" t="array" ref="M86:M88">_xlfn._xlws.sort(VALUE(_xlfn.unique(G86:G90)))</f>
        <v>#NAME?</v>
      </c>
      <c r="N86" s="27" t="e">
        <f aca="false" t="array" ref="N86:N86">INDEX(INDEX(Cable_L!$H$3:$K$80,,MATCH(N$2,Cable_L!$H$2:$K$2,0)),MATCH(1,COUNTIFS($G86,Cable_L!$A$3:$A$80,$H86,Cable_L!$C$3:$C$80),0))</f>
        <v>#NAME?</v>
      </c>
      <c r="O86" s="27" t="e">
        <f aca="false" t="array" ref="O86:O86">INDEX(INDEX(Cable_L!$H$3:$K$80,,MATCH(O$2,Cable_L!$H$2:$K$2,0)),MATCH(1,COUNTIFS($G86,Cable_L!$A$3:$A$80,$H86,Cable_L!$C$3:$C$80),0))</f>
        <v>#NAME?</v>
      </c>
      <c r="P86" s="22" t="e">
        <f aca="false" t="array" ref="P86:P87">_xlfn._xlws.filter(_xlfn.unique(N86:N92),_xlfn.unique(N86:N92)&lt;&gt;"")</f>
        <v>#NAME?</v>
      </c>
      <c r="Q86" s="16" t="e">
        <f aca="false">COUNTIF(N86:N92,P86)</f>
        <v>#NAME?</v>
      </c>
      <c r="R86" s="22" t="e">
        <f aca="false" t="array" ref="R86:R87">_xlfn._xlws.filter(_xlfn.unique(O86:O92),_xlfn.unique(O86:O92)&lt;&gt;"")</f>
        <v>#NAME?</v>
      </c>
      <c r="S86" s="27" t="e">
        <f aca="false">COUNTIF(O86:O92,R86)</f>
        <v>#NAME?</v>
      </c>
      <c r="T86" s="16" t="n">
        <f aca="false">COUNTA($G86:$G92)</f>
        <v>6</v>
      </c>
    </row>
    <row r="87" customFormat="false" ht="15" hidden="false" customHeight="false" outlineLevel="0" collapsed="false">
      <c r="C87" s="39" t="s">
        <v>581</v>
      </c>
      <c r="D87" s="40" t="s">
        <v>381</v>
      </c>
      <c r="E87" s="7" t="s">
        <v>582</v>
      </c>
      <c r="F87" s="41" t="s">
        <v>583</v>
      </c>
      <c r="G87" s="36" t="str">
        <f aca="false">IF(LEFT(F87,3)="2.5", MID(F87,7,2),LEFT(F87,2))</f>
        <v>8 </v>
      </c>
      <c r="H87" s="31" t="s">
        <v>58</v>
      </c>
      <c r="I87" s="68"/>
      <c r="J87" s="31"/>
      <c r="K87" s="31"/>
      <c r="L87" s="27" t="e">
        <f aca="false" t="array" ref="L87:L87">INDEX(Cable_L!$B$3:$B$80,MATCH(1,COUNTIFS($G87,Cable_L!$A$3:$A$80,$H87,Cable_L!$C$3:$C$80),0))</f>
        <v>#NAME?</v>
      </c>
      <c r="M87" s="22" t="e">
        <v>#NAME?</v>
      </c>
      <c r="N87" s="27" t="e">
        <f aca="false" t="array" ref="N87:N87">INDEX(INDEX(Cable_L!$H$3:$K$80,,MATCH(N$2,Cable_L!$H$2:$K$2,0)),MATCH(1,COUNTIFS($G87,Cable_L!$A$3:$A$80,$H87,Cable_L!$C$3:$C$80),0))</f>
        <v>#NAME?</v>
      </c>
      <c r="O87" s="27" t="e">
        <f aca="false" t="array" ref="O87:O87">INDEX(INDEX(Cable_L!$H$3:$K$80,,MATCH(O$2,Cable_L!$H$2:$K$2,0)),MATCH(1,COUNTIFS($G87,Cable_L!$A$3:$A$80,$H87,Cable_L!$C$3:$C$80),0))</f>
        <v>#NAME?</v>
      </c>
      <c r="P87" s="15" t="e">
        <v>#NAME?</v>
      </c>
      <c r="Q87" s="16"/>
      <c r="R87" s="15" t="e">
        <v>#NAME?</v>
      </c>
      <c r="S87" s="27"/>
      <c r="T87" s="16"/>
    </row>
    <row r="88" customFormat="false" ht="15" hidden="false" customHeight="false" outlineLevel="0" collapsed="false">
      <c r="C88" s="39" t="s">
        <v>584</v>
      </c>
      <c r="D88" s="40" t="s">
        <v>385</v>
      </c>
      <c r="E88" s="7" t="s">
        <v>585</v>
      </c>
      <c r="F88" s="41" t="s">
        <v>586</v>
      </c>
      <c r="G88" s="36" t="str">
        <f aca="false">IF(LEFT(F88,3)="2.5", MID(F88,7,2),LEFT(F88,2))</f>
        <v>5 </v>
      </c>
      <c r="H88" s="31" t="s">
        <v>58</v>
      </c>
      <c r="I88" s="68"/>
      <c r="J88" s="31"/>
      <c r="K88" s="31"/>
      <c r="L88" s="27" t="e">
        <f aca="false" t="array" ref="L88:L88">INDEX(Cable_L!$B$3:$B$80,MATCH(1,COUNTIFS($G88,Cable_L!$A$3:$A$80,$H88,Cable_L!$C$3:$C$80),0))</f>
        <v>#NAME?</v>
      </c>
      <c r="M88" s="15" t="e">
        <v>#NAME?</v>
      </c>
      <c r="N88" s="27" t="e">
        <f aca="false" t="array" ref="N88:N88">INDEX(INDEX(Cable_L!$H$3:$K$80,,MATCH(N$2,Cable_L!$H$2:$K$2,0)),MATCH(1,COUNTIFS($G88,Cable_L!$A$3:$A$80,$H88,Cable_L!$C$3:$C$80),0))</f>
        <v>#NAME?</v>
      </c>
      <c r="O88" s="27" t="e">
        <f aca="false" t="array" ref="O88:O88">INDEX(INDEX(Cable_L!$H$3:$K$80,,MATCH(O$2,Cable_L!$H$2:$K$2,0)),MATCH(1,COUNTIFS($G88,Cable_L!$A$3:$A$80,$H88,Cable_L!$C$3:$C$80),0))</f>
        <v>#NAME?</v>
      </c>
      <c r="Q88" s="16"/>
      <c r="S88" s="27"/>
      <c r="T88" s="16"/>
    </row>
    <row r="89" customFormat="false" ht="15" hidden="false" customHeight="false" outlineLevel="0" collapsed="false">
      <c r="C89" s="39" t="s">
        <v>587</v>
      </c>
      <c r="D89" s="40" t="s">
        <v>389</v>
      </c>
      <c r="E89" s="7" t="s">
        <v>588</v>
      </c>
      <c r="F89" s="41" t="s">
        <v>589</v>
      </c>
      <c r="G89" s="36" t="str">
        <f aca="false">IF(LEFT(F89,3)="2.5", MID(F89,7,2),LEFT(F89,2))</f>
        <v>8 </v>
      </c>
      <c r="H89" s="31" t="s">
        <v>58</v>
      </c>
      <c r="I89" s="68"/>
      <c r="J89" s="31"/>
      <c r="K89" s="31"/>
      <c r="L89" s="27" t="e">
        <f aca="false" t="array" ref="L89:L89">INDEX(Cable_L!$B$3:$B$80,MATCH(1,COUNTIFS($G89,Cable_L!$A$3:$A$80,$H89,Cable_L!$C$3:$C$80),0))</f>
        <v>#NAME?</v>
      </c>
      <c r="N89" s="27" t="e">
        <f aca="false" t="array" ref="N89:N89">INDEX(INDEX(Cable_L!$H$3:$K$80,,MATCH(N$2,Cable_L!$H$2:$K$2,0)),MATCH(1,COUNTIFS($G89,Cable_L!$A$3:$A$80,$H89,Cable_L!$C$3:$C$80),0))</f>
        <v>#NAME?</v>
      </c>
      <c r="O89" s="27" t="e">
        <f aca="false" t="array" ref="O89:O89">INDEX(INDEX(Cable_L!$H$3:$K$80,,MATCH(O$2,Cable_L!$H$2:$K$2,0)),MATCH(1,COUNTIFS($G89,Cable_L!$A$3:$A$80,$H89,Cable_L!$C$3:$C$80),0))</f>
        <v>#NAME?</v>
      </c>
      <c r="T89" s="16"/>
    </row>
    <row r="90" customFormat="false" ht="15" hidden="false" customHeight="false" outlineLevel="0" collapsed="false">
      <c r="C90" s="39" t="s">
        <v>590</v>
      </c>
      <c r="D90" s="40" t="s">
        <v>393</v>
      </c>
      <c r="E90" s="7" t="s">
        <v>591</v>
      </c>
      <c r="F90" s="41" t="s">
        <v>592</v>
      </c>
      <c r="G90" s="36" t="str">
        <f aca="false">IF(LEFT(F90,3)="2.5", MID(F90,7,2),LEFT(F90,2))</f>
        <v>5 </v>
      </c>
      <c r="H90" s="31" t="s">
        <v>58</v>
      </c>
      <c r="I90" s="69"/>
      <c r="J90" s="31"/>
      <c r="K90" s="31"/>
      <c r="L90" s="27" t="e">
        <f aca="false" t="array" ref="L90:L90">INDEX(Cable_L!$B$3:$B$80,MATCH(1,COUNTIFS($G90,Cable_L!$A$3:$A$80,$H90,Cable_L!$C$3:$C$80),0))</f>
        <v>#NAME?</v>
      </c>
      <c r="N90" s="27" t="e">
        <f aca="false" t="array" ref="N90:N90">INDEX(INDEX(Cable_L!$H$3:$K$80,,MATCH(N$2,Cable_L!$H$2:$K$2,0)),MATCH(1,COUNTIFS($G90,Cable_L!$A$3:$A$80,$H90,Cable_L!$C$3:$C$80),0))</f>
        <v>#NAME?</v>
      </c>
      <c r="O90" s="27" t="e">
        <f aca="false" t="array" ref="O90:O90">INDEX(INDEX(Cable_L!$H$3:$K$80,,MATCH(O$2,Cable_L!$H$2:$K$2,0)),MATCH(1,COUNTIFS($G90,Cable_L!$A$3:$A$80,$H90,Cable_L!$C$3:$C$80),0))</f>
        <v>#NAME?</v>
      </c>
      <c r="T90" s="16"/>
    </row>
    <row r="91" customFormat="false" ht="15" hidden="false" customHeight="false" outlineLevel="0" collapsed="false">
      <c r="C91" s="39" t="s">
        <v>593</v>
      </c>
      <c r="D91" s="40" t="s">
        <v>397</v>
      </c>
      <c r="E91" s="7" t="s">
        <v>594</v>
      </c>
      <c r="F91" s="41" t="s">
        <v>595</v>
      </c>
      <c r="G91" s="36" t="str">
        <f aca="false">IF(LEFT(F91,3)="2.5", MID(F91,7,2),LEFT(F91,2))</f>
        <v>2 </v>
      </c>
      <c r="H91" s="31" t="s">
        <v>58</v>
      </c>
      <c r="I91" s="68"/>
      <c r="J91" s="31"/>
      <c r="K91" s="49"/>
      <c r="L91" s="27" t="e">
        <f aca="false" t="array" ref="L91:L91">INDEX(Cable_L!$B$3:$B$80,MATCH(1,COUNTIFS($G91,Cable_L!$A$3:$A$80,$H91,Cable_L!$C$3:$C$80),0))</f>
        <v>#NAME?</v>
      </c>
      <c r="N91" s="27" t="e">
        <f aca="false" t="array" ref="N91:N91">INDEX(INDEX(Cable_L!$H$3:$K$80,,MATCH(N$2,Cable_L!$H$2:$K$2,0)),MATCH(1,COUNTIFS($G91,Cable_L!$A$3:$A$80,$H91,Cable_L!$C$3:$C$80),0))</f>
        <v>#NAME?</v>
      </c>
      <c r="O91" s="27" t="e">
        <f aca="false" t="array" ref="O91:O91">INDEX(INDEX(Cable_L!$H$3:$K$80,,MATCH(O$2,Cable_L!$H$2:$K$2,0)),MATCH(1,COUNTIFS($G91,Cable_L!$A$3:$A$80,$H91,Cable_L!$C$3:$C$80),0))</f>
        <v>#NAME?</v>
      </c>
    </row>
    <row r="92" customFormat="false" ht="15" hidden="false" customHeight="false" outlineLevel="0" collapsed="false">
      <c r="C92" s="39" t="s">
        <v>67</v>
      </c>
      <c r="D92" s="40"/>
      <c r="E92" s="7" t="s">
        <v>596</v>
      </c>
      <c r="F92" s="41"/>
      <c r="G92" s="57"/>
      <c r="H92" s="31"/>
      <c r="I92" s="31"/>
      <c r="J92" s="31"/>
      <c r="K92" s="31"/>
      <c r="N92" s="58"/>
      <c r="O92" s="58"/>
      <c r="S92" s="58"/>
    </row>
    <row r="93" customFormat="false" ht="15" hidden="false" customHeight="false" outlineLevel="0" collapsed="false">
      <c r="C93" s="53" t="s">
        <v>67</v>
      </c>
      <c r="D93" s="65"/>
      <c r="E93" s="66" t="s">
        <v>597</v>
      </c>
      <c r="F93" s="109"/>
      <c r="G93" s="57"/>
      <c r="H93" s="31"/>
      <c r="I93" s="31"/>
      <c r="J93" s="31"/>
      <c r="K93" s="31"/>
      <c r="N93" s="58"/>
      <c r="O93" s="58"/>
      <c r="S93" s="58"/>
    </row>
    <row r="94" customFormat="false" ht="15" hidden="false" customHeight="false" outlineLevel="0" collapsed="false">
      <c r="C94" s="40"/>
      <c r="D94" s="40"/>
      <c r="E94" s="7"/>
      <c r="G94" s="57"/>
      <c r="H94" s="31"/>
      <c r="I94" s="31"/>
      <c r="J94" s="31"/>
      <c r="K94" s="31"/>
      <c r="N94" s="58"/>
      <c r="O94" s="58"/>
      <c r="S94" s="58"/>
    </row>
    <row r="95" customFormat="false" ht="15" hidden="false" customHeight="false" outlineLevel="0" collapsed="false">
      <c r="C95" s="32" t="s">
        <v>598</v>
      </c>
      <c r="D95" s="33" t="s">
        <v>409</v>
      </c>
      <c r="E95" s="34" t="s">
        <v>599</v>
      </c>
      <c r="F95" s="35" t="s">
        <v>600</v>
      </c>
      <c r="G95" s="36" t="str">
        <f aca="false">IF(LEFT(F95,3)="2.5", MID(F95,7,2),LEFT(F95,2))</f>
        <v>12</v>
      </c>
      <c r="H95" s="31" t="s">
        <v>58</v>
      </c>
      <c r="I95" s="68"/>
      <c r="J95" s="31"/>
      <c r="K95" s="31"/>
      <c r="L95" s="27" t="e">
        <f aca="false" t="array" ref="L95:L95">INDEX(Cable_L!$B$3:$B$80,MATCH(1,COUNTIFS($G95,Cable_L!$A$3:$A$80,$H95,Cable_L!$C$3:$C$80),0))</f>
        <v>#NAME?</v>
      </c>
      <c r="M95" s="22" t="e">
        <f aca="false" t="array" ref="M95:M97">_xlfn._xlws.sort(VALUE(_xlfn.unique(G95:G99)))</f>
        <v>#NAME?</v>
      </c>
      <c r="N95" s="27" t="e">
        <f aca="false" t="array" ref="N95:N95">INDEX(INDEX(Cable_L!$H$3:$K$80,,MATCH(N$2,Cable_L!$H$2:$K$2,0)),MATCH(1,COUNTIFS($G95,Cable_L!$A$3:$A$80,$H95,Cable_L!$C$3:$C$80),0))</f>
        <v>#NAME?</v>
      </c>
      <c r="O95" s="27" t="e">
        <f aca="false" t="array" ref="O95:O95">INDEX(INDEX(Cable_L!$H$3:$K$80,,MATCH(O$2,Cable_L!$H$2:$K$2,0)),MATCH(1,COUNTIFS($G95,Cable_L!$A$3:$A$80,$H95,Cable_L!$C$3:$C$80),0))</f>
        <v>#NAME?</v>
      </c>
      <c r="P95" s="22" t="e">
        <f aca="false" t="array" ref="P95:P96">_xlfn._xlws.filter(_xlfn.unique(N95:N101),_xlfn.unique(N95:N101)&lt;&gt;"")</f>
        <v>#NAME?</v>
      </c>
      <c r="Q95" s="16" t="e">
        <f aca="false">COUNTIF(N95:N101,P95)</f>
        <v>#NAME?</v>
      </c>
      <c r="R95" s="22" t="e">
        <f aca="false" t="array" ref="R95:R96">_xlfn._xlws.filter(_xlfn.unique(O95:O101),_xlfn.unique(O95:O101)&lt;&gt;"")</f>
        <v>#NAME?</v>
      </c>
      <c r="S95" s="27" t="e">
        <f aca="false">COUNTIF(O95:O101,R95)</f>
        <v>#NAME?</v>
      </c>
      <c r="T95" s="16" t="n">
        <f aca="false">COUNTA($G95:$G101)</f>
        <v>6</v>
      </c>
    </row>
    <row r="96" customFormat="false" ht="15" hidden="false" customHeight="false" outlineLevel="0" collapsed="false">
      <c r="C96" s="39" t="s">
        <v>601</v>
      </c>
      <c r="D96" s="40" t="s">
        <v>415</v>
      </c>
      <c r="E96" s="7" t="s">
        <v>602</v>
      </c>
      <c r="F96" s="41" t="s">
        <v>603</v>
      </c>
      <c r="G96" s="36" t="str">
        <f aca="false">IF(LEFT(F96,3)="2.5", MID(F96,7,2),LEFT(F96,2))</f>
        <v>8 </v>
      </c>
      <c r="H96" s="31" t="s">
        <v>58</v>
      </c>
      <c r="I96" s="68"/>
      <c r="J96" s="31"/>
      <c r="K96" s="31"/>
      <c r="L96" s="27" t="e">
        <f aca="false" t="array" ref="L96:L96">INDEX(Cable_L!$B$3:$B$80,MATCH(1,COUNTIFS($G96,Cable_L!$A$3:$A$80,$H96,Cable_L!$C$3:$C$80),0))</f>
        <v>#NAME?</v>
      </c>
      <c r="M96" s="22" t="e">
        <v>#NAME?</v>
      </c>
      <c r="N96" s="27" t="e">
        <f aca="false" t="array" ref="N96:N96">INDEX(INDEX(Cable_L!$H$3:$K$80,,MATCH(N$2,Cable_L!$H$2:$K$2,0)),MATCH(1,COUNTIFS($G96,Cable_L!$A$3:$A$80,$H96,Cable_L!$C$3:$C$80),0))</f>
        <v>#NAME?</v>
      </c>
      <c r="O96" s="27" t="e">
        <f aca="false" t="array" ref="O96:O96">INDEX(INDEX(Cable_L!$H$3:$K$80,,MATCH(O$2,Cable_L!$H$2:$K$2,0)),MATCH(1,COUNTIFS($G96,Cable_L!$A$3:$A$80,$H96,Cable_L!$C$3:$C$80),0))</f>
        <v>#NAME?</v>
      </c>
      <c r="P96" s="15" t="e">
        <v>#NAME?</v>
      </c>
      <c r="Q96" s="16"/>
      <c r="R96" s="15" t="e">
        <v>#NAME?</v>
      </c>
      <c r="S96" s="27"/>
      <c r="T96" s="16"/>
    </row>
    <row r="97" customFormat="false" ht="15" hidden="false" customHeight="false" outlineLevel="0" collapsed="false">
      <c r="C97" s="39" t="s">
        <v>604</v>
      </c>
      <c r="D97" s="40" t="s">
        <v>419</v>
      </c>
      <c r="E97" s="7" t="s">
        <v>605</v>
      </c>
      <c r="F97" s="41" t="s">
        <v>606</v>
      </c>
      <c r="G97" s="36" t="str">
        <f aca="false">IF(LEFT(F97,3)="2.5", MID(F97,7,2),LEFT(F97,2))</f>
        <v>5 </v>
      </c>
      <c r="H97" s="31" t="s">
        <v>58</v>
      </c>
      <c r="I97" s="68"/>
      <c r="J97" s="31"/>
      <c r="K97" s="31"/>
      <c r="L97" s="27" t="e">
        <f aca="false" t="array" ref="L97:L97">INDEX(Cable_L!$B$3:$B$80,MATCH(1,COUNTIFS($G97,Cable_L!$A$3:$A$80,$H97,Cable_L!$C$3:$C$80),0))</f>
        <v>#NAME?</v>
      </c>
      <c r="M97" s="15" t="e">
        <v>#NAME?</v>
      </c>
      <c r="N97" s="27" t="e">
        <f aca="false" t="array" ref="N97:N97">INDEX(INDEX(Cable_L!$H$3:$K$80,,MATCH(N$2,Cable_L!$H$2:$K$2,0)),MATCH(1,COUNTIFS($G97,Cable_L!$A$3:$A$80,$H97,Cable_L!$C$3:$C$80),0))</f>
        <v>#NAME?</v>
      </c>
      <c r="O97" s="27" t="e">
        <f aca="false" t="array" ref="O97:O97">INDEX(INDEX(Cable_L!$H$3:$K$80,,MATCH(O$2,Cable_L!$H$2:$K$2,0)),MATCH(1,COUNTIFS($G97,Cable_L!$A$3:$A$80,$H97,Cable_L!$C$3:$C$80),0))</f>
        <v>#NAME?</v>
      </c>
      <c r="Q97" s="16"/>
      <c r="S97" s="27"/>
      <c r="T97" s="16"/>
    </row>
    <row r="98" customFormat="false" ht="15" hidden="false" customHeight="false" outlineLevel="0" collapsed="false">
      <c r="C98" s="39" t="s">
        <v>607</v>
      </c>
      <c r="D98" s="40" t="s">
        <v>423</v>
      </c>
      <c r="E98" s="7" t="s">
        <v>608</v>
      </c>
      <c r="F98" s="41" t="s">
        <v>609</v>
      </c>
      <c r="G98" s="36" t="str">
        <f aca="false">IF(LEFT(F98,3)="2.5", MID(F98,7,2),LEFT(F98,2))</f>
        <v>8 </v>
      </c>
      <c r="H98" s="31" t="s">
        <v>58</v>
      </c>
      <c r="I98" s="68"/>
      <c r="J98" s="31"/>
      <c r="K98" s="31"/>
      <c r="L98" s="27" t="e">
        <f aca="false" t="array" ref="L98:L98">INDEX(Cable_L!$B$3:$B$80,MATCH(1,COUNTIFS($G98,Cable_L!$A$3:$A$80,$H98,Cable_L!$C$3:$C$80),0))</f>
        <v>#NAME?</v>
      </c>
      <c r="N98" s="27" t="e">
        <f aca="false" t="array" ref="N98:N98">INDEX(INDEX(Cable_L!$H$3:$K$80,,MATCH(N$2,Cable_L!$H$2:$K$2,0)),MATCH(1,COUNTIFS($G98,Cable_L!$A$3:$A$80,$H98,Cable_L!$C$3:$C$80),0))</f>
        <v>#NAME?</v>
      </c>
      <c r="O98" s="27" t="e">
        <f aca="false" t="array" ref="O98:O98">INDEX(INDEX(Cable_L!$H$3:$K$80,,MATCH(O$2,Cable_L!$H$2:$K$2,0)),MATCH(1,COUNTIFS($G98,Cable_L!$A$3:$A$80,$H98,Cable_L!$C$3:$C$80),0))</f>
        <v>#NAME?</v>
      </c>
      <c r="T98" s="16"/>
    </row>
    <row r="99" customFormat="false" ht="15" hidden="false" customHeight="false" outlineLevel="0" collapsed="false">
      <c r="C99" s="39" t="s">
        <v>610</v>
      </c>
      <c r="D99" s="40" t="s">
        <v>430</v>
      </c>
      <c r="E99" s="7" t="s">
        <v>611</v>
      </c>
      <c r="F99" s="41" t="s">
        <v>612</v>
      </c>
      <c r="G99" s="36" t="str">
        <f aca="false">IF(LEFT(F99,3)="2.5", MID(F99,7,2),LEFT(F99,2))</f>
        <v>5 </v>
      </c>
      <c r="H99" s="31" t="s">
        <v>58</v>
      </c>
      <c r="I99" s="69"/>
      <c r="J99" s="31"/>
      <c r="K99" s="31"/>
      <c r="L99" s="27" t="e">
        <f aca="false" t="array" ref="L99:L99">INDEX(Cable_L!$B$3:$B$80,MATCH(1,COUNTIFS($G99,Cable_L!$A$3:$A$80,$H99,Cable_L!$C$3:$C$80),0))</f>
        <v>#NAME?</v>
      </c>
      <c r="N99" s="27" t="e">
        <f aca="false" t="array" ref="N99:N99">INDEX(INDEX(Cable_L!$H$3:$K$80,,MATCH(N$2,Cable_L!$H$2:$K$2,0)),MATCH(1,COUNTIFS($G99,Cable_L!$A$3:$A$80,$H99,Cable_L!$C$3:$C$80),0))</f>
        <v>#NAME?</v>
      </c>
      <c r="O99" s="27" t="e">
        <f aca="false" t="array" ref="O99:O99">INDEX(INDEX(Cable_L!$H$3:$K$80,,MATCH(O$2,Cable_L!$H$2:$K$2,0)),MATCH(1,COUNTIFS($G99,Cable_L!$A$3:$A$80,$H99,Cable_L!$C$3:$C$80),0))</f>
        <v>#NAME?</v>
      </c>
      <c r="T99" s="16"/>
    </row>
    <row r="100" customFormat="false" ht="15" hidden="false" customHeight="false" outlineLevel="0" collapsed="false">
      <c r="C100" s="39" t="s">
        <v>613</v>
      </c>
      <c r="D100" s="40" t="s">
        <v>434</v>
      </c>
      <c r="E100" s="7" t="s">
        <v>614</v>
      </c>
      <c r="F100" s="41" t="s">
        <v>615</v>
      </c>
      <c r="G100" s="36" t="str">
        <f aca="false">IF(LEFT(F100,3)="2.5", MID(F100,7,2),LEFT(F100,2))</f>
        <v>2 </v>
      </c>
      <c r="H100" s="31" t="s">
        <v>58</v>
      </c>
      <c r="I100" s="68"/>
      <c r="J100" s="31"/>
      <c r="K100" s="49"/>
      <c r="L100" s="27" t="e">
        <f aca="false" t="array" ref="L100:L100">INDEX(Cable_L!$B$3:$B$80,MATCH(1,COUNTIFS($G100,Cable_L!$A$3:$A$80,$H100,Cable_L!$C$3:$C$80),0))</f>
        <v>#NAME?</v>
      </c>
      <c r="N100" s="27" t="e">
        <f aca="false" t="array" ref="N100:N100">INDEX(INDEX(Cable_L!$H$3:$K$80,,MATCH(N$2,Cable_L!$H$2:$K$2,0)),MATCH(1,COUNTIFS($G100,Cable_L!$A$3:$A$80,$H100,Cable_L!$C$3:$C$80),0))</f>
        <v>#NAME?</v>
      </c>
      <c r="O100" s="27" t="e">
        <f aca="false" t="array" ref="O100:O100">INDEX(INDEX(Cable_L!$H$3:$K$80,,MATCH(O$2,Cable_L!$H$2:$K$2,0)),MATCH(1,COUNTIFS($G100,Cable_L!$A$3:$A$80,$H100,Cable_L!$C$3:$C$80),0))</f>
        <v>#NAME?</v>
      </c>
    </row>
    <row r="101" customFormat="false" ht="15" hidden="false" customHeight="false" outlineLevel="0" collapsed="false">
      <c r="C101" s="39" t="s">
        <v>67</v>
      </c>
      <c r="D101" s="40"/>
      <c r="E101" s="7" t="s">
        <v>616</v>
      </c>
      <c r="F101" s="41"/>
      <c r="G101" s="57"/>
      <c r="H101" s="31"/>
      <c r="I101" s="31"/>
      <c r="J101" s="31"/>
      <c r="K101" s="31"/>
      <c r="N101" s="58"/>
      <c r="O101" s="58"/>
      <c r="S101" s="58"/>
    </row>
    <row r="102" customFormat="false" ht="15" hidden="false" customHeight="false" outlineLevel="0" collapsed="false">
      <c r="C102" s="53" t="s">
        <v>67</v>
      </c>
      <c r="D102" s="65"/>
      <c r="E102" s="66" t="s">
        <v>617</v>
      </c>
      <c r="F102" s="109"/>
      <c r="G102" s="57"/>
      <c r="H102" s="31"/>
      <c r="I102" s="31"/>
      <c r="J102" s="31"/>
      <c r="K102" s="31"/>
      <c r="N102" s="58"/>
      <c r="O102" s="58"/>
      <c r="S102" s="58"/>
    </row>
    <row r="103" customFormat="false" ht="15" hidden="false" customHeight="false" outlineLevel="0" collapsed="false">
      <c r="C103" s="40"/>
      <c r="D103" s="40"/>
      <c r="E103" s="7"/>
      <c r="G103" s="57"/>
      <c r="H103" s="31"/>
      <c r="I103" s="31"/>
      <c r="J103" s="31"/>
      <c r="K103" s="31"/>
      <c r="N103" s="58"/>
      <c r="O103" s="58"/>
    </row>
    <row r="104" customFormat="false" ht="15" hidden="false" customHeight="false" outlineLevel="0" collapsed="false">
      <c r="C104" s="32" t="s">
        <v>618</v>
      </c>
      <c r="D104" s="33" t="s">
        <v>448</v>
      </c>
      <c r="E104" s="34" t="s">
        <v>619</v>
      </c>
      <c r="F104" s="35" t="s">
        <v>620</v>
      </c>
      <c r="G104" s="36" t="str">
        <f aca="false">IF(LEFT(F104,3)="2.5", MID(F104,7,2),LEFT(F104,2))</f>
        <v>12</v>
      </c>
      <c r="H104" s="31" t="s">
        <v>58</v>
      </c>
      <c r="I104" s="68"/>
      <c r="J104" s="31"/>
      <c r="K104" s="31"/>
      <c r="L104" s="27" t="e">
        <f aca="false" t="array" ref="L104:L104">INDEX(Cable_L!$B$3:$B$80,MATCH(1,COUNTIFS($G104,Cable_L!$A$3:$A$80,$H104,Cable_L!$C$3:$C$80),0))</f>
        <v>#NAME?</v>
      </c>
      <c r="M104" s="22" t="e">
        <f aca="false" t="array" ref="M104:M106">_xlfn._xlws.sort(VALUE(_xlfn.unique(G104:G108)))</f>
        <v>#NAME?</v>
      </c>
      <c r="N104" s="27" t="e">
        <f aca="false" t="array" ref="N104:N104">INDEX(INDEX(Cable_L!$H$3:$K$80,,MATCH(N$2,Cable_L!$H$2:$K$2,0)),MATCH(1,COUNTIFS($G104,Cable_L!$A$3:$A$80,$H104,Cable_L!$C$3:$C$80),0))</f>
        <v>#NAME?</v>
      </c>
      <c r="O104" s="27" t="e">
        <f aca="false" t="array" ref="O104:O104">INDEX(INDEX(Cable_L!$H$3:$K$80,,MATCH(O$2,Cable_L!$H$2:$K$2,0)),MATCH(1,COUNTIFS($G104,Cable_L!$A$3:$A$80,$H104,Cable_L!$C$3:$C$80),0))</f>
        <v>#NAME?</v>
      </c>
      <c r="P104" s="22" t="e">
        <f aca="false" t="array" ref="P104:P104">_xlfn._xlws.filter(_xlfn.unique(N104:N110),_xlfn.unique(N104:N110)&lt;&gt;"")</f>
        <v>#NAME?</v>
      </c>
      <c r="Q104" s="16" t="e">
        <f aca="false">COUNTIF(N104:N110,P104)</f>
        <v>#NAME?</v>
      </c>
      <c r="R104" s="22" t="e">
        <f aca="false" t="array" ref="R104:R104">_xlfn._xlws.filter(_xlfn.unique(O104:O110),_xlfn.unique(O104:O110)&lt;&gt;"")</f>
        <v>#NAME?</v>
      </c>
      <c r="S104" s="27" t="e">
        <f aca="false">COUNTIF(O104:O110,R104)</f>
        <v>#NAME?</v>
      </c>
      <c r="T104" s="16" t="n">
        <f aca="false">COUNTA($G104:$G110)</f>
        <v>6</v>
      </c>
    </row>
    <row r="105" customFormat="false" ht="15" hidden="false" customHeight="false" outlineLevel="0" collapsed="false">
      <c r="C105" s="39" t="s">
        <v>621</v>
      </c>
      <c r="D105" s="40" t="s">
        <v>453</v>
      </c>
      <c r="E105" s="7" t="s">
        <v>622</v>
      </c>
      <c r="F105" s="41" t="s">
        <v>623</v>
      </c>
      <c r="G105" s="36" t="str">
        <f aca="false">IF(LEFT(F105,3)="2.5", MID(F105,7,2),LEFT(F105,2))</f>
        <v>8 </v>
      </c>
      <c r="H105" s="31" t="s">
        <v>58</v>
      </c>
      <c r="I105" s="68"/>
      <c r="J105" s="31"/>
      <c r="K105" s="31"/>
      <c r="L105" s="27" t="e">
        <f aca="false" t="array" ref="L105:L105">INDEX(Cable_L!$B$3:$B$80,MATCH(1,COUNTIFS($G105,Cable_L!$A$3:$A$80,$H105,Cable_L!$C$3:$C$80),0))</f>
        <v>#NAME?</v>
      </c>
      <c r="M105" s="22" t="e">
        <v>#NAME?</v>
      </c>
      <c r="N105" s="27" t="e">
        <f aca="false" t="array" ref="N105:N105">INDEX(INDEX(Cable_L!$H$3:$K$80,,MATCH(N$2,Cable_L!$H$2:$K$2,0)),MATCH(1,COUNTIFS($G105,Cable_L!$A$3:$A$80,$H105,Cable_L!$C$3:$C$80),0))</f>
        <v>#NAME?</v>
      </c>
      <c r="O105" s="27" t="e">
        <f aca="false" t="array" ref="O105:O105">INDEX(INDEX(Cable_L!$H$3:$K$80,,MATCH(O$2,Cable_L!$H$2:$K$2,0)),MATCH(1,COUNTIFS($G105,Cable_L!$A$3:$A$80,$H105,Cable_L!$C$3:$C$80),0))</f>
        <v>#NAME?</v>
      </c>
      <c r="Q105" s="16"/>
      <c r="S105" s="27"/>
      <c r="T105" s="16"/>
    </row>
    <row r="106" customFormat="false" ht="15" hidden="false" customHeight="false" outlineLevel="0" collapsed="false">
      <c r="C106" s="39" t="s">
        <v>624</v>
      </c>
      <c r="D106" s="40" t="s">
        <v>457</v>
      </c>
      <c r="E106" s="7" t="s">
        <v>625</v>
      </c>
      <c r="F106" s="41" t="s">
        <v>626</v>
      </c>
      <c r="G106" s="36" t="str">
        <f aca="false">IF(LEFT(F106,3)="2.5", MID(F106,7,2),LEFT(F106,2))</f>
        <v>5 </v>
      </c>
      <c r="H106" s="31" t="s">
        <v>58</v>
      </c>
      <c r="I106" s="68"/>
      <c r="J106" s="31"/>
      <c r="K106" s="31"/>
      <c r="L106" s="27" t="e">
        <f aca="false" t="array" ref="L106:L106">INDEX(Cable_L!$B$3:$B$80,MATCH(1,COUNTIFS($G106,Cable_L!$A$3:$A$80,$H106,Cable_L!$C$3:$C$80),0))</f>
        <v>#NAME?</v>
      </c>
      <c r="M106" s="15" t="e">
        <v>#NAME?</v>
      </c>
      <c r="N106" s="27" t="e">
        <f aca="false" t="array" ref="N106:N106">INDEX(INDEX(Cable_L!$H$3:$K$80,,MATCH(N$2,Cable_L!$H$2:$K$2,0)),MATCH(1,COUNTIFS($G106,Cable_L!$A$3:$A$80,$H106,Cable_L!$C$3:$C$80),0))</f>
        <v>#NAME?</v>
      </c>
      <c r="O106" s="27" t="e">
        <f aca="false" t="array" ref="O106:O106">INDEX(INDEX(Cable_L!$H$3:$K$80,,MATCH(O$2,Cable_L!$H$2:$K$2,0)),MATCH(1,COUNTIFS($G106,Cable_L!$A$3:$A$80,$H106,Cable_L!$C$3:$C$80),0))</f>
        <v>#NAME?</v>
      </c>
      <c r="Q106" s="16"/>
      <c r="S106" s="27"/>
      <c r="T106" s="16"/>
    </row>
    <row r="107" customFormat="false" ht="15" hidden="false" customHeight="false" outlineLevel="0" collapsed="false">
      <c r="C107" s="39" t="s">
        <v>627</v>
      </c>
      <c r="D107" s="40" t="s">
        <v>461</v>
      </c>
      <c r="E107" s="7" t="s">
        <v>628</v>
      </c>
      <c r="F107" s="41" t="s">
        <v>629</v>
      </c>
      <c r="G107" s="36" t="str">
        <f aca="false">IF(LEFT(F107,3)="2.5", MID(F107,7,2),LEFT(F107,2))</f>
        <v>8 </v>
      </c>
      <c r="H107" s="31" t="s">
        <v>58</v>
      </c>
      <c r="I107" s="68"/>
      <c r="J107" s="31"/>
      <c r="K107" s="31"/>
      <c r="L107" s="27" t="e">
        <f aca="false" t="array" ref="L107:L107">INDEX(Cable_L!$B$3:$B$80,MATCH(1,COUNTIFS($G107,Cable_L!$A$3:$A$80,$H107,Cable_L!$C$3:$C$80),0))</f>
        <v>#NAME?</v>
      </c>
      <c r="N107" s="27" t="e">
        <f aca="false" t="array" ref="N107:N107">INDEX(INDEX(Cable_L!$H$3:$K$80,,MATCH(N$2,Cable_L!$H$2:$K$2,0)),MATCH(1,COUNTIFS($G107,Cable_L!$A$3:$A$80,$H107,Cable_L!$C$3:$C$80),0))</f>
        <v>#NAME?</v>
      </c>
      <c r="O107" s="27" t="e">
        <f aca="false" t="array" ref="O107:O107">INDEX(INDEX(Cable_L!$H$3:$K$80,,MATCH(O$2,Cable_L!$H$2:$K$2,0)),MATCH(1,COUNTIFS($G107,Cable_L!$A$3:$A$80,$H107,Cable_L!$C$3:$C$80),0))</f>
        <v>#NAME?</v>
      </c>
      <c r="T107" s="16"/>
    </row>
    <row r="108" customFormat="false" ht="15" hidden="false" customHeight="false" outlineLevel="0" collapsed="false">
      <c r="C108" s="39" t="s">
        <v>630</v>
      </c>
      <c r="D108" s="40" t="s">
        <v>466</v>
      </c>
      <c r="E108" s="7" t="s">
        <v>631</v>
      </c>
      <c r="F108" s="41" t="s">
        <v>632</v>
      </c>
      <c r="G108" s="36" t="str">
        <f aca="false">IF(LEFT(F108,3)="2.5", MID(F108,7,2),LEFT(F108,2))</f>
        <v>8 </v>
      </c>
      <c r="H108" s="31" t="s">
        <v>58</v>
      </c>
      <c r="I108" s="69"/>
      <c r="J108" s="31"/>
      <c r="K108" s="31"/>
      <c r="L108" s="27" t="e">
        <f aca="false" t="array" ref="L108:L108">INDEX(Cable_L!$B$3:$B$80,MATCH(1,COUNTIFS($G108,Cable_L!$A$3:$A$80,$H108,Cable_L!$C$3:$C$80),0))</f>
        <v>#NAME?</v>
      </c>
      <c r="N108" s="27" t="e">
        <f aca="false" t="array" ref="N108:N108">INDEX(INDEX(Cable_L!$H$3:$K$80,,MATCH(N$2,Cable_L!$H$2:$K$2,0)),MATCH(1,COUNTIFS($G108,Cable_L!$A$3:$A$80,$H108,Cable_L!$C$3:$C$80),0))</f>
        <v>#NAME?</v>
      </c>
      <c r="O108" s="27" t="e">
        <f aca="false" t="array" ref="O108:O108">INDEX(INDEX(Cable_L!$H$3:$K$80,,MATCH(O$2,Cable_L!$H$2:$K$2,0)),MATCH(1,COUNTIFS($G108,Cable_L!$A$3:$A$80,$H108,Cable_L!$C$3:$C$80),0))</f>
        <v>#NAME?</v>
      </c>
      <c r="T108" s="16"/>
    </row>
    <row r="109" customFormat="false" ht="15" hidden="false" customHeight="false" outlineLevel="0" collapsed="false">
      <c r="C109" s="39" t="s">
        <v>633</v>
      </c>
      <c r="D109" s="40" t="s">
        <v>471</v>
      </c>
      <c r="E109" s="7" t="s">
        <v>634</v>
      </c>
      <c r="F109" s="41" t="s">
        <v>635</v>
      </c>
      <c r="G109" s="36" t="str">
        <f aca="false">IF(LEFT(F109,3)="2.5", MID(F109,7,2),LEFT(F109,2))</f>
        <v>5 </v>
      </c>
      <c r="H109" s="31" t="s">
        <v>58</v>
      </c>
      <c r="I109" s="68"/>
      <c r="J109" s="31"/>
      <c r="K109" s="31"/>
      <c r="L109" s="27" t="e">
        <f aca="false" t="array" ref="L109:L109">INDEX(Cable_L!$B$3:$B$80,MATCH(1,COUNTIFS($G109,Cable_L!$A$3:$A$80,$H109,Cable_L!$C$3:$C$80),0))</f>
        <v>#NAME?</v>
      </c>
      <c r="N109" s="27" t="e">
        <f aca="false" t="array" ref="N109:N109">INDEX(INDEX(Cable_L!$H$3:$K$80,,MATCH(N$2,Cable_L!$H$2:$K$2,0)),MATCH(1,COUNTIFS($G109,Cable_L!$A$3:$A$80,$H109,Cable_L!$C$3:$C$80),0))</f>
        <v>#NAME?</v>
      </c>
      <c r="O109" s="27" t="e">
        <f aca="false" t="array" ref="O109:O109">INDEX(INDEX(Cable_L!$H$3:$K$80,,MATCH(O$2,Cable_L!$H$2:$K$2,0)),MATCH(1,COUNTIFS($G109,Cable_L!$A$3:$A$80,$H109,Cable_L!$C$3:$C$80),0))</f>
        <v>#NAME?</v>
      </c>
    </row>
    <row r="110" customFormat="false" ht="15" hidden="false" customHeight="false" outlineLevel="0" collapsed="false">
      <c r="C110" s="39" t="s">
        <v>67</v>
      </c>
      <c r="D110" s="40"/>
      <c r="E110" s="7" t="s">
        <v>636</v>
      </c>
      <c r="F110" s="110"/>
      <c r="G110" s="57"/>
      <c r="I110" s="31"/>
      <c r="K110" s="31"/>
      <c r="N110" s="58"/>
      <c r="O110" s="58"/>
      <c r="S110" s="58"/>
    </row>
    <row r="111" customFormat="false" ht="15" hidden="false" customHeight="false" outlineLevel="0" collapsed="false">
      <c r="C111" s="53" t="s">
        <v>67</v>
      </c>
      <c r="D111" s="65"/>
      <c r="E111" s="66" t="s">
        <v>637</v>
      </c>
      <c r="F111" s="111"/>
      <c r="G111" s="57"/>
      <c r="I111" s="31"/>
      <c r="K111" s="31"/>
      <c r="N111" s="58"/>
      <c r="O111" s="58"/>
      <c r="S111" s="58"/>
    </row>
    <row r="112" customFormat="false" ht="15" hidden="false" customHeight="false" outlineLevel="0" collapsed="false">
      <c r="C112" s="40"/>
      <c r="D112" s="40"/>
      <c r="E112" s="7"/>
      <c r="F112" s="31"/>
      <c r="G112" s="57"/>
      <c r="I112" s="31"/>
      <c r="K112" s="31"/>
      <c r="N112" s="58"/>
      <c r="O112" s="58"/>
    </row>
    <row r="113" customFormat="false" ht="15" hidden="false" customHeight="false" outlineLevel="0" collapsed="false">
      <c r="C113" s="40"/>
      <c r="D113" s="40"/>
      <c r="E113" s="7"/>
      <c r="G113" s="57"/>
      <c r="I113" s="31"/>
      <c r="K113" s="31"/>
      <c r="N113" s="58"/>
      <c r="O113" s="58"/>
      <c r="S113" s="58"/>
    </row>
    <row r="114" customFormat="false" ht="15" hidden="false" customHeight="false" outlineLevel="0" collapsed="false">
      <c r="C114" s="32" t="s">
        <v>638</v>
      </c>
      <c r="D114" s="33" t="s">
        <v>485</v>
      </c>
      <c r="E114" s="34" t="s">
        <v>639</v>
      </c>
      <c r="F114" s="35" t="s">
        <v>640</v>
      </c>
      <c r="G114" s="36" t="str">
        <f aca="false">IF(LEFT(F114,3)="2.5", MID(F114,7,2),LEFT(F114,2))</f>
        <v>2 </v>
      </c>
      <c r="H114" s="31" t="s">
        <v>177</v>
      </c>
      <c r="I114" s="49"/>
      <c r="J114" s="31"/>
      <c r="K114" s="68"/>
      <c r="L114" s="27" t="e">
        <f aca="false" t="array" ref="L114:L114">INDEX(Cable_L!$B$3:$B$80,MATCH(1,COUNTIFS($G114,Cable_L!$A$3:$A$80,$H114,Cable_L!$C$3:$C$80),0))</f>
        <v>#NAME?</v>
      </c>
      <c r="M114" s="22" t="e">
        <f aca="false" t="array" ref="M114:M115">_xlfn._xlws.sort(VALUE(_xlfn.unique(G114:G116)))</f>
        <v>#NAME?</v>
      </c>
      <c r="N114" s="27" t="e">
        <f aca="false" t="array" ref="N114:N114">INDEX(INDEX(Cable_L!$H$3:$K$80,,MATCH(N$2,Cable_L!$H$2:$K$2,0)),MATCH(1,COUNTIFS($G114,Cable_L!$A$3:$A$80,$H114,Cable_L!$C$3:$C$80),0))</f>
        <v>#NAME?</v>
      </c>
      <c r="O114" s="27" t="e">
        <f aca="false" t="array" ref="O114:O114">INDEX(INDEX(Cable_L!$H$3:$K$80,,MATCH(O$2,Cable_L!$H$2:$K$2,0)),MATCH(1,COUNTIFS($G114,Cable_L!$A$3:$A$80,$H114,Cable_L!$C$3:$C$80),0))</f>
        <v>#NAME?</v>
      </c>
      <c r="P114" s="22" t="e">
        <f aca="false" t="array" ref="P114:P114">_xlfn._xlws.filter(_xlfn.unique(N114:N116),_xlfn.unique(N114:N116)&lt;&gt;"")</f>
        <v>#NAME?</v>
      </c>
      <c r="Q114" s="16" t="e">
        <f aca="false">COUNTIF(N114:N120,P114)</f>
        <v>#NAME?</v>
      </c>
      <c r="R114" s="22" t="e">
        <f aca="false" t="array" ref="R114:R114">_xlfn._xlws.filter(_xlfn.unique(O114:O116),_xlfn.unique(O114:O116)&lt;&gt;"")</f>
        <v>#NAME?</v>
      </c>
      <c r="S114" s="27" t="e">
        <f aca="false">COUNTIF(O114:O120,R114)</f>
        <v>#NAME?</v>
      </c>
      <c r="T114" s="16" t="n">
        <f aca="false">COUNTA($G114:$G120)</f>
        <v>3</v>
      </c>
    </row>
    <row r="115" customFormat="false" ht="15" hidden="false" customHeight="false" outlineLevel="0" collapsed="false">
      <c r="C115" s="39" t="s">
        <v>641</v>
      </c>
      <c r="D115" s="40" t="s">
        <v>489</v>
      </c>
      <c r="E115" s="7" t="s">
        <v>642</v>
      </c>
      <c r="F115" s="41" t="s">
        <v>643</v>
      </c>
      <c r="G115" s="36" t="str">
        <f aca="false">IF(LEFT(F115,3)="2.5", MID(F115,7,2),LEFT(F115,2))</f>
        <v>2 </v>
      </c>
      <c r="H115" s="31" t="s">
        <v>177</v>
      </c>
      <c r="I115" s="49"/>
      <c r="J115" s="31"/>
      <c r="K115" s="68"/>
      <c r="L115" s="27" t="e">
        <f aca="false" t="array" ref="L115:L115">INDEX(Cable_L!$B$3:$B$80,MATCH(1,COUNTIFS($G115,Cable_L!$A$3:$A$80,$H115,Cable_L!$C$3:$C$80),0))</f>
        <v>#NAME?</v>
      </c>
      <c r="M115" s="22" t="e">
        <v>#NAME?</v>
      </c>
      <c r="N115" s="27" t="e">
        <f aca="false" t="array" ref="N115:N115">INDEX(INDEX(Cable_L!$H$3:$K$80,,MATCH(N$2,Cable_L!$H$2:$K$2,0)),MATCH(1,COUNTIFS($G115,Cable_L!$A$3:$A$80,$H115,Cable_L!$C$3:$C$80),0))</f>
        <v>#NAME?</v>
      </c>
      <c r="O115" s="27" t="e">
        <f aca="false" t="array" ref="O115:O115">INDEX(INDEX(Cable_L!$H$3:$K$80,,MATCH(O$2,Cable_L!$H$2:$K$2,0)),MATCH(1,COUNTIFS($G115,Cable_L!$A$3:$A$80,$H115,Cable_L!$C$3:$C$80),0))</f>
        <v>#NAME?</v>
      </c>
      <c r="Q115" s="16"/>
      <c r="S115" s="27"/>
      <c r="T115" s="16"/>
    </row>
    <row r="116" customFormat="false" ht="15" hidden="false" customHeight="false" outlineLevel="0" collapsed="false">
      <c r="C116" s="39" t="s">
        <v>644</v>
      </c>
      <c r="D116" s="40" t="s">
        <v>493</v>
      </c>
      <c r="E116" s="7" t="s">
        <v>645</v>
      </c>
      <c r="F116" s="41" t="s">
        <v>646</v>
      </c>
      <c r="G116" s="36" t="str">
        <f aca="false">IF(LEFT(F116,3)="2.5", MID(F116,7,2),LEFT(F116,2))</f>
        <v>1 </v>
      </c>
      <c r="H116" s="31" t="s">
        <v>177</v>
      </c>
      <c r="I116" s="49"/>
      <c r="J116" s="31"/>
      <c r="K116" s="68"/>
      <c r="L116" s="27" t="e">
        <f aca="false" t="array" ref="L116:L116">INDEX(Cable_L!$B$3:$B$80,MATCH(1,COUNTIFS($G116,Cable_L!$A$3:$A$80,$H116,Cable_L!$C$3:$C$80),0))</f>
        <v>#NAME?</v>
      </c>
      <c r="N116" s="27" t="e">
        <f aca="false" t="array" ref="N116:N116">INDEX(INDEX(Cable_L!$H$3:$K$80,,MATCH(N$2,Cable_L!$H$2:$K$2,0)),MATCH(1,COUNTIFS($G116,Cable_L!$A$3:$A$80,$H116,Cable_L!$C$3:$C$80),0))</f>
        <v>#NAME?</v>
      </c>
      <c r="O116" s="27" t="e">
        <f aca="false" t="array" ref="O116:O116">INDEX(INDEX(Cable_L!$H$3:$K$80,,MATCH(O$2,Cable_L!$H$2:$K$2,0)),MATCH(1,COUNTIFS($G116,Cable_L!$A$3:$A$80,$H116,Cable_L!$C$3:$C$80),0))</f>
        <v>#NAME?</v>
      </c>
      <c r="Q116" s="16"/>
      <c r="S116" s="27"/>
      <c r="T116" s="16"/>
    </row>
    <row r="117" customFormat="false" ht="15" hidden="false" customHeight="false" outlineLevel="0" collapsed="false">
      <c r="C117" s="39" t="s">
        <v>67</v>
      </c>
      <c r="D117" s="40"/>
      <c r="E117" s="7" t="s">
        <v>647</v>
      </c>
      <c r="F117" s="41"/>
      <c r="G117" s="36"/>
      <c r="H117" s="31"/>
      <c r="I117" s="31"/>
      <c r="J117" s="31"/>
      <c r="K117" s="31"/>
      <c r="T117" s="16"/>
    </row>
    <row r="118" customFormat="false" ht="18.75" hidden="false" customHeight="false" outlineLevel="0" collapsed="false">
      <c r="C118" s="39" t="s">
        <v>67</v>
      </c>
      <c r="D118" s="40"/>
      <c r="E118" s="7" t="s">
        <v>648</v>
      </c>
      <c r="F118" s="41"/>
      <c r="G118" s="36"/>
      <c r="H118" s="31"/>
      <c r="I118" s="31"/>
      <c r="J118" s="31"/>
      <c r="K118" s="31"/>
      <c r="M118" s="71" t="s">
        <v>649</v>
      </c>
      <c r="P118" s="22"/>
      <c r="T118" s="16"/>
    </row>
    <row r="119" customFormat="false" ht="18.75" hidden="false" customHeight="false" outlineLevel="0" collapsed="false">
      <c r="C119" s="39" t="s">
        <v>67</v>
      </c>
      <c r="D119" s="40"/>
      <c r="E119" s="7" t="s">
        <v>650</v>
      </c>
      <c r="F119" s="41"/>
      <c r="G119" s="36"/>
      <c r="H119" s="31"/>
      <c r="I119" s="31"/>
      <c r="J119" s="31"/>
      <c r="K119" s="31"/>
      <c r="M119" s="72"/>
      <c r="N119" s="73" t="s">
        <v>58</v>
      </c>
      <c r="O119" s="74" t="s">
        <v>350</v>
      </c>
    </row>
    <row r="120" customFormat="false" ht="18.75" hidden="false" customHeight="false" outlineLevel="0" collapsed="false">
      <c r="C120" s="39" t="s">
        <v>67</v>
      </c>
      <c r="D120" s="40"/>
      <c r="E120" s="7" t="s">
        <v>651</v>
      </c>
      <c r="F120" s="41"/>
      <c r="G120" s="57"/>
      <c r="H120" s="31"/>
      <c r="I120" s="31"/>
      <c r="N120" s="75" t="e">
        <f aca="false" t="array" ref="N120:N122">_xlfn._xlws.sort(_xlfn._xlws.filter(_xlfn.unique($N$4:$N$116),_xlfn.unique($N$4:$N$116)&lt;&gt;""))</f>
        <v>#NAME?</v>
      </c>
      <c r="O120" s="76" t="e">
        <f aca="false">COUNTIFS($N$4:$N$116,"=" &amp; N120,$H$4:$H$116,"blu")</f>
        <v>#NAME?</v>
      </c>
    </row>
    <row r="121" customFormat="false" ht="18.75" hidden="false" customHeight="false" outlineLevel="0" collapsed="false">
      <c r="C121" s="53" t="s">
        <v>67</v>
      </c>
      <c r="D121" s="65"/>
      <c r="E121" s="66" t="s">
        <v>652</v>
      </c>
      <c r="F121" s="109"/>
      <c r="G121" s="57"/>
      <c r="H121" s="31"/>
      <c r="M121" s="78"/>
      <c r="N121" s="79" t="e">
        <v>#NAME?</v>
      </c>
      <c r="O121" s="80" t="e">
        <f aca="false">COUNTIFS($N$4:$N$116,"=" &amp; N121,$H$4:$H$116,"blu")</f>
        <v>#NAME?</v>
      </c>
    </row>
    <row r="122" customFormat="false" ht="18.75" hidden="false" customHeight="false" outlineLevel="0" collapsed="false">
      <c r="C122" s="40"/>
      <c r="D122" s="40"/>
      <c r="E122" s="7"/>
      <c r="G122" s="57"/>
      <c r="M122" s="78"/>
      <c r="N122" s="87" t="e">
        <v>#NAME?</v>
      </c>
      <c r="O122" s="88" t="e">
        <f aca="false">COUNTIFS($N$4:$N$116,"=" &amp; N122,$H$4:$H$116,"blu")</f>
        <v>#NAME?</v>
      </c>
    </row>
    <row r="123" customFormat="false" ht="18.75" hidden="false" customHeight="false" outlineLevel="0" collapsed="false">
      <c r="C123" s="81" t="s">
        <v>352</v>
      </c>
      <c r="D123" s="40"/>
      <c r="E123" s="7"/>
      <c r="M123" s="78"/>
      <c r="N123" s="82"/>
      <c r="O123" s="83"/>
      <c r="P123" s="22"/>
    </row>
    <row r="124" customFormat="false" ht="18.75" hidden="false" customHeight="false" outlineLevel="0" collapsed="false">
      <c r="C124" s="40" t="s">
        <v>67</v>
      </c>
      <c r="D124" s="40"/>
      <c r="E124" s="7"/>
      <c r="F124" s="7" t="s">
        <v>653</v>
      </c>
      <c r="G124" s="57"/>
      <c r="M124" s="78"/>
      <c r="N124" s="84" t="s">
        <v>177</v>
      </c>
      <c r="O124" s="74" t="s">
        <v>350</v>
      </c>
    </row>
    <row r="125" customFormat="false" ht="18.75" hidden="false" customHeight="false" outlineLevel="0" collapsed="false">
      <c r="C125" s="40" t="s">
        <v>67</v>
      </c>
      <c r="D125" s="40"/>
      <c r="E125" s="7"/>
      <c r="F125" s="7" t="s">
        <v>654</v>
      </c>
      <c r="G125" s="57"/>
      <c r="N125" s="85" t="e">
        <f aca="false" t="array" ref="N125:N127">_xlfn._xlws.sort(_xlfn._xlws.filter(_xlfn.unique($N$4:$N$116),_xlfn.unique($N$4:$N$116)&lt;&gt;""))</f>
        <v>#NAME?</v>
      </c>
      <c r="O125" s="86" t="e">
        <f aca="false">COUNTIFS($N$4:$N$116,"=" &amp; N125,$H$4:$H$116,"red")</f>
        <v>#NAME?</v>
      </c>
    </row>
    <row r="126" customFormat="false" ht="18.75" hidden="false" customHeight="false" outlineLevel="0" collapsed="false">
      <c r="C126" s="40" t="s">
        <v>67</v>
      </c>
      <c r="D126" s="40"/>
      <c r="E126" s="7"/>
      <c r="F126" s="7" t="s">
        <v>655</v>
      </c>
      <c r="G126" s="57"/>
      <c r="M126" s="78"/>
      <c r="N126" s="87" t="e">
        <v>#NAME?</v>
      </c>
      <c r="O126" s="88" t="e">
        <f aca="false">COUNTIFS($N$4:$N$116,"=" &amp; N126,$H$4:$H$116,"red")</f>
        <v>#NAME?</v>
      </c>
    </row>
    <row r="127" customFormat="false" ht="18.75" hidden="false" customHeight="false" outlineLevel="0" collapsed="false">
      <c r="C127" s="40" t="s">
        <v>67</v>
      </c>
      <c r="D127" s="40"/>
      <c r="E127" s="7"/>
      <c r="F127" s="7" t="s">
        <v>656</v>
      </c>
      <c r="G127" s="57"/>
      <c r="M127" s="78"/>
      <c r="N127" s="89" t="e">
        <v>#NAME?</v>
      </c>
      <c r="O127" s="90" t="e">
        <f aca="false">COUNTIFS($N$4:$N$116,"=" &amp; N127,$H$4:$H$116,"red")</f>
        <v>#NAME?</v>
      </c>
    </row>
    <row r="128" customFormat="false" ht="18.75" hidden="false" customHeight="false" outlineLevel="0" collapsed="false">
      <c r="C128" s="40" t="s">
        <v>67</v>
      </c>
      <c r="D128" s="40"/>
      <c r="E128" s="7"/>
      <c r="F128" s="7" t="s">
        <v>657</v>
      </c>
      <c r="G128" s="57"/>
      <c r="M128" s="78"/>
      <c r="N128" s="82"/>
      <c r="O128" s="83"/>
    </row>
    <row r="129" customFormat="false" ht="18.75" hidden="false" customHeight="false" outlineLevel="0" collapsed="false">
      <c r="C129" s="40" t="s">
        <v>67</v>
      </c>
      <c r="D129" s="40"/>
      <c r="E129" s="7"/>
      <c r="F129" s="6" t="s">
        <v>658</v>
      </c>
      <c r="G129" s="57"/>
      <c r="M129" s="78"/>
      <c r="N129" s="73" t="s">
        <v>58</v>
      </c>
      <c r="O129" s="74" t="s">
        <v>360</v>
      </c>
    </row>
    <row r="130" customFormat="false" ht="18.75" hidden="false" customHeight="false" outlineLevel="0" collapsed="false">
      <c r="C130" s="40" t="s">
        <v>67</v>
      </c>
      <c r="D130" s="40"/>
      <c r="E130" s="7"/>
      <c r="F130" s="6" t="s">
        <v>659</v>
      </c>
      <c r="G130" s="57"/>
      <c r="N130" s="75" t="e">
        <f aca="false" t="array" ref="N130:N131">_xlfn._xlws.sort(_xlfn._xlws.filter(_xlfn.unique($O$4:$O$116),_xlfn.unique($O$4:$O$116)&lt;&gt;""))</f>
        <v>#NAME?</v>
      </c>
      <c r="O130" s="76" t="e">
        <f aca="false">COUNTIFS($O$4:$O$116,"=" &amp; N130,$H$4:$H$116,"blu")</f>
        <v>#NAME?</v>
      </c>
    </row>
    <row r="131" customFormat="false" ht="18.75" hidden="false" customHeight="false" outlineLevel="0" collapsed="false">
      <c r="C131" s="40" t="s">
        <v>67</v>
      </c>
      <c r="D131" s="40"/>
      <c r="E131" s="7"/>
      <c r="F131" s="6" t="s">
        <v>660</v>
      </c>
      <c r="G131" s="57"/>
      <c r="M131" s="78"/>
      <c r="N131" s="79" t="e">
        <v>#NAME?</v>
      </c>
      <c r="O131" s="80" t="e">
        <f aca="false">COUNTIFS($O$4:$O$116,"=" &amp; N131,$H$4:$H$116,"blu")</f>
        <v>#NAME?</v>
      </c>
    </row>
    <row r="132" customFormat="false" ht="18.75" hidden="false" customHeight="false" outlineLevel="0" collapsed="false">
      <c r="C132" s="40" t="s">
        <v>67</v>
      </c>
      <c r="D132" s="40"/>
      <c r="E132" s="7"/>
      <c r="F132" s="6" t="s">
        <v>661</v>
      </c>
      <c r="M132" s="78"/>
      <c r="N132" s="87"/>
      <c r="O132" s="88"/>
    </row>
    <row r="133" customFormat="false" ht="18.75" hidden="false" customHeight="false" outlineLevel="0" collapsed="false">
      <c r="C133" s="40" t="s">
        <v>67</v>
      </c>
      <c r="D133" s="40"/>
      <c r="E133" s="7"/>
      <c r="F133" s="6" t="s">
        <v>662</v>
      </c>
      <c r="G133" s="57"/>
      <c r="M133" s="78"/>
      <c r="N133" s="82"/>
      <c r="O133" s="83"/>
    </row>
    <row r="134" customFormat="false" ht="18.75" hidden="false" customHeight="false" outlineLevel="0" collapsed="false">
      <c r="C134" s="40" t="s">
        <v>67</v>
      </c>
      <c r="D134" s="40"/>
      <c r="E134" s="7"/>
      <c r="F134" s="6" t="s">
        <v>663</v>
      </c>
      <c r="G134" s="57"/>
      <c r="M134" s="78"/>
      <c r="N134" s="84" t="s">
        <v>177</v>
      </c>
      <c r="O134" s="74" t="s">
        <v>360</v>
      </c>
    </row>
    <row r="135" customFormat="false" ht="18.75" hidden="false" customHeight="false" outlineLevel="0" collapsed="false">
      <c r="C135" s="40" t="s">
        <v>67</v>
      </c>
      <c r="D135" s="40"/>
      <c r="E135" s="7"/>
      <c r="F135" s="6" t="s">
        <v>664</v>
      </c>
      <c r="G135" s="57"/>
      <c r="N135" s="112" t="e">
        <f aca="false" t="array" ref="N135:N136">_xlfn._xlws.sort(_xlfn._xlws.filter(_xlfn.unique($O$4:$O$116),_xlfn.unique($O$4:$O$116)&lt;&gt;""))</f>
        <v>#NAME?</v>
      </c>
      <c r="O135" s="86" t="e">
        <f aca="false">COUNTIFS($O$4:$O$116,"=" &amp; N135,$H$4:$H$116,"red")</f>
        <v>#NAME?</v>
      </c>
    </row>
    <row r="136" customFormat="false" ht="18.75" hidden="false" customHeight="false" outlineLevel="0" collapsed="false">
      <c r="C136" s="40" t="s">
        <v>67</v>
      </c>
      <c r="D136" s="40"/>
      <c r="E136" s="7"/>
      <c r="F136" s="6" t="s">
        <v>665</v>
      </c>
      <c r="G136" s="57"/>
      <c r="M136" s="78"/>
      <c r="N136" s="89" t="e">
        <v>#NAME?</v>
      </c>
      <c r="O136" s="90" t="e">
        <f aca="false">COUNTIFS($O$4:$O$116,"=" &amp; N136,$H$4:$H$116,"red")</f>
        <v>#NAME?</v>
      </c>
    </row>
    <row r="137" customFormat="false" ht="18.75" hidden="false" customHeight="false" outlineLevel="0" collapsed="false">
      <c r="C137" s="40" t="s">
        <v>67</v>
      </c>
      <c r="D137" s="40"/>
      <c r="E137" s="7"/>
      <c r="F137" s="6" t="s">
        <v>666</v>
      </c>
      <c r="G137" s="57"/>
      <c r="M137" s="78"/>
      <c r="N137" s="87"/>
      <c r="O137" s="88"/>
    </row>
    <row r="138" customFormat="false" ht="18.75" hidden="false" customHeight="false" outlineLevel="0" collapsed="false">
      <c r="C138" s="40" t="s">
        <v>67</v>
      </c>
      <c r="D138" s="40"/>
      <c r="E138" s="7"/>
      <c r="F138" s="6" t="s">
        <v>667</v>
      </c>
      <c r="G138" s="57"/>
      <c r="M138" s="78"/>
      <c r="N138" s="82"/>
      <c r="O138" s="83"/>
    </row>
    <row r="139" customFormat="false" ht="15" hidden="false" customHeight="false" outlineLevel="0" collapsed="false">
      <c r="C139" s="40" t="s">
        <v>67</v>
      </c>
      <c r="D139" s="40"/>
      <c r="E139" s="7"/>
      <c r="F139" s="6" t="s">
        <v>668</v>
      </c>
      <c r="G139" s="57"/>
    </row>
    <row r="140" customFormat="false" ht="15" hidden="false" customHeight="false" outlineLevel="0" collapsed="false">
      <c r="C140" s="40" t="s">
        <v>67</v>
      </c>
      <c r="D140" s="40"/>
      <c r="E140" s="7"/>
      <c r="F140" s="6" t="s">
        <v>669</v>
      </c>
      <c r="G140" s="57"/>
    </row>
  </sheetData>
  <mergeCells count="7">
    <mergeCell ref="H1:H3"/>
    <mergeCell ref="L1:L3"/>
    <mergeCell ref="M1:M3"/>
    <mergeCell ref="T1:T3"/>
    <mergeCell ref="C2:F2"/>
    <mergeCell ref="I2:K2"/>
    <mergeCell ref="Y4:Z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116"/>
  <sheetViews>
    <sheetView showFormulas="false" showGridLines="true" showRowColHeaders="true" showZeros="true" rightToLeft="false" tabSelected="false" showOutlineSymbols="true" defaultGridColor="true" view="normal" topLeftCell="B13" colorId="64" zoomScale="110" zoomScaleNormal="110" zoomScalePageLayoutView="100" workbookViewId="0">
      <selection pane="topLeft" activeCell="F1" activeCellId="0" sqref="F1"/>
    </sheetView>
  </sheetViews>
  <sheetFormatPr defaultRowHeight="45" zeroHeight="false" outlineLevelRow="0" outlineLevelCol="0"/>
  <cols>
    <col collapsed="false" customWidth="true" hidden="true" outlineLevel="0" max="1" min="1" style="0" width="36.29"/>
    <col collapsed="false" customWidth="true" hidden="false" outlineLevel="0" max="2" min="2" style="27" width="36.29"/>
    <col collapsed="false" customWidth="true" hidden="false" outlineLevel="0" max="3" min="3" style="27" width="36"/>
    <col collapsed="false" customWidth="true" hidden="true" outlineLevel="0" max="4" min="4" style="0" width="18.42"/>
    <col collapsed="false" customWidth="false" hidden="true" outlineLevel="0" max="5" min="5" style="0" width="11.52"/>
    <col collapsed="false" customWidth="true" hidden="false" outlineLevel="0" max="6" min="6" style="0" width="26"/>
    <col collapsed="false" customWidth="true" hidden="false" outlineLevel="0" max="7" min="7" style="0" width="8.67"/>
    <col collapsed="false" customWidth="true" hidden="false" outlineLevel="0" max="9" min="8" style="27" width="9.14"/>
    <col collapsed="false" customWidth="true" hidden="false" outlineLevel="0" max="10" min="10" style="0" width="8.67"/>
    <col collapsed="false" customWidth="true" hidden="false" outlineLevel="0" max="12" min="11" style="14" width="1.58"/>
    <col collapsed="false" customWidth="true" hidden="false" outlineLevel="0" max="13" min="13" style="14" width="1.71"/>
    <col collapsed="false" customWidth="true" hidden="false" outlineLevel="0" max="1025" min="14" style="0" width="8.67"/>
  </cols>
  <sheetData>
    <row r="1" customFormat="false" ht="22.5" hidden="false" customHeight="true" outlineLevel="0" collapsed="false">
      <c r="A1" s="0" t="n">
        <f aca="false">'Hybrid - Mag - True - Straight'!C1</f>
        <v>0</v>
      </c>
      <c r="B1" s="113" t="s">
        <v>375</v>
      </c>
      <c r="C1" s="113"/>
      <c r="D1" s="0" t="n">
        <f aca="false">'Hybrid - Mag - True - Straight'!F1</f>
        <v>0</v>
      </c>
      <c r="E1" s="0" t="str">
        <f aca="false">'Hybrid - Mag - True - Straight'!L1</f>
        <v>SBC section</v>
      </c>
      <c r="F1" s="27"/>
    </row>
    <row r="2" customFormat="false" ht="9.75" hidden="false" customHeight="true" outlineLevel="0" collapsed="false">
      <c r="A2" s="0" t="str">
        <f aca="false">'Hybrid - Mag - True - Straight'!C2</f>
        <v>Straight Staves - Mag - True</v>
      </c>
      <c r="D2" s="0" t="n">
        <f aca="false">'Hybrid - Mag - True - Straight'!F2</f>
        <v>0</v>
      </c>
      <c r="E2" s="0" t="n">
        <f aca="false">'Hybrid - Mag - True - Straight'!L2</f>
        <v>0</v>
      </c>
      <c r="H2" s="27" t="str">
        <f aca="false">'Hybrid - Mag - True - Straight'!N2</f>
        <v>A-bot</v>
      </c>
      <c r="I2" s="27" t="str">
        <f aca="false">'Hybrid - Mag - True - Straight'!O2</f>
        <v>C-top</v>
      </c>
      <c r="K2" s="25" t="s">
        <v>42</v>
      </c>
      <c r="L2" s="25"/>
      <c r="M2" s="25"/>
    </row>
    <row r="3" s="114" customFormat="true" ht="45" hidden="false" customHeight="true" outlineLevel="0" collapsed="false">
      <c r="A3" s="114" t="str">
        <f aca="false">'Hybrid - Mag - True - Straight'!C3</f>
        <v>LVR Name</v>
      </c>
      <c r="B3" s="24" t="s">
        <v>371</v>
      </c>
      <c r="C3" s="24" t="s">
        <v>372</v>
      </c>
      <c r="D3" s="114" t="str">
        <f aca="false">'Hybrid - Mag - True - Straight'!F3</f>
        <v>LVR ID - Connector - Pin</v>
      </c>
      <c r="E3" s="114" t="n">
        <f aca="false">'Hybrid - Mag - True - Straight'!L3</f>
        <v>0</v>
      </c>
      <c r="F3" s="114" t="s">
        <v>670</v>
      </c>
      <c r="H3" s="24" t="str">
        <f aca="false">'Hybrid - Mag - True - Straight'!N3</f>
        <v>L (m)</v>
      </c>
      <c r="I3" s="24" t="str">
        <f aca="false">'Hybrid - Mag - True - Straight'!O3</f>
        <v>L (m)</v>
      </c>
      <c r="K3" s="15"/>
      <c r="L3" s="15"/>
      <c r="M3" s="15"/>
    </row>
    <row r="4" customFormat="false" ht="45" hidden="false" customHeight="true" outlineLevel="0" collapsed="false">
      <c r="A4" s="0" t="str">
        <f aca="false">'Hybrid - Mag - True - Straight'!C4</f>
        <v>PT_b_alpha_X2M_P1W_LV_SRC/RET</v>
      </c>
      <c r="B4" s="27" t="str">
        <f aca="false">IF(ISNUMBER(SEARCH("_LV",A4)),LEFT(A4,FIND("_LV",A4)-1),"")</f>
        <v>PT_b_alpha_X2M_P1W</v>
      </c>
      <c r="C4" s="27" t="str">
        <f aca="false">'Hybrid - Mag - True - Straight'!E4</f>
        <v>P4 - 1/9</v>
      </c>
      <c r="D4" s="0" t="str">
        <f aca="false">'Hybrid - Mag - True - Straight'!F4</f>
        <v>11 - J13 - 8/7</v>
      </c>
      <c r="E4" s="0" t="e">
        <f aca="false">'Hybrid - Mag - True - Straight'!L4</f>
        <v>#NAME?</v>
      </c>
      <c r="F4" s="98" t="e">
        <f aca="false">CONCATENATE(D4,"   ",E4)</f>
        <v>#NAME?</v>
      </c>
      <c r="H4" s="27" t="e">
        <f aca="false">'Hybrid - Mag - True - Straight'!N4</f>
        <v>#NAME?</v>
      </c>
      <c r="I4" s="27" t="e">
        <f aca="false">'Hybrid - Mag - True - Straight'!O4</f>
        <v>#NAME?</v>
      </c>
      <c r="K4" s="37"/>
    </row>
    <row r="5" customFormat="false" ht="45" hidden="false" customHeight="true" outlineLevel="0" collapsed="false">
      <c r="A5" s="0" t="str">
        <f aca="false">'Hybrid - Mag - True - Straight'!C5</f>
        <v>PT_b_alpha_X2M_P2E_LV_SRC/RET</v>
      </c>
      <c r="B5" s="27" t="str">
        <f aca="false">IF(ISNUMBER(SEARCH("_LV",A5)),LEFT(A5,FIND("_LV",A5)-1),"")</f>
        <v>PT_b_alpha_X2M_P2E</v>
      </c>
      <c r="C5" s="27" t="str">
        <f aca="false">'Hybrid - Mag - True - Straight'!E5</f>
        <v>P4 - 2/10</v>
      </c>
      <c r="D5" s="0" t="str">
        <f aca="false">'Hybrid - Mag - True - Straight'!F5</f>
        <v>6 - J12 - 6/5</v>
      </c>
      <c r="E5" s="0" t="e">
        <f aca="false">'Hybrid - Mag - True - Straight'!L5</f>
        <v>#NAME?</v>
      </c>
      <c r="F5" s="98" t="e">
        <f aca="false">CONCATENATE(D5,"   ",E5)</f>
        <v>#NAME?</v>
      </c>
      <c r="H5" s="27" t="e">
        <f aca="false">'Hybrid - Mag - True - Straight'!N5</f>
        <v>#NAME?</v>
      </c>
      <c r="I5" s="27" t="e">
        <f aca="false">'Hybrid - Mag - True - Straight'!O5</f>
        <v>#NAME?</v>
      </c>
      <c r="K5" s="48"/>
      <c r="L5" s="31"/>
      <c r="M5" s="31"/>
    </row>
    <row r="6" customFormat="false" ht="45" hidden="false" customHeight="true" outlineLevel="0" collapsed="false">
      <c r="A6" s="0" t="str">
        <f aca="false">'Hybrid - Mag - True - Straight'!C6</f>
        <v>PT_b_alpha_X2M_P3_LV_SRC/RET</v>
      </c>
      <c r="B6" s="27" t="str">
        <f aca="false">IF(ISNUMBER(SEARCH("_LV",A6)),LEFT(A6,FIND("_LV",A6)-1),"")</f>
        <v>PT_b_alpha_X2M_P3</v>
      </c>
      <c r="C6" s="27" t="str">
        <f aca="false">'Hybrid - Mag - True - Straight'!E6</f>
        <v>P4 - 3/11</v>
      </c>
      <c r="D6" s="0" t="str">
        <f aca="false">'Hybrid - Mag - True - Straight'!F6</f>
        <v>3 - J13 - 8/7</v>
      </c>
      <c r="E6" s="0" t="e">
        <f aca="false">'Hybrid - Mag - True - Straight'!L6</f>
        <v>#NAME?</v>
      </c>
      <c r="F6" s="98" t="e">
        <f aca="false">CONCATENATE(D6,"   ",E6)</f>
        <v>#NAME?</v>
      </c>
      <c r="H6" s="27" t="e">
        <f aca="false">'Hybrid - Mag - True - Straight'!N6</f>
        <v>#NAME?</v>
      </c>
      <c r="I6" s="27" t="e">
        <f aca="false">'Hybrid - Mag - True - Straight'!O6</f>
        <v>#NAME?</v>
      </c>
      <c r="K6" s="48"/>
      <c r="L6" s="31"/>
      <c r="M6" s="31"/>
    </row>
    <row r="7" customFormat="false" ht="45" hidden="false" customHeight="true" outlineLevel="0" collapsed="false">
      <c r="A7" s="0" t="str">
        <f aca="false">'Hybrid - Mag - True - Straight'!C7</f>
        <v>PT_b_alpha_X2S_P1W_LV_SRC/RET</v>
      </c>
      <c r="B7" s="27" t="str">
        <f aca="false">IF(ISNUMBER(SEARCH("_LV",A7)),LEFT(A7,FIND("_LV",A7)-1),"")</f>
        <v>PT_b_alpha_X2S_P1W</v>
      </c>
      <c r="C7" s="27" t="str">
        <f aca="false">'Hybrid - Mag - True - Straight'!E7</f>
        <v>P4 - 4/12</v>
      </c>
      <c r="D7" s="0" t="str">
        <f aca="false">'Hybrid - Mag - True - Straight'!F7</f>
        <v>6 - J12 - 8/7</v>
      </c>
      <c r="E7" s="0" t="e">
        <f aca="false">'Hybrid - Mag - True - Straight'!L7</f>
        <v>#NAME?</v>
      </c>
      <c r="F7" s="98" t="e">
        <f aca="false">CONCATENATE(D7,"   ",E7)</f>
        <v>#NAME?</v>
      </c>
      <c r="H7" s="27" t="e">
        <f aca="false">'Hybrid - Mag - True - Straight'!N7</f>
        <v>#NAME?</v>
      </c>
      <c r="I7" s="27" t="e">
        <f aca="false">'Hybrid - Mag - True - Straight'!O7</f>
        <v>#NAME?</v>
      </c>
      <c r="K7" s="48"/>
      <c r="L7" s="31"/>
      <c r="M7" s="31"/>
    </row>
    <row r="8" customFormat="false" ht="45" hidden="false" customHeight="true" outlineLevel="0" collapsed="false">
      <c r="A8" s="0" t="str">
        <f aca="false">'Hybrid - Mag - True - Straight'!C8</f>
        <v>PT_b_alpha_X2S_P2E_LV_SRC/RET</v>
      </c>
      <c r="B8" s="27" t="str">
        <f aca="false">IF(ISNUMBER(SEARCH("_LV",A8)),LEFT(A8,FIND("_LV",A8)-1),"")</f>
        <v>PT_b_alpha_X2S_P2E</v>
      </c>
      <c r="C8" s="27" t="str">
        <f aca="false">'Hybrid - Mag - True - Straight'!E8</f>
        <v>P4 - 5/13</v>
      </c>
      <c r="D8" s="0" t="str">
        <f aca="false">'Hybrid - Mag - True - Straight'!F8</f>
        <v>3 - J13 - 4/3</v>
      </c>
      <c r="E8" s="0" t="e">
        <f aca="false">'Hybrid - Mag - True - Straight'!L8</f>
        <v>#NAME?</v>
      </c>
      <c r="F8" s="98" t="e">
        <f aca="false">CONCATENATE(D8,"   ",E8)</f>
        <v>#NAME?</v>
      </c>
      <c r="H8" s="27" t="e">
        <f aca="false">'Hybrid - Mag - True - Straight'!N8</f>
        <v>#NAME?</v>
      </c>
      <c r="I8" s="27" t="e">
        <f aca="false">'Hybrid - Mag - True - Straight'!O8</f>
        <v>#NAME?</v>
      </c>
      <c r="K8" s="48"/>
      <c r="L8" s="31"/>
    </row>
    <row r="9" customFormat="false" ht="45" hidden="false" customHeight="true" outlineLevel="0" collapsed="false">
      <c r="A9" s="0" t="str">
        <f aca="false">'Hybrid - Mag - True - Straight'!C9</f>
        <v>PT_b_alpha_X2S_P3_LV_SRC/RET</v>
      </c>
      <c r="B9" s="27" t="str">
        <f aca="false">IF(ISNUMBER(SEARCH("_LV",A9)),LEFT(A9,FIND("_LV",A9)-1),"")</f>
        <v>PT_b_alpha_X2S_P3</v>
      </c>
      <c r="C9" s="27" t="str">
        <f aca="false">'Hybrid - Mag - True - Straight'!E9</f>
        <v>P4 - 6/14</v>
      </c>
      <c r="D9" s="0" t="str">
        <f aca="false">'Hybrid - Mag - True - Straight'!F9</f>
        <v>1 - J12 - 2/1</v>
      </c>
      <c r="E9" s="0" t="e">
        <f aca="false">'Hybrid - Mag - True - Straight'!L9</f>
        <v>#NAME?</v>
      </c>
      <c r="F9" s="98" t="e">
        <f aca="false">CONCATENATE(D9,"   ",E9)</f>
        <v>#NAME?</v>
      </c>
      <c r="H9" s="27" t="e">
        <f aca="false">'Hybrid - Mag - True - Straight'!N9</f>
        <v>#NAME?</v>
      </c>
      <c r="I9" s="27" t="e">
        <f aca="false">'Hybrid - Mag - True - Straight'!O9</f>
        <v>#NAME?</v>
      </c>
      <c r="K9" s="48"/>
      <c r="L9" s="31"/>
      <c r="M9" s="49"/>
    </row>
    <row r="10" customFormat="false" ht="45" hidden="false" customHeight="true" outlineLevel="0" collapsed="false">
      <c r="A10" s="0" t="str">
        <f aca="false">'Hybrid - Mag - True - Straight'!C10</f>
        <v>PT_b_alpha_X1M_P1E_LV_SRC/RET</v>
      </c>
      <c r="B10" s="27" t="str">
        <f aca="false">IF(ISNUMBER(SEARCH("_LV",A10)),LEFT(A10,FIND("_LV",A10)-1),"")</f>
        <v>PT_b_alpha_X1M_P1E</v>
      </c>
      <c r="C10" s="27" t="str">
        <f aca="false">'Hybrid - Mag - True - Straight'!E10</f>
        <v>P4 - 7/15</v>
      </c>
      <c r="D10" s="0" t="str">
        <f aca="false">'Hybrid - Mag - True - Straight'!F10</f>
        <v>11 - J12 - 2/1</v>
      </c>
      <c r="E10" s="0" t="e">
        <f aca="false">'Hybrid - Mag - True - Straight'!L10</f>
        <v>#NAME?</v>
      </c>
      <c r="F10" s="101" t="e">
        <f aca="false">CONCATENATE(D10,"   ",E10)</f>
        <v>#NAME?</v>
      </c>
      <c r="H10" s="27" t="e">
        <f aca="false">'Hybrid - Mag - True - Straight'!N10</f>
        <v>#NAME?</v>
      </c>
      <c r="I10" s="27" t="e">
        <f aca="false">'Hybrid - Mag - True - Straight'!O10</f>
        <v>#NAME?</v>
      </c>
      <c r="K10" s="42"/>
      <c r="L10" s="31"/>
      <c r="M10" s="31"/>
    </row>
    <row r="11" customFormat="false" ht="45" hidden="false" customHeight="true" outlineLevel="0" collapsed="false">
      <c r="A11" s="0" t="str">
        <f aca="false">'Hybrid - Mag - True - Straight'!C11</f>
        <v>PT_b_alpha_X1M_P1E_LV_SRC/RET</v>
      </c>
      <c r="B11" s="27" t="str">
        <f aca="false">IF(ISNUMBER(SEARCH("_LV",A11)),LEFT(A11,FIND("_LV",A11)-1),"")</f>
        <v>PT_b_alpha_X1M_P1E</v>
      </c>
      <c r="C11" s="27" t="str">
        <f aca="false">'Hybrid - Mag - True - Straight'!E11</f>
        <v>P4 - 7/15</v>
      </c>
      <c r="D11" s="0" t="str">
        <f aca="false">'Hybrid - Mag - True - Straight'!F11</f>
        <v>11 - J12 - 6/5</v>
      </c>
      <c r="E11" s="0" t="e">
        <f aca="false">'Hybrid - Mag - True - Straight'!L11</f>
        <v>#NAME?</v>
      </c>
      <c r="F11" s="101" t="e">
        <f aca="false">CONCATENATE(D11,"   ",E11)</f>
        <v>#NAME?</v>
      </c>
      <c r="H11" s="27" t="n">
        <f aca="false">'Hybrid - Mag - True - Straight'!N11</f>
        <v>0</v>
      </c>
      <c r="I11" s="27" t="n">
        <f aca="false">'Hybrid - Mag - True - Straight'!O11</f>
        <v>0</v>
      </c>
      <c r="K11" s="48"/>
      <c r="L11" s="31"/>
      <c r="M11" s="31"/>
    </row>
    <row r="12" customFormat="false" ht="45" hidden="false" customHeight="true" outlineLevel="0" collapsed="false">
      <c r="F12" s="98"/>
      <c r="K12" s="31"/>
      <c r="L12" s="31"/>
      <c r="M12" s="31"/>
    </row>
    <row r="13" customFormat="false" ht="45" hidden="false" customHeight="true" outlineLevel="0" collapsed="false">
      <c r="F13" s="98"/>
      <c r="K13" s="31"/>
      <c r="L13" s="31"/>
      <c r="M13" s="31"/>
    </row>
    <row r="14" customFormat="false" ht="45" hidden="false" customHeight="true" outlineLevel="0" collapsed="false">
      <c r="A14" s="0" t="str">
        <f aca="false">'Hybrid - Mag - True - Straight'!C14</f>
        <v>PT_b_alpha_X1M_P1W_LV_SRC/RET</v>
      </c>
      <c r="B14" s="27" t="str">
        <f aca="false">IF(ISNUMBER(SEARCH("_LV",A14)),LEFT(A14,FIND("_LV",A14)-1),"")</f>
        <v>PT_b_alpha_X1M_P1W</v>
      </c>
      <c r="C14" s="27" t="str">
        <f aca="false">'Hybrid - Mag - True - Straight'!E14</f>
        <v>P5 - 1/9</v>
      </c>
      <c r="D14" s="0" t="str">
        <f aca="false">'Hybrid - Mag - True - Straight'!F14</f>
        <v>11 - J12 - 4/3</v>
      </c>
      <c r="E14" s="0" t="e">
        <f aca="false">'Hybrid - Mag - True - Straight'!L14</f>
        <v>#NAME?</v>
      </c>
      <c r="F14" s="103" t="e">
        <f aca="false">CONCATENATE(D14,"   ",E14)</f>
        <v>#NAME?</v>
      </c>
      <c r="H14" s="27" t="e">
        <f aca="false">'Hybrid - Mag - True - Straight'!N14</f>
        <v>#NAME?</v>
      </c>
      <c r="I14" s="27" t="e">
        <f aca="false">'Hybrid - Mag - True - Straight'!O14</f>
        <v>#NAME?</v>
      </c>
      <c r="K14" s="48"/>
      <c r="L14" s="31"/>
      <c r="M14" s="31"/>
      <c r="O14" s="59"/>
    </row>
    <row r="15" customFormat="false" ht="45" hidden="false" customHeight="true" outlineLevel="0" collapsed="false">
      <c r="A15" s="0" t="str">
        <f aca="false">'Hybrid - Mag - True - Straight'!C15</f>
        <v>PT_b_alpha_X1M_P1W_LV_SRC/RET</v>
      </c>
      <c r="B15" s="27" t="str">
        <f aca="false">IF(ISNUMBER(SEARCH("_LV",A15)),LEFT(A15,FIND("_LV",A15)-1),"")</f>
        <v>PT_b_alpha_X1M_P1W</v>
      </c>
      <c r="C15" s="27" t="str">
        <f aca="false">'Hybrid - Mag - True - Straight'!E15</f>
        <v>P5 - 1/9</v>
      </c>
      <c r="D15" s="0" t="str">
        <f aca="false">'Hybrid - Mag - True - Straight'!F15</f>
        <v>11 - J12 - 8/7</v>
      </c>
      <c r="E15" s="0" t="e">
        <f aca="false">'Hybrid - Mag - True - Straight'!L15</f>
        <v>#NAME?</v>
      </c>
      <c r="F15" s="103" t="e">
        <f aca="false">CONCATENATE(D15,"   ",E15)</f>
        <v>#NAME?</v>
      </c>
      <c r="H15" s="27" t="n">
        <f aca="false">'Hybrid - Mag - True - Straight'!N15</f>
        <v>0</v>
      </c>
      <c r="I15" s="27" t="n">
        <f aca="false">'Hybrid - Mag - True - Straight'!O15</f>
        <v>0</v>
      </c>
      <c r="K15" s="47"/>
      <c r="L15" s="31"/>
      <c r="M15" s="31"/>
      <c r="O15" s="59"/>
    </row>
    <row r="16" customFormat="false" ht="45" hidden="false" customHeight="true" outlineLevel="0" collapsed="false">
      <c r="A16" s="0" t="str">
        <f aca="false">'Hybrid - Mag - True - Straight'!C16</f>
        <v>PT_b_alpha_X1M_P2E_LV_SRC/RET</v>
      </c>
      <c r="B16" s="27" t="str">
        <f aca="false">IF(ISNUMBER(SEARCH("_LV",A16)),LEFT(A16,FIND("_LV",A16)-1),"")</f>
        <v>PT_b_alpha_X1M_P2E</v>
      </c>
      <c r="C16" s="27" t="str">
        <f aca="false">'Hybrid - Mag - True - Straight'!E16</f>
        <v>P5 - 2/10</v>
      </c>
      <c r="D16" s="0" t="str">
        <f aca="false">'Hybrid - Mag - True - Straight'!F16</f>
        <v>6 - J12 - 4/3</v>
      </c>
      <c r="E16" s="0" t="e">
        <f aca="false">'Hybrid - Mag - True - Straight'!L16</f>
        <v>#NAME?</v>
      </c>
      <c r="F16" s="98" t="e">
        <f aca="false">CONCATENATE(D16,"   ",E16)</f>
        <v>#NAME?</v>
      </c>
      <c r="H16" s="27" t="e">
        <f aca="false">'Hybrid - Mag - True - Straight'!N16</f>
        <v>#NAME?</v>
      </c>
      <c r="I16" s="27" t="e">
        <f aca="false">'Hybrid - Mag - True - Straight'!O16</f>
        <v>#NAME?</v>
      </c>
      <c r="K16" s="48"/>
      <c r="L16" s="31"/>
      <c r="M16" s="31"/>
      <c r="O16" s="59"/>
    </row>
    <row r="17" customFormat="false" ht="45" hidden="false" customHeight="true" outlineLevel="0" collapsed="false">
      <c r="A17" s="0" t="str">
        <f aca="false">'Hybrid - Mag - True - Straight'!C17</f>
        <v>PT_b_alpha_X1M_P3_LV_SRC/RET</v>
      </c>
      <c r="B17" s="27" t="str">
        <f aca="false">IF(ISNUMBER(SEARCH("_LV",A17)),LEFT(A17,FIND("_LV",A17)-1),"")</f>
        <v>PT_b_alpha_X1M_P3</v>
      </c>
      <c r="C17" s="27" t="str">
        <f aca="false">'Hybrid - Mag - True - Straight'!E17</f>
        <v>P5 - 3/11</v>
      </c>
      <c r="D17" s="0" t="str">
        <f aca="false">'Hybrid - Mag - True - Straight'!F17</f>
        <v>3 - J12 - 6/5</v>
      </c>
      <c r="E17" s="0" t="e">
        <f aca="false">'Hybrid - Mag - True - Straight'!L17</f>
        <v>#NAME?</v>
      </c>
      <c r="F17" s="98" t="e">
        <f aca="false">CONCATENATE(D17,"   ",E17)</f>
        <v>#NAME?</v>
      </c>
      <c r="H17" s="27" t="e">
        <f aca="false">'Hybrid - Mag - True - Straight'!N17</f>
        <v>#NAME?</v>
      </c>
      <c r="I17" s="27" t="e">
        <f aca="false">'Hybrid - Mag - True - Straight'!O17</f>
        <v>#NAME?</v>
      </c>
      <c r="K17" s="42"/>
      <c r="L17" s="31"/>
      <c r="M17" s="31"/>
      <c r="O17" s="59"/>
    </row>
    <row r="18" customFormat="false" ht="45" hidden="false" customHeight="true" outlineLevel="0" collapsed="false">
      <c r="A18" s="0" t="str">
        <f aca="false">'Hybrid - Mag - True - Straight'!C18</f>
        <v>PT_b_alpha_X1S_P1W_LV_SRC/RET</v>
      </c>
      <c r="B18" s="27" t="str">
        <f aca="false">IF(ISNUMBER(SEARCH("_LV",A18)),LEFT(A18,FIND("_LV",A18)-1),"")</f>
        <v>PT_b_alpha_X1S_P1W</v>
      </c>
      <c r="C18" s="27" t="str">
        <f aca="false">'Hybrid - Mag - True - Straight'!E18</f>
        <v>P5 - 4/12</v>
      </c>
      <c r="D18" s="0" t="str">
        <f aca="false">'Hybrid - Mag - True - Straight'!F18</f>
        <v>9 - J13 - 4/3</v>
      </c>
      <c r="E18" s="0" t="e">
        <f aca="false">'Hybrid - Mag - True - Straight'!L18</f>
        <v>#NAME?</v>
      </c>
      <c r="F18" s="101" t="e">
        <f aca="false">CONCATENATE(D18,"   ",E18)</f>
        <v>#NAME?</v>
      </c>
      <c r="H18" s="27" t="e">
        <f aca="false">'Hybrid - Mag - True - Straight'!N18</f>
        <v>#NAME?</v>
      </c>
      <c r="I18" s="27" t="e">
        <f aca="false">'Hybrid - Mag - True - Straight'!O18</f>
        <v>#NAME?</v>
      </c>
      <c r="K18" s="48"/>
      <c r="L18" s="31"/>
      <c r="M18" s="31"/>
      <c r="O18" s="59"/>
    </row>
    <row r="19" customFormat="false" ht="45" hidden="false" customHeight="true" outlineLevel="0" collapsed="false">
      <c r="A19" s="0" t="str">
        <f aca="false">'Hybrid - Mag - True - Straight'!C19</f>
        <v>PT_b_alpha_X1S_P1W_LV_SRC/RET</v>
      </c>
      <c r="B19" s="27" t="str">
        <f aca="false">IF(ISNUMBER(SEARCH("_LV",A19)),LEFT(A19,FIND("_LV",A19)-1),"")</f>
        <v>PT_b_alpha_X1S_P1W</v>
      </c>
      <c r="C19" s="27" t="str">
        <f aca="false">'Hybrid - Mag - True - Straight'!E19</f>
        <v>P5 - 4/12</v>
      </c>
      <c r="D19" s="0" t="str">
        <f aca="false">'Hybrid - Mag - True - Straight'!F19</f>
        <v>9 - J13 - 8/7</v>
      </c>
      <c r="E19" s="0" t="e">
        <f aca="false">'Hybrid - Mag - True - Straight'!L19</f>
        <v>#NAME?</v>
      </c>
      <c r="F19" s="101" t="e">
        <f aca="false">CONCATENATE(D19,"   ",E19)</f>
        <v>#NAME?</v>
      </c>
      <c r="H19" s="27" t="n">
        <f aca="false">'Hybrid - Mag - True - Straight'!N19</f>
        <v>0</v>
      </c>
      <c r="I19" s="27" t="n">
        <f aca="false">'Hybrid - Mag - True - Straight'!O19</f>
        <v>0</v>
      </c>
      <c r="K19" s="48"/>
      <c r="L19" s="31"/>
      <c r="M19" s="31"/>
      <c r="O19" s="59"/>
    </row>
    <row r="20" customFormat="false" ht="45" hidden="false" customHeight="true" outlineLevel="0" collapsed="false">
      <c r="A20" s="0" t="str">
        <f aca="false">'Hybrid - Mag - True - Straight'!C20</f>
        <v>PT_b_alpha_X1S_P2E_LV_SRC/RET</v>
      </c>
      <c r="B20" s="27" t="str">
        <f aca="false">IF(ISNUMBER(SEARCH("_LV",A20)),LEFT(A20,FIND("_LV",A20)-1),"")</f>
        <v>PT_b_alpha_X1S_P2E</v>
      </c>
      <c r="C20" s="27" t="str">
        <f aca="false">'Hybrid - Mag - True - Straight'!E20</f>
        <v>P5 - 5/13</v>
      </c>
      <c r="D20" s="0" t="str">
        <f aca="false">'Hybrid - Mag - True - Straight'!F20</f>
        <v>3 - J12 - 2/1</v>
      </c>
      <c r="E20" s="0" t="e">
        <f aca="false">'Hybrid - Mag - True - Straight'!L20</f>
        <v>#NAME?</v>
      </c>
      <c r="F20" s="98" t="e">
        <f aca="false">CONCATENATE(D20,"   ",E20)</f>
        <v>#NAME?</v>
      </c>
      <c r="H20" s="27" t="e">
        <f aca="false">'Hybrid - Mag - True - Straight'!N20</f>
        <v>#NAME?</v>
      </c>
      <c r="I20" s="27" t="e">
        <f aca="false">'Hybrid - Mag - True - Straight'!O20</f>
        <v>#NAME?</v>
      </c>
      <c r="K20" s="48"/>
      <c r="L20" s="31"/>
      <c r="M20" s="31"/>
      <c r="O20" s="59"/>
    </row>
    <row r="21" customFormat="false" ht="45" hidden="false" customHeight="true" outlineLevel="0" collapsed="false">
      <c r="A21" s="0" t="str">
        <f aca="false">'Hybrid - Mag - True - Straight'!C21</f>
        <v>PT_b_alpha_X1S_P3_LV_SRC/RET</v>
      </c>
      <c r="B21" s="27" t="str">
        <f aca="false">IF(ISNUMBER(SEARCH("_LV",A21)),LEFT(A21,FIND("_LV",A21)-1),"")</f>
        <v>PT_b_alpha_X1S_P3</v>
      </c>
      <c r="C21" s="27" t="str">
        <f aca="false">'Hybrid - Mag - True - Straight'!E21</f>
        <v>P5 - 6/14</v>
      </c>
      <c r="D21" s="0" t="str">
        <f aca="false">'Hybrid - Mag - True - Straight'!F21</f>
        <v>1 - J12 - 4/3</v>
      </c>
      <c r="E21" s="0" t="e">
        <f aca="false">'Hybrid - Mag - True - Straight'!L21</f>
        <v>#NAME?</v>
      </c>
      <c r="F21" s="98" t="e">
        <f aca="false">CONCATENATE(D21,"   ",E21)</f>
        <v>#NAME?</v>
      </c>
      <c r="H21" s="27" t="e">
        <f aca="false">'Hybrid - Mag - True - Straight'!N21</f>
        <v>#NAME?</v>
      </c>
      <c r="I21" s="27" t="e">
        <f aca="false">'Hybrid - Mag - True - Straight'!O21</f>
        <v>#NAME?</v>
      </c>
      <c r="K21" s="48"/>
      <c r="L21" s="31"/>
      <c r="M21" s="49"/>
      <c r="O21" s="59"/>
    </row>
    <row r="22" customFormat="false" ht="45" hidden="false" customHeight="true" outlineLevel="0" collapsed="false">
      <c r="A22" s="0" t="str">
        <f aca="false">'Hybrid - Mag - True - Straight'!C22</f>
        <v>PT_b_alpha_X0S_P2W_LV_SRC/RET</v>
      </c>
      <c r="B22" s="27" t="str">
        <f aca="false">IF(ISNUMBER(SEARCH("_LV",A22)),LEFT(A22,FIND("_LV",A22)-1),"")</f>
        <v>PT_b_alpha_X0S_P2W</v>
      </c>
      <c r="C22" s="27" t="str">
        <f aca="false">'Hybrid - Mag - True - Straight'!E22</f>
        <v>P5 - 7/15</v>
      </c>
      <c r="D22" s="0" t="str">
        <f aca="false">'Hybrid - Mag - True - Straight'!F22</f>
        <v>9 - J12 - 4/3</v>
      </c>
      <c r="E22" s="0" t="e">
        <f aca="false">'Hybrid - Mag - True - Straight'!L22</f>
        <v>#NAME?</v>
      </c>
      <c r="F22" s="103" t="e">
        <f aca="false">CONCATENATE(D22,"   ",E22)</f>
        <v>#NAME?</v>
      </c>
      <c r="H22" s="27" t="e">
        <f aca="false">'Hybrid - Mag - True - Straight'!N22</f>
        <v>#NAME?</v>
      </c>
      <c r="I22" s="27" t="e">
        <f aca="false">'Hybrid - Mag - True - Straight'!O22</f>
        <v>#NAME?</v>
      </c>
      <c r="K22" s="48"/>
      <c r="L22" s="31"/>
      <c r="O22" s="59"/>
    </row>
    <row r="23" customFormat="false" ht="45" hidden="false" customHeight="true" outlineLevel="0" collapsed="false">
      <c r="A23" s="0" t="str">
        <f aca="false">'Hybrid - Mag - True - Straight'!C23</f>
        <v>PT_b_alpha_X0S_P2W_LV_SRC/RET</v>
      </c>
      <c r="B23" s="27" t="str">
        <f aca="false">IF(ISNUMBER(SEARCH("_LV",A23)),LEFT(A23,FIND("_LV",A23)-1),"")</f>
        <v>PT_b_alpha_X0S_P2W</v>
      </c>
      <c r="C23" s="27" t="str">
        <f aca="false">'Hybrid - Mag - True - Straight'!E23</f>
        <v>P5 - 7/15</v>
      </c>
      <c r="D23" s="0" t="str">
        <f aca="false">'Hybrid - Mag - True - Straight'!F23</f>
        <v>9 - J12 - 8/7</v>
      </c>
      <c r="E23" s="0" t="e">
        <f aca="false">'Hybrid - Mag - True - Straight'!L23</f>
        <v>#NAME?</v>
      </c>
      <c r="F23" s="103" t="e">
        <f aca="false">CONCATENATE(D23,"   ",E23)</f>
        <v>#NAME?</v>
      </c>
      <c r="H23" s="27" t="n">
        <f aca="false">'Hybrid - Mag - True - Straight'!N23</f>
        <v>0</v>
      </c>
      <c r="I23" s="27" t="n">
        <f aca="false">'Hybrid - Mag - True - Straight'!O23</f>
        <v>0</v>
      </c>
      <c r="K23" s="48"/>
      <c r="L23" s="31"/>
      <c r="O23" s="59"/>
    </row>
    <row r="24" customFormat="false" ht="45" hidden="false" customHeight="true" outlineLevel="0" collapsed="false">
      <c r="A24" s="0" t="str">
        <f aca="false">'Hybrid - Mag - True - Straight'!C24</f>
        <v>PT_b_alpha_X1S_P1E_LV_SRC/RET</v>
      </c>
      <c r="B24" s="27" t="str">
        <f aca="false">IF(ISNUMBER(SEARCH("_LV",A24)),LEFT(A24,FIND("_LV",A24)-1),"")</f>
        <v>PT_b_alpha_X1S_P1E</v>
      </c>
      <c r="C24" s="27" t="str">
        <f aca="false">'Hybrid - Mag - True - Straight'!E24</f>
        <v>P5 - 8/16</v>
      </c>
      <c r="D24" s="0" t="str">
        <f aca="false">'Hybrid - Mag - True - Straight'!F24</f>
        <v>9 - J13 - 2/1</v>
      </c>
      <c r="E24" s="0" t="e">
        <f aca="false">'Hybrid - Mag - True - Straight'!L24</f>
        <v>#NAME?</v>
      </c>
      <c r="F24" s="101" t="e">
        <f aca="false">CONCATENATE(D24,"   ",E24)</f>
        <v>#NAME?</v>
      </c>
      <c r="H24" s="27" t="e">
        <f aca="false">'Hybrid - Mag - True - Straight'!N24</f>
        <v>#NAME?</v>
      </c>
      <c r="I24" s="27" t="e">
        <f aca="false">'Hybrid - Mag - True - Straight'!O24</f>
        <v>#NAME?</v>
      </c>
      <c r="K24" s="48"/>
      <c r="L24" s="31"/>
      <c r="M24" s="31"/>
      <c r="O24" s="59"/>
    </row>
    <row r="25" customFormat="false" ht="45" hidden="false" customHeight="true" outlineLevel="0" collapsed="false">
      <c r="A25" s="0" t="str">
        <f aca="false">'Hybrid - Mag - True - Straight'!C25</f>
        <v>PT_b_alpha_X1S_P1E_LV_SRC/RET</v>
      </c>
      <c r="B25" s="27" t="str">
        <f aca="false">IF(ISNUMBER(SEARCH("_LV",A25)),LEFT(A25,FIND("_LV",A25)-1),"")</f>
        <v>PT_b_alpha_X1S_P1E</v>
      </c>
      <c r="C25" s="27" t="str">
        <f aca="false">'Hybrid - Mag - True - Straight'!E25</f>
        <v>P5 - 8/16</v>
      </c>
      <c r="D25" s="0" t="str">
        <f aca="false">'Hybrid - Mag - True - Straight'!F25</f>
        <v>9 - J13 - 6/5</v>
      </c>
      <c r="E25" s="0" t="e">
        <f aca="false">'Hybrid - Mag - True - Straight'!L25</f>
        <v>#NAME?</v>
      </c>
      <c r="F25" s="101" t="e">
        <f aca="false">CONCATENATE(D25,"   ",E25)</f>
        <v>#NAME?</v>
      </c>
      <c r="H25" s="27" t="n">
        <f aca="false">'Hybrid - Mag - True - Straight'!N25</f>
        <v>0</v>
      </c>
      <c r="I25" s="27" t="n">
        <f aca="false">'Hybrid - Mag - True - Straight'!O25</f>
        <v>0</v>
      </c>
      <c r="K25" s="48"/>
      <c r="L25" s="31"/>
      <c r="M25" s="31"/>
      <c r="O25" s="59"/>
    </row>
    <row r="26" customFormat="false" ht="45" hidden="false" customHeight="true" outlineLevel="0" collapsed="false">
      <c r="F26" s="98"/>
      <c r="K26" s="31"/>
      <c r="L26" s="31"/>
      <c r="M26" s="31"/>
      <c r="O26" s="59"/>
    </row>
    <row r="27" customFormat="false" ht="45" hidden="false" customHeight="true" outlineLevel="0" collapsed="false">
      <c r="A27" s="0" t="str">
        <f aca="false">'Hybrid - Mag - True - Straight'!C27</f>
        <v>PT_b_alpha_X0M_P1W_LV_SRC/RET</v>
      </c>
      <c r="B27" s="27" t="str">
        <f aca="false">IF(ISNUMBER(SEARCH("_LV",A27)),LEFT(A27,FIND("_LV",A27)-1),"")</f>
        <v>PT_b_alpha_X0M_P1W</v>
      </c>
      <c r="C27" s="27" t="str">
        <f aca="false">'Hybrid - Mag - True - Straight'!E27</f>
        <v>P6 - 1/9</v>
      </c>
      <c r="D27" s="0" t="str">
        <f aca="false">'Hybrid - Mag - True - Straight'!F27</f>
        <v>10 - J13 - 4/3</v>
      </c>
      <c r="E27" s="0" t="e">
        <f aca="false">'Hybrid - Mag - True - Straight'!L27</f>
        <v>#NAME?</v>
      </c>
      <c r="F27" s="103" t="e">
        <f aca="false">CONCATENATE(D27,"   ",E27)</f>
        <v>#NAME?</v>
      </c>
      <c r="H27" s="27" t="e">
        <f aca="false">'Hybrid - Mag - True - Straight'!N27</f>
        <v>#NAME?</v>
      </c>
      <c r="I27" s="27" t="e">
        <f aca="false">'Hybrid - Mag - True - Straight'!O27</f>
        <v>#NAME?</v>
      </c>
      <c r="K27" s="48"/>
      <c r="L27" s="31"/>
      <c r="M27" s="31"/>
      <c r="O27" s="59"/>
    </row>
    <row r="28" customFormat="false" ht="45" hidden="false" customHeight="true" outlineLevel="0" collapsed="false">
      <c r="A28" s="0" t="str">
        <f aca="false">'Hybrid - Mag - True - Straight'!C28</f>
        <v>PT_b_alpha_X0M_P1W_LV_SRC/RET</v>
      </c>
      <c r="B28" s="27" t="str">
        <f aca="false">IF(ISNUMBER(SEARCH("_LV",A28)),LEFT(A28,FIND("_LV",A28)-1),"")</f>
        <v>PT_b_alpha_X0M_P1W</v>
      </c>
      <c r="C28" s="27" t="str">
        <f aca="false">'Hybrid - Mag - True - Straight'!E28</f>
        <v>P6 - 1/9</v>
      </c>
      <c r="D28" s="0" t="str">
        <f aca="false">'Hybrid - Mag - True - Straight'!F28</f>
        <v>10 - J13 - 8/7</v>
      </c>
      <c r="E28" s="0" t="e">
        <f aca="false">'Hybrid - Mag - True - Straight'!L28</f>
        <v>#NAME?</v>
      </c>
      <c r="F28" s="103" t="e">
        <f aca="false">CONCATENATE(D28,"   ",E28)</f>
        <v>#NAME?</v>
      </c>
      <c r="H28" s="27" t="n">
        <f aca="false">'Hybrid - Mag - True - Straight'!N28</f>
        <v>0</v>
      </c>
      <c r="I28" s="27" t="n">
        <f aca="false">'Hybrid - Mag - True - Straight'!O28</f>
        <v>0</v>
      </c>
      <c r="K28" s="47"/>
      <c r="L28" s="31"/>
      <c r="M28" s="31"/>
      <c r="O28" s="59"/>
    </row>
    <row r="29" customFormat="false" ht="45" hidden="false" customHeight="true" outlineLevel="0" collapsed="false">
      <c r="A29" s="0" t="str">
        <f aca="false">'Hybrid - Mag - True - Straight'!C29</f>
        <v>PT_b_alpha_X0M_P2E_LV_SRC/RET</v>
      </c>
      <c r="B29" s="27" t="str">
        <f aca="false">IF(ISNUMBER(SEARCH("_LV",A29)),LEFT(A29,FIND("_LV",A29)-1),"")</f>
        <v>PT_b_alpha_X0M_P2E</v>
      </c>
      <c r="C29" s="27" t="str">
        <f aca="false">'Hybrid - Mag - True - Straight'!E29</f>
        <v>P6 - 2/10</v>
      </c>
      <c r="D29" s="0" t="str">
        <f aca="false">'Hybrid - Mag - True - Straight'!F29</f>
        <v>6 - J12 - 2/1</v>
      </c>
      <c r="E29" s="0" t="e">
        <f aca="false">'Hybrid - Mag - True - Straight'!L29</f>
        <v>#NAME?</v>
      </c>
      <c r="F29" s="98" t="e">
        <f aca="false">CONCATENATE(D29,"   ",E29)</f>
        <v>#NAME?</v>
      </c>
      <c r="H29" s="27" t="e">
        <f aca="false">'Hybrid - Mag - True - Straight'!N29</f>
        <v>#NAME?</v>
      </c>
      <c r="I29" s="27" t="e">
        <f aca="false">'Hybrid - Mag - True - Straight'!O29</f>
        <v>#NAME?</v>
      </c>
      <c r="K29" s="48"/>
      <c r="L29" s="31"/>
      <c r="M29" s="31"/>
      <c r="O29" s="59"/>
    </row>
    <row r="30" customFormat="false" ht="45" hidden="false" customHeight="true" outlineLevel="0" collapsed="false">
      <c r="A30" s="0" t="str">
        <f aca="false">'Hybrid - Mag - True - Straight'!C30</f>
        <v>PT_b_alpha_X0M_P3_LV_SRC/RET</v>
      </c>
      <c r="B30" s="27" t="str">
        <f aca="false">IF(ISNUMBER(SEARCH("_LV",A30)),LEFT(A30,FIND("_LV",A30)-1),"")</f>
        <v>PT_b_alpha_X0M_P3</v>
      </c>
      <c r="C30" s="27" t="str">
        <f aca="false">'Hybrid - Mag - True - Straight'!E30</f>
        <v>P6 - 3/11</v>
      </c>
      <c r="D30" s="0" t="str">
        <f aca="false">'Hybrid - Mag - True - Straight'!F30</f>
        <v>3 - J12 - 8/7</v>
      </c>
      <c r="E30" s="0" t="e">
        <f aca="false">'Hybrid - Mag - True - Straight'!L30</f>
        <v>#NAME?</v>
      </c>
      <c r="F30" s="98" t="e">
        <f aca="false">CONCATENATE(D30,"   ",E30)</f>
        <v>#NAME?</v>
      </c>
      <c r="H30" s="27" t="e">
        <f aca="false">'Hybrid - Mag - True - Straight'!N30</f>
        <v>#NAME?</v>
      </c>
      <c r="I30" s="27" t="e">
        <f aca="false">'Hybrid - Mag - True - Straight'!O30</f>
        <v>#NAME?</v>
      </c>
      <c r="K30" s="42"/>
      <c r="L30" s="31"/>
      <c r="M30" s="31"/>
      <c r="O30" s="59"/>
    </row>
    <row r="31" customFormat="false" ht="45" hidden="false" customHeight="true" outlineLevel="0" collapsed="false">
      <c r="A31" s="0" t="str">
        <f aca="false">'Hybrid - Mag - True - Straight'!C31</f>
        <v>PT_b_alpha_X0S_P1W_LV_SRC/RET</v>
      </c>
      <c r="B31" s="27" t="str">
        <f aca="false">IF(ISNUMBER(SEARCH("_LV",A31)),LEFT(A31,FIND("_LV",A31)-1),"")</f>
        <v>PT_b_alpha_X0S_P1W</v>
      </c>
      <c r="C31" s="27" t="str">
        <f aca="false">'Hybrid - Mag - True - Straight'!E31</f>
        <v>P6 - 4/12</v>
      </c>
      <c r="D31" s="0" t="str">
        <f aca="false">'Hybrid - Mag - True - Straight'!F31</f>
        <v>10 - J12 - 4/3</v>
      </c>
      <c r="E31" s="0" t="e">
        <f aca="false">'Hybrid - Mag - True - Straight'!L31</f>
        <v>#NAME?</v>
      </c>
      <c r="F31" s="101" t="e">
        <f aca="false">CONCATENATE(D31,"   ",E31)</f>
        <v>#NAME?</v>
      </c>
      <c r="H31" s="27" t="e">
        <f aca="false">'Hybrid - Mag - True - Straight'!N31</f>
        <v>#NAME?</v>
      </c>
      <c r="I31" s="27" t="e">
        <f aca="false">'Hybrid - Mag - True - Straight'!O31</f>
        <v>#NAME?</v>
      </c>
      <c r="K31" s="48"/>
      <c r="L31" s="31"/>
      <c r="M31" s="31"/>
      <c r="O31" s="59"/>
    </row>
    <row r="32" customFormat="false" ht="45" hidden="false" customHeight="true" outlineLevel="0" collapsed="false">
      <c r="A32" s="0" t="str">
        <f aca="false">'Hybrid - Mag - True - Straight'!C32</f>
        <v>PT_b_alpha_X0S_P1W_LV_SRC/RET</v>
      </c>
      <c r="B32" s="27" t="str">
        <f aca="false">IF(ISNUMBER(SEARCH("_LV",A32)),LEFT(A32,FIND("_LV",A32)-1),"")</f>
        <v>PT_b_alpha_X0S_P1W</v>
      </c>
      <c r="C32" s="27" t="str">
        <f aca="false">'Hybrid - Mag - True - Straight'!E32</f>
        <v>P6 - 4/12</v>
      </c>
      <c r="D32" s="0" t="str">
        <f aca="false">'Hybrid - Mag - True - Straight'!F32</f>
        <v>10 - J12 - 8/7</v>
      </c>
      <c r="E32" s="0" t="e">
        <f aca="false">'Hybrid - Mag - True - Straight'!L32</f>
        <v>#NAME?</v>
      </c>
      <c r="F32" s="101" t="e">
        <f aca="false">CONCATENATE(D32,"   ",E32)</f>
        <v>#NAME?</v>
      </c>
      <c r="H32" s="27" t="n">
        <f aca="false">'Hybrid - Mag - True - Straight'!N32</f>
        <v>0</v>
      </c>
      <c r="I32" s="27" t="n">
        <f aca="false">'Hybrid - Mag - True - Straight'!O32</f>
        <v>0</v>
      </c>
      <c r="K32" s="48"/>
      <c r="L32" s="31"/>
      <c r="M32" s="31"/>
      <c r="O32" s="59"/>
    </row>
    <row r="33" customFormat="false" ht="45" hidden="false" customHeight="true" outlineLevel="0" collapsed="false">
      <c r="A33" s="0" t="str">
        <f aca="false">'Hybrid - Mag - True - Straight'!C33</f>
        <v>PT_b_alpha_X0S_P2E_LV_SRC/RET</v>
      </c>
      <c r="B33" s="27" t="str">
        <f aca="false">IF(ISNUMBER(SEARCH("_LV",A33)),LEFT(A33,FIND("_LV",A33)-1),"")</f>
        <v>PT_b_alpha_X0S_P2E</v>
      </c>
      <c r="C33" s="27" t="str">
        <f aca="false">'Hybrid - Mag - True - Straight'!E33</f>
        <v>P6 - 5/13</v>
      </c>
      <c r="D33" s="0" t="str">
        <f aca="false">'Hybrid - Mag - True - Straight'!F33</f>
        <v>9 - J12 - 2/1</v>
      </c>
      <c r="E33" s="0" t="e">
        <f aca="false">'Hybrid - Mag - True - Straight'!L33</f>
        <v>#NAME?</v>
      </c>
      <c r="F33" s="103" t="e">
        <f aca="false">CONCATENATE(D33,"   ",E33)</f>
        <v>#NAME?</v>
      </c>
      <c r="H33" s="27" t="e">
        <f aca="false">'Hybrid - Mag - True - Straight'!N33</f>
        <v>#NAME?</v>
      </c>
      <c r="I33" s="27" t="e">
        <f aca="false">'Hybrid - Mag - True - Straight'!O33</f>
        <v>#NAME?</v>
      </c>
      <c r="K33" s="48"/>
      <c r="L33" s="31"/>
      <c r="M33" s="31"/>
      <c r="O33" s="59"/>
    </row>
    <row r="34" customFormat="false" ht="45" hidden="false" customHeight="true" outlineLevel="0" collapsed="false">
      <c r="A34" s="0" t="str">
        <f aca="false">'Hybrid - Mag - True - Straight'!C34</f>
        <v>PT_b_alpha_X0S_P2E_LV_SRC/RET</v>
      </c>
      <c r="B34" s="27" t="str">
        <f aca="false">IF(ISNUMBER(SEARCH("_LV",A34)),LEFT(A34,FIND("_LV",A34)-1),"")</f>
        <v>PT_b_alpha_X0S_P2E</v>
      </c>
      <c r="C34" s="27" t="str">
        <f aca="false">'Hybrid - Mag - True - Straight'!E34</f>
        <v>P6 - 5/13</v>
      </c>
      <c r="D34" s="0" t="str">
        <f aca="false">'Hybrid - Mag - True - Straight'!F34</f>
        <v>9 - J12 - 6/5</v>
      </c>
      <c r="E34" s="0" t="e">
        <f aca="false">'Hybrid - Mag - True - Straight'!L34</f>
        <v>#NAME?</v>
      </c>
      <c r="F34" s="103" t="e">
        <f aca="false">CONCATENATE(D34,"   ",E34)</f>
        <v>#NAME?</v>
      </c>
      <c r="H34" s="27" t="n">
        <f aca="false">'Hybrid - Mag - True - Straight'!N34</f>
        <v>0</v>
      </c>
      <c r="I34" s="27" t="n">
        <f aca="false">'Hybrid - Mag - True - Straight'!O34</f>
        <v>0</v>
      </c>
      <c r="K34" s="48"/>
      <c r="L34" s="31"/>
      <c r="M34" s="31"/>
      <c r="O34" s="59"/>
    </row>
    <row r="35" customFormat="false" ht="45" hidden="false" customHeight="true" outlineLevel="0" collapsed="false">
      <c r="A35" s="0" t="str">
        <f aca="false">'Hybrid - Mag - True - Straight'!C35</f>
        <v>PT_b_alpha_X0S_P3_LV_SRC/RET</v>
      </c>
      <c r="B35" s="27" t="str">
        <f aca="false">IF(ISNUMBER(SEARCH("_LV",A35)),LEFT(A35,FIND("_LV",A35)-1),"")</f>
        <v>PT_b_alpha_X0S_P3</v>
      </c>
      <c r="C35" s="27" t="str">
        <f aca="false">'Hybrid - Mag - True - Straight'!E35</f>
        <v>P6 - 6/14</v>
      </c>
      <c r="D35" s="0" t="str">
        <f aca="false">'Hybrid - Mag - True - Straight'!F35</f>
        <v>3 - J12 - 4/3</v>
      </c>
      <c r="E35" s="0" t="e">
        <f aca="false">'Hybrid - Mag - True - Straight'!L35</f>
        <v>#NAME?</v>
      </c>
      <c r="F35" s="98" t="e">
        <f aca="false">CONCATENATE(D35,"   ",E35)</f>
        <v>#NAME?</v>
      </c>
      <c r="H35" s="27" t="e">
        <f aca="false">'Hybrid - Mag - True - Straight'!N35</f>
        <v>#NAME?</v>
      </c>
      <c r="I35" s="27" t="e">
        <f aca="false">'Hybrid - Mag - True - Straight'!O35</f>
        <v>#NAME?</v>
      </c>
      <c r="K35" s="48"/>
      <c r="L35" s="31"/>
      <c r="O35" s="59"/>
    </row>
    <row r="36" customFormat="false" ht="45" hidden="false" customHeight="true" outlineLevel="0" collapsed="false">
      <c r="A36" s="0" t="str">
        <f aca="false">'Hybrid - Mag - True - Straight'!C36</f>
        <v>PT_b_alpha_X0M_P1E_LV_SRC/RET</v>
      </c>
      <c r="B36" s="27" t="str">
        <f aca="false">IF(ISNUMBER(SEARCH("_LV",A36)),LEFT(A36,FIND("_LV",A36)-1),"")</f>
        <v>PT_b_alpha_X0M_P1E</v>
      </c>
      <c r="C36" s="27" t="str">
        <f aca="false">'Hybrid - Mag - True - Straight'!E36</f>
        <v>P6 - 7/15</v>
      </c>
      <c r="D36" s="0" t="str">
        <f aca="false">'Hybrid - Mag - True - Straight'!F36</f>
        <v>10 - J13 - 2/1</v>
      </c>
      <c r="E36" s="0" t="e">
        <f aca="false">'Hybrid - Mag - True - Straight'!L36</f>
        <v>#NAME?</v>
      </c>
      <c r="F36" s="101" t="e">
        <f aca="false">CONCATENATE(D36,"   ",E36)</f>
        <v>#NAME?</v>
      </c>
      <c r="H36" s="27" t="e">
        <f aca="false">'Hybrid - Mag - True - Straight'!N36</f>
        <v>#NAME?</v>
      </c>
      <c r="I36" s="27" t="e">
        <f aca="false">'Hybrid - Mag - True - Straight'!O36</f>
        <v>#NAME?</v>
      </c>
      <c r="K36" s="48"/>
      <c r="L36" s="31"/>
      <c r="M36" s="31"/>
      <c r="O36" s="59"/>
    </row>
    <row r="37" customFormat="false" ht="45" hidden="false" customHeight="true" outlineLevel="0" collapsed="false">
      <c r="A37" s="0" t="str">
        <f aca="false">'Hybrid - Mag - True - Straight'!C37</f>
        <v>PT_b_alpha_X0M_P1E_LV_SRC/RET</v>
      </c>
      <c r="B37" s="27" t="str">
        <f aca="false">IF(ISNUMBER(SEARCH("_LV",A37)),LEFT(A37,FIND("_LV",A37)-1),"")</f>
        <v>PT_b_alpha_X0M_P1E</v>
      </c>
      <c r="C37" s="27" t="str">
        <f aca="false">'Hybrid - Mag - True - Straight'!E37</f>
        <v>P6 - 7/15</v>
      </c>
      <c r="D37" s="0" t="str">
        <f aca="false">'Hybrid - Mag - True - Straight'!F37</f>
        <v>10 - J13 - 6/5</v>
      </c>
      <c r="E37" s="0" t="e">
        <f aca="false">'Hybrid - Mag - True - Straight'!L37</f>
        <v>#NAME?</v>
      </c>
      <c r="F37" s="101" t="e">
        <f aca="false">CONCATENATE(D37,"   ",E37)</f>
        <v>#NAME?</v>
      </c>
      <c r="H37" s="27" t="n">
        <f aca="false">'Hybrid - Mag - True - Straight'!N37</f>
        <v>0</v>
      </c>
      <c r="I37" s="27" t="n">
        <f aca="false">'Hybrid - Mag - True - Straight'!O37</f>
        <v>0</v>
      </c>
      <c r="K37" s="48"/>
      <c r="L37" s="31"/>
      <c r="M37" s="31"/>
      <c r="O37" s="59"/>
    </row>
    <row r="38" customFormat="false" ht="45" hidden="false" customHeight="true" outlineLevel="0" collapsed="false">
      <c r="A38" s="0" t="str">
        <f aca="false">'Hybrid - Mag - True - Straight'!C38</f>
        <v>PT_b_alpha_X0S_P1E_LV_SRC/RET</v>
      </c>
      <c r="B38" s="27" t="str">
        <f aca="false">IF(ISNUMBER(SEARCH("_LV",A38)),LEFT(A38,FIND("_LV",A38)-1),"")</f>
        <v>PT_b_alpha_X0S_P1E</v>
      </c>
      <c r="C38" s="27" t="str">
        <f aca="false">'Hybrid - Mag - True - Straight'!E38</f>
        <v>P6 - 8/16</v>
      </c>
      <c r="D38" s="0" t="str">
        <f aca="false">'Hybrid - Mag - True - Straight'!F38</f>
        <v>10 - J12 - 2/1</v>
      </c>
      <c r="E38" s="0" t="e">
        <f aca="false">'Hybrid - Mag - True - Straight'!L38</f>
        <v>#NAME?</v>
      </c>
      <c r="F38" s="103" t="e">
        <f aca="false">CONCATENATE(D38,"   ",E38)</f>
        <v>#NAME?</v>
      </c>
      <c r="H38" s="27" t="e">
        <f aca="false">'Hybrid - Mag - True - Straight'!N38</f>
        <v>#NAME?</v>
      </c>
      <c r="I38" s="27" t="e">
        <f aca="false">'Hybrid - Mag - True - Straight'!O38</f>
        <v>#NAME?</v>
      </c>
      <c r="K38" s="42"/>
      <c r="L38" s="31"/>
      <c r="M38" s="31"/>
      <c r="O38" s="59"/>
    </row>
    <row r="39" customFormat="false" ht="45" hidden="false" customHeight="true" outlineLevel="0" collapsed="false">
      <c r="A39" s="0" t="str">
        <f aca="false">'Hybrid - Mag - True - Straight'!C39</f>
        <v>PT_b_alpha_X0S_P1E_LV_SRC/RET</v>
      </c>
      <c r="B39" s="27" t="str">
        <f aca="false">IF(ISNUMBER(SEARCH("_LV",A39)),LEFT(A39,FIND("_LV",A39)-1),"")</f>
        <v>PT_b_alpha_X0S_P1E</v>
      </c>
      <c r="C39" s="27" t="str">
        <f aca="false">'Hybrid - Mag - True - Straight'!E39</f>
        <v>P6 - 8/16</v>
      </c>
      <c r="D39" s="0" t="str">
        <f aca="false">'Hybrid - Mag - True - Straight'!F39</f>
        <v>10 - J12 - 6/5</v>
      </c>
      <c r="E39" s="0" t="e">
        <f aca="false">'Hybrid - Mag - True - Straight'!L39</f>
        <v>#NAME?</v>
      </c>
      <c r="F39" s="103" t="e">
        <f aca="false">CONCATENATE(D39,"   ",E39)</f>
        <v>#NAME?</v>
      </c>
      <c r="H39" s="27" t="n">
        <f aca="false">'Hybrid - Mag - True - Straight'!N39</f>
        <v>0</v>
      </c>
      <c r="I39" s="27" t="n">
        <f aca="false">'Hybrid - Mag - True - Straight'!O39</f>
        <v>0</v>
      </c>
      <c r="K39" s="48"/>
      <c r="L39" s="31"/>
      <c r="M39" s="31"/>
      <c r="O39" s="59"/>
    </row>
    <row r="40" customFormat="false" ht="45" hidden="false" customHeight="true" outlineLevel="0" collapsed="false">
      <c r="F40" s="98"/>
      <c r="K40" s="31"/>
      <c r="L40" s="31"/>
      <c r="M40" s="31"/>
    </row>
    <row r="41" customFormat="false" ht="45" hidden="false" customHeight="true" outlineLevel="0" collapsed="false">
      <c r="A41" s="0" t="str">
        <f aca="false">'Hybrid - Mag - True - Straight'!C41</f>
        <v>PT_b_alpha_X0M_P4_LV_SRC/RET</v>
      </c>
      <c r="B41" s="27" t="str">
        <f aca="false">IF(ISNUMBER(SEARCH("_LV",A41)),LEFT(A41,FIND("_LV",A41)-1),"")</f>
        <v>PT_b_alpha_X0M_P4</v>
      </c>
      <c r="C41" s="27" t="str">
        <f aca="false">'Hybrid - Mag - True - Straight'!E41</f>
        <v>P19 - 1/9</v>
      </c>
      <c r="D41" s="0" t="str">
        <f aca="false">'Hybrid - Mag - True - Straight'!F41</f>
        <v>1 - J12 - 8/7</v>
      </c>
      <c r="E41" s="0" t="e">
        <f aca="false">'Hybrid - Mag - True - Straight'!L41</f>
        <v>#NAME?</v>
      </c>
      <c r="F41" s="98" t="e">
        <f aca="false">CONCATENATE(D41,"   ",E41)</f>
        <v>#NAME?</v>
      </c>
      <c r="H41" s="27" t="e">
        <f aca="false">'Hybrid - Mag - True - Straight'!N41</f>
        <v>#NAME?</v>
      </c>
      <c r="I41" s="27" t="e">
        <f aca="false">'Hybrid - Mag - True - Straight'!O41</f>
        <v>#NAME?</v>
      </c>
      <c r="K41" s="49"/>
      <c r="L41" s="31"/>
      <c r="M41" s="48"/>
    </row>
    <row r="42" customFormat="false" ht="45" hidden="false" customHeight="true" outlineLevel="0" collapsed="false">
      <c r="A42" s="0" t="str">
        <f aca="false">'Hybrid - Mag - True - Straight'!C42</f>
        <v>PT_b_alpha_X1M_P4_LV_SRC/RET</v>
      </c>
      <c r="B42" s="27" t="str">
        <f aca="false">IF(ISNUMBER(SEARCH("_LV",A42)),LEFT(A42,FIND("_LV",A42)-1),"")</f>
        <v>PT_b_alpha_X1M_P4</v>
      </c>
      <c r="C42" s="27" t="str">
        <f aca="false">'Hybrid - Mag - True - Straight'!E42</f>
        <v>P19 - 2/10</v>
      </c>
      <c r="D42" s="0" t="str">
        <f aca="false">'Hybrid - Mag - True - Straight'!F42</f>
        <v>1 - J12 - 6/5</v>
      </c>
      <c r="E42" s="0" t="e">
        <f aca="false">'Hybrid - Mag - True - Straight'!L42</f>
        <v>#NAME?</v>
      </c>
      <c r="F42" s="98" t="e">
        <f aca="false">CONCATENATE(D42,"   ",E42)</f>
        <v>#NAME?</v>
      </c>
      <c r="H42" s="27" t="e">
        <f aca="false">'Hybrid - Mag - True - Straight'!N42</f>
        <v>#NAME?</v>
      </c>
      <c r="I42" s="27" t="e">
        <f aca="false">'Hybrid - Mag - True - Straight'!O42</f>
        <v>#NAME?</v>
      </c>
      <c r="K42" s="49"/>
      <c r="L42" s="31"/>
      <c r="M42" s="48"/>
    </row>
    <row r="43" customFormat="false" ht="45" hidden="false" customHeight="true" outlineLevel="0" collapsed="false">
      <c r="A43" s="0" t="str">
        <f aca="false">'Hybrid - Mag - True - Straight'!C43</f>
        <v>PT_b_alpha_X2M_P4_LV_SRC/RET</v>
      </c>
      <c r="B43" s="27" t="str">
        <f aca="false">IF(ISNUMBER(SEARCH("_LV",A43)),LEFT(A43,FIND("_LV",A43)-1),"")</f>
        <v>PT_b_alpha_X2M_P4</v>
      </c>
      <c r="C43" s="27" t="str">
        <f aca="false">'Hybrid - Mag - True - Straight'!E43</f>
        <v>P19 - 3/11</v>
      </c>
      <c r="D43" s="0" t="str">
        <f aca="false">'Hybrid - Mag - True - Straight'!F43</f>
        <v>1 - J13 - 8/7</v>
      </c>
      <c r="E43" s="0" t="e">
        <f aca="false">'Hybrid - Mag - True - Straight'!L43</f>
        <v>#NAME?</v>
      </c>
      <c r="F43" s="98" t="e">
        <f aca="false">CONCATENATE(D43,"   ",E43)</f>
        <v>#NAME?</v>
      </c>
      <c r="H43" s="27" t="e">
        <f aca="false">'Hybrid - Mag - True - Straight'!N43</f>
        <v>#NAME?</v>
      </c>
      <c r="I43" s="27" t="e">
        <f aca="false">'Hybrid - Mag - True - Straight'!O43</f>
        <v>#NAME?</v>
      </c>
      <c r="K43" s="49"/>
      <c r="L43" s="31"/>
      <c r="M43" s="48"/>
    </row>
    <row r="44" customFormat="false" ht="45" hidden="false" customHeight="true" outlineLevel="0" collapsed="false">
      <c r="F44" s="98"/>
      <c r="K44" s="31"/>
      <c r="L44" s="31"/>
      <c r="M44" s="31"/>
    </row>
    <row r="45" customFormat="false" ht="45" hidden="false" customHeight="true" outlineLevel="0" collapsed="false">
      <c r="A45" s="0" t="str">
        <f aca="false">'Hybrid - Mag - True - Straight'!C45</f>
        <v>PT_b_alpha_X0S_P4_LV_SRC/RET</v>
      </c>
      <c r="B45" s="27" t="str">
        <f aca="false">IF(ISNUMBER(SEARCH("_LV",A45)),LEFT(A45,FIND("_LV",A45)-1),"")</f>
        <v>PT_b_alpha_X0S_P4</v>
      </c>
      <c r="C45" s="27" t="str">
        <f aca="false">'Hybrid - Mag - True - Straight'!E45</f>
        <v>P19 - 5/13</v>
      </c>
      <c r="D45" s="0" t="str">
        <f aca="false">'Hybrid - Mag - True - Straight'!F45</f>
        <v>1 - J13 - 4/3</v>
      </c>
      <c r="E45" s="0" t="e">
        <f aca="false">'Hybrid - Mag - True - Straight'!L45</f>
        <v>#NAME?</v>
      </c>
      <c r="F45" s="98" t="e">
        <f aca="false">CONCATENATE(D45,"   ",E45)</f>
        <v>#NAME?</v>
      </c>
      <c r="H45" s="27" t="e">
        <f aca="false">'Hybrid - Mag - True - Straight'!N45</f>
        <v>#NAME?</v>
      </c>
      <c r="I45" s="27" t="e">
        <f aca="false">'Hybrid - Mag - True - Straight'!O45</f>
        <v>#NAME?</v>
      </c>
      <c r="K45" s="49"/>
      <c r="L45" s="31"/>
      <c r="M45" s="48"/>
    </row>
    <row r="46" customFormat="false" ht="45" hidden="false" customHeight="true" outlineLevel="0" collapsed="false">
      <c r="F46" s="98"/>
      <c r="K46" s="31"/>
      <c r="L46" s="31"/>
      <c r="M46" s="31"/>
    </row>
    <row r="47" customFormat="false" ht="45" hidden="false" customHeight="true" outlineLevel="0" collapsed="false">
      <c r="F47" s="98"/>
      <c r="K47" s="31"/>
      <c r="L47" s="31"/>
      <c r="M47" s="31"/>
    </row>
    <row r="48" customFormat="false" ht="45" hidden="false" customHeight="true" outlineLevel="0" collapsed="false">
      <c r="F48" s="98"/>
      <c r="K48" s="31"/>
      <c r="L48" s="31"/>
      <c r="M48" s="31"/>
    </row>
    <row r="49" customFormat="false" ht="102.75" hidden="false" customHeight="true" outlineLevel="0" collapsed="false">
      <c r="F49" s="98"/>
      <c r="K49" s="31"/>
      <c r="L49" s="31"/>
      <c r="M49" s="31"/>
    </row>
    <row r="50" customFormat="false" ht="45" hidden="false" customHeight="true" outlineLevel="0" collapsed="false">
      <c r="A50" s="0" t="str">
        <f aca="false">'Hybrid - Mag - True - Straight'!C50</f>
        <v>PT_b_beta_X2M_P1W_LV_SRC/RET</v>
      </c>
      <c r="B50" s="27" t="str">
        <f aca="false">IF(ISNUMBER(SEARCH("_LV",A50)),LEFT(A50,FIND("_LV",A50)-1),"")</f>
        <v>PT_b_beta_X2M_P1W</v>
      </c>
      <c r="C50" s="27" t="str">
        <f aca="false">'Hybrid - Mag - True - Straight'!E50</f>
        <v>P10 - 1/9</v>
      </c>
      <c r="D50" s="0" t="str">
        <f aca="false">'Hybrid - Mag - True - Straight'!F50</f>
        <v>12 - J12 - 6/5</v>
      </c>
      <c r="E50" s="0" t="e">
        <f aca="false">'Hybrid - Mag - True - Straight'!L50</f>
        <v>#NAME?</v>
      </c>
      <c r="F50" s="98" t="e">
        <f aca="false">CONCATENATE(D50,"   ",E50)</f>
        <v>#NAME?</v>
      </c>
      <c r="H50" s="27" t="e">
        <f aca="false">'Hybrid - Mag - True - Straight'!N50</f>
        <v>#NAME?</v>
      </c>
      <c r="I50" s="27" t="e">
        <f aca="false">'Hybrid - Mag - True - Straight'!O50</f>
        <v>#NAME?</v>
      </c>
      <c r="K50" s="68"/>
      <c r="L50" s="31"/>
      <c r="M50" s="31"/>
    </row>
    <row r="51" customFormat="false" ht="45" hidden="false" customHeight="true" outlineLevel="0" collapsed="false">
      <c r="A51" s="0" t="str">
        <f aca="false">'Hybrid - Mag - True - Straight'!C51</f>
        <v>PT_b_beta_X2M_P2E_LV_SRC/RET</v>
      </c>
      <c r="B51" s="27" t="str">
        <f aca="false">IF(ISNUMBER(SEARCH("_LV",A51)),LEFT(A51,FIND("_LV",A51)-1),"")</f>
        <v>PT_b_beta_X2M_P2E</v>
      </c>
      <c r="C51" s="27" t="str">
        <f aca="false">'Hybrid - Mag - True - Straight'!E51</f>
        <v>P10 - 2/10</v>
      </c>
      <c r="D51" s="0" t="str">
        <f aca="false">'Hybrid - Mag - True - Straight'!F51</f>
        <v>7 - J12 - 6/5</v>
      </c>
      <c r="E51" s="0" t="e">
        <f aca="false">'Hybrid - Mag - True - Straight'!L51</f>
        <v>#NAME?</v>
      </c>
      <c r="F51" s="98" t="e">
        <f aca="false">CONCATENATE(D51,"   ",E51)</f>
        <v>#NAME?</v>
      </c>
      <c r="H51" s="27" t="e">
        <f aca="false">'Hybrid - Mag - True - Straight'!N51</f>
        <v>#NAME?</v>
      </c>
      <c r="I51" s="27" t="e">
        <f aca="false">'Hybrid - Mag - True - Straight'!O51</f>
        <v>#NAME?</v>
      </c>
      <c r="K51" s="68"/>
      <c r="L51" s="31"/>
      <c r="M51" s="31"/>
    </row>
    <row r="52" customFormat="false" ht="45" hidden="false" customHeight="true" outlineLevel="0" collapsed="false">
      <c r="A52" s="0" t="str">
        <f aca="false">'Hybrid - Mag - True - Straight'!C52</f>
        <v>PT_b_beta_X2M_P3_LV_SRC/RET</v>
      </c>
      <c r="B52" s="27" t="str">
        <f aca="false">IF(ISNUMBER(SEARCH("_LV",A52)),LEFT(A52,FIND("_LV",A52)-1),"")</f>
        <v>PT_b_beta_X2M_P3</v>
      </c>
      <c r="C52" s="27" t="str">
        <f aca="false">'Hybrid - Mag - True - Straight'!E52</f>
        <v>P10 - 3/11</v>
      </c>
      <c r="D52" s="0" t="str">
        <f aca="false">'Hybrid - Mag - True - Straight'!F52</f>
        <v>4 - J13 - 8/7</v>
      </c>
      <c r="E52" s="0" t="e">
        <f aca="false">'Hybrid - Mag - True - Straight'!L52</f>
        <v>#NAME?</v>
      </c>
      <c r="F52" s="98" t="e">
        <f aca="false">CONCATENATE(D52,"   ",E52)</f>
        <v>#NAME?</v>
      </c>
      <c r="H52" s="27" t="e">
        <f aca="false">'Hybrid - Mag - True - Straight'!N52</f>
        <v>#NAME?</v>
      </c>
      <c r="I52" s="27" t="e">
        <f aca="false">'Hybrid - Mag - True - Straight'!O52</f>
        <v>#NAME?</v>
      </c>
      <c r="K52" s="68"/>
      <c r="L52" s="31"/>
      <c r="M52" s="31"/>
    </row>
    <row r="53" customFormat="false" ht="45" hidden="false" customHeight="true" outlineLevel="0" collapsed="false">
      <c r="A53" s="0" t="str">
        <f aca="false">'Hybrid - Mag - True - Straight'!C53</f>
        <v>PT_b_beta_X2S_P1W_LV_SRC/RET</v>
      </c>
      <c r="B53" s="27" t="str">
        <f aca="false">IF(ISNUMBER(SEARCH("_LV",A53)),LEFT(A53,FIND("_LV",A53)-1),"")</f>
        <v>PT_b_beta_X2S_P1W</v>
      </c>
      <c r="C53" s="27" t="str">
        <f aca="false">'Hybrid - Mag - True - Straight'!E53</f>
        <v>P10 - 4/12</v>
      </c>
      <c r="D53" s="0" t="str">
        <f aca="false">'Hybrid - Mag - True - Straight'!F53</f>
        <v>7 - J12 - 8/7</v>
      </c>
      <c r="E53" s="0" t="e">
        <f aca="false">'Hybrid - Mag - True - Straight'!L53</f>
        <v>#NAME?</v>
      </c>
      <c r="F53" s="98" t="e">
        <f aca="false">CONCATENATE(D53,"   ",E53)</f>
        <v>#NAME?</v>
      </c>
      <c r="H53" s="27" t="e">
        <f aca="false">'Hybrid - Mag - True - Straight'!N53</f>
        <v>#NAME?</v>
      </c>
      <c r="I53" s="27" t="e">
        <f aca="false">'Hybrid - Mag - True - Straight'!O53</f>
        <v>#NAME?</v>
      </c>
      <c r="K53" s="68"/>
      <c r="L53" s="31"/>
      <c r="M53" s="31"/>
    </row>
    <row r="54" customFormat="false" ht="45" hidden="false" customHeight="true" outlineLevel="0" collapsed="false">
      <c r="A54" s="0" t="str">
        <f aca="false">'Hybrid - Mag - True - Straight'!C54</f>
        <v>PT_b_beta_X2S_P2E_LV_SRC/RET</v>
      </c>
      <c r="B54" s="27" t="str">
        <f aca="false">IF(ISNUMBER(SEARCH("_LV",A54)),LEFT(A54,FIND("_LV",A54)-1),"")</f>
        <v>PT_b_beta_X2S_P2E</v>
      </c>
      <c r="C54" s="27" t="str">
        <f aca="false">'Hybrid - Mag - True - Straight'!E54</f>
        <v>P10 - 5/13</v>
      </c>
      <c r="D54" s="0" t="str">
        <f aca="false">'Hybrid - Mag - True - Straight'!F54</f>
        <v>4 - J13 - 4/3</v>
      </c>
      <c r="E54" s="0" t="e">
        <f aca="false">'Hybrid - Mag - True - Straight'!L54</f>
        <v>#NAME?</v>
      </c>
      <c r="F54" s="98" t="e">
        <f aca="false">CONCATENATE(D54,"   ",E54)</f>
        <v>#NAME?</v>
      </c>
      <c r="H54" s="27" t="e">
        <f aca="false">'Hybrid - Mag - True - Straight'!N54</f>
        <v>#NAME?</v>
      </c>
      <c r="I54" s="27" t="e">
        <f aca="false">'Hybrid - Mag - True - Straight'!O54</f>
        <v>#NAME?</v>
      </c>
      <c r="K54" s="69"/>
      <c r="L54" s="31"/>
      <c r="M54" s="31"/>
    </row>
    <row r="55" customFormat="false" ht="45" hidden="false" customHeight="true" outlineLevel="0" collapsed="false">
      <c r="A55" s="0" t="str">
        <f aca="false">'Hybrid - Mag - True - Straight'!C55</f>
        <v>PT_b_beta_X2S_P3_LV_SRC/RET</v>
      </c>
      <c r="B55" s="27" t="str">
        <f aca="false">IF(ISNUMBER(SEARCH("_LV",A55)),LEFT(A55,FIND("_LV",A55)-1),"")</f>
        <v>PT_b_beta_X2S_P3</v>
      </c>
      <c r="C55" s="27" t="str">
        <f aca="false">'Hybrid - Mag - True - Straight'!E55</f>
        <v>P10 - 6/14</v>
      </c>
      <c r="D55" s="0" t="str">
        <f aca="false">'Hybrid - Mag - True - Straight'!F55</f>
        <v>2 - J12 - 2/1</v>
      </c>
      <c r="E55" s="0" t="e">
        <f aca="false">'Hybrid - Mag - True - Straight'!L55</f>
        <v>#NAME?</v>
      </c>
      <c r="F55" s="98" t="e">
        <f aca="false">CONCATENATE(D55,"   ",E55)</f>
        <v>#NAME?</v>
      </c>
      <c r="H55" s="27" t="e">
        <f aca="false">'Hybrid - Mag - True - Straight'!N55</f>
        <v>#NAME?</v>
      </c>
      <c r="I55" s="27" t="e">
        <f aca="false">'Hybrid - Mag - True - Straight'!O55</f>
        <v>#NAME?</v>
      </c>
      <c r="K55" s="68"/>
      <c r="L55" s="31"/>
      <c r="M55" s="49"/>
    </row>
    <row r="56" customFormat="false" ht="18" hidden="false" customHeight="true" outlineLevel="0" collapsed="false">
      <c r="F56" s="98"/>
      <c r="K56" s="31"/>
      <c r="L56" s="31"/>
      <c r="M56" s="31"/>
    </row>
    <row r="57" customFormat="false" ht="12.75" hidden="false" customHeight="true" outlineLevel="0" collapsed="false">
      <c r="F57" s="98"/>
      <c r="K57" s="31"/>
      <c r="L57" s="31"/>
      <c r="M57" s="31"/>
    </row>
    <row r="58" customFormat="false" ht="13.5" hidden="false" customHeight="true" outlineLevel="0" collapsed="false">
      <c r="F58" s="98"/>
      <c r="K58" s="31"/>
      <c r="L58" s="31"/>
      <c r="M58" s="31"/>
    </row>
    <row r="59" customFormat="false" ht="45" hidden="false" customHeight="true" outlineLevel="0" collapsed="false">
      <c r="A59" s="0" t="str">
        <f aca="false">'Hybrid - Mag - True - Straight'!C59</f>
        <v>PT_b_beta_X1M_P1W_LV_SRC/RET</v>
      </c>
      <c r="B59" s="27" t="str">
        <f aca="false">IF(ISNUMBER(SEARCH("_LV",A59)),LEFT(A59,FIND("_LV",A59)-1),"")</f>
        <v>PT_b_beta_X1M_P1W</v>
      </c>
      <c r="C59" s="27" t="str">
        <f aca="false">'Hybrid - Mag - True - Straight'!E59</f>
        <v>P11 - 1/9</v>
      </c>
      <c r="D59" s="0" t="str">
        <f aca="false">'Hybrid - Mag - True - Straight'!F59</f>
        <v>12 - J12 - 8/7</v>
      </c>
      <c r="E59" s="0" t="e">
        <f aca="false">'Hybrid - Mag - True - Straight'!L59</f>
        <v>#NAME?</v>
      </c>
      <c r="F59" s="98" t="e">
        <f aca="false">CONCATENATE(D59,"   ",E59)</f>
        <v>#NAME?</v>
      </c>
      <c r="H59" s="27" t="e">
        <f aca="false">'Hybrid - Mag - True - Straight'!N59</f>
        <v>#NAME?</v>
      </c>
      <c r="I59" s="27" t="e">
        <f aca="false">'Hybrid - Mag - True - Straight'!O59</f>
        <v>#NAME?</v>
      </c>
      <c r="K59" s="68"/>
      <c r="L59" s="31"/>
      <c r="M59" s="31"/>
    </row>
    <row r="60" customFormat="false" ht="45" hidden="false" customHeight="true" outlineLevel="0" collapsed="false">
      <c r="A60" s="0" t="str">
        <f aca="false">'Hybrid - Mag - True - Straight'!C60</f>
        <v>PT_b_beta_X1M_P2E_LV_SRC/RET</v>
      </c>
      <c r="B60" s="27" t="str">
        <f aca="false">IF(ISNUMBER(SEARCH("_LV",A60)),LEFT(A60,FIND("_LV",A60)-1),"")</f>
        <v>PT_b_beta_X1M_P2E</v>
      </c>
      <c r="C60" s="27" t="str">
        <f aca="false">'Hybrid - Mag - True - Straight'!E60</f>
        <v>P11 - 2/10</v>
      </c>
      <c r="D60" s="0" t="str">
        <f aca="false">'Hybrid - Mag - True - Straight'!F60</f>
        <v>7 - J12 - 4/3</v>
      </c>
      <c r="E60" s="0" t="e">
        <f aca="false">'Hybrid - Mag - True - Straight'!L60</f>
        <v>#NAME?</v>
      </c>
      <c r="F60" s="98" t="e">
        <f aca="false">CONCATENATE(D60,"   ",E60)</f>
        <v>#NAME?</v>
      </c>
      <c r="H60" s="27" t="e">
        <f aca="false">'Hybrid - Mag - True - Straight'!N60</f>
        <v>#NAME?</v>
      </c>
      <c r="I60" s="27" t="e">
        <f aca="false">'Hybrid - Mag - True - Straight'!O60</f>
        <v>#NAME?</v>
      </c>
      <c r="K60" s="68"/>
      <c r="L60" s="31"/>
      <c r="M60" s="31"/>
    </row>
    <row r="61" customFormat="false" ht="45" hidden="false" customHeight="true" outlineLevel="0" collapsed="false">
      <c r="A61" s="0" t="str">
        <f aca="false">'Hybrid - Mag - True - Straight'!C61</f>
        <v>PT_b_beta_X1M_P3_LV_SRC/RET</v>
      </c>
      <c r="B61" s="27" t="str">
        <f aca="false">IF(ISNUMBER(SEARCH("_LV",A61)),LEFT(A61,FIND("_LV",A61)-1),"")</f>
        <v>PT_b_beta_X1M_P3</v>
      </c>
      <c r="C61" s="27" t="str">
        <f aca="false">'Hybrid - Mag - True - Straight'!E61</f>
        <v>P11 - 3/11</v>
      </c>
      <c r="D61" s="0" t="str">
        <f aca="false">'Hybrid - Mag - True - Straight'!F61</f>
        <v>4 - J12 - 6/5</v>
      </c>
      <c r="E61" s="0" t="e">
        <f aca="false">'Hybrid - Mag - True - Straight'!L61</f>
        <v>#NAME?</v>
      </c>
      <c r="F61" s="98" t="e">
        <f aca="false">CONCATENATE(D61,"   ",E61)</f>
        <v>#NAME?</v>
      </c>
      <c r="H61" s="27" t="e">
        <f aca="false">'Hybrid - Mag - True - Straight'!N61</f>
        <v>#NAME?</v>
      </c>
      <c r="I61" s="27" t="e">
        <f aca="false">'Hybrid - Mag - True - Straight'!O61</f>
        <v>#NAME?</v>
      </c>
      <c r="K61" s="68"/>
      <c r="L61" s="31"/>
      <c r="M61" s="31"/>
    </row>
    <row r="62" customFormat="false" ht="45" hidden="false" customHeight="true" outlineLevel="0" collapsed="false">
      <c r="A62" s="0" t="str">
        <f aca="false">'Hybrid - Mag - True - Straight'!C62</f>
        <v>PT_b_beta_X1S_P1W_LV_SRC/RET</v>
      </c>
      <c r="B62" s="27" t="str">
        <f aca="false">IF(ISNUMBER(SEARCH("_LV",A62)),LEFT(A62,FIND("_LV",A62)-1),"")</f>
        <v>PT_b_beta_X1S_P1W</v>
      </c>
      <c r="C62" s="27" t="str">
        <f aca="false">'Hybrid - Mag - True - Straight'!E62</f>
        <v>P11 - 4/12</v>
      </c>
      <c r="D62" s="0" t="str">
        <f aca="false">'Hybrid - Mag - True - Straight'!F62</f>
        <v>7 - J13 - 6/5</v>
      </c>
      <c r="E62" s="0" t="e">
        <f aca="false">'Hybrid - Mag - True - Straight'!L62</f>
        <v>#NAME?</v>
      </c>
      <c r="F62" s="98" t="e">
        <f aca="false">CONCATENATE(D62,"   ",E62)</f>
        <v>#NAME?</v>
      </c>
      <c r="H62" s="27" t="e">
        <f aca="false">'Hybrid - Mag - True - Straight'!N62</f>
        <v>#NAME?</v>
      </c>
      <c r="I62" s="27" t="e">
        <f aca="false">'Hybrid - Mag - True - Straight'!O62</f>
        <v>#NAME?</v>
      </c>
      <c r="K62" s="68"/>
      <c r="L62" s="31"/>
      <c r="M62" s="31"/>
    </row>
    <row r="63" customFormat="false" ht="45" hidden="false" customHeight="true" outlineLevel="0" collapsed="false">
      <c r="A63" s="0" t="str">
        <f aca="false">'Hybrid - Mag - True - Straight'!C63</f>
        <v>PT_b_beta_X1S_P2E_LV_SRC/RET</v>
      </c>
      <c r="B63" s="27" t="str">
        <f aca="false">IF(ISNUMBER(SEARCH("_LV",A63)),LEFT(A63,FIND("_LV",A63)-1),"")</f>
        <v>PT_b_beta_X1S_P2E</v>
      </c>
      <c r="C63" s="27" t="str">
        <f aca="false">'Hybrid - Mag - True - Straight'!E63</f>
        <v>P11 - 5/13</v>
      </c>
      <c r="D63" s="0" t="str">
        <f aca="false">'Hybrid - Mag - True - Straight'!F63</f>
        <v>4 - J12 - 2/1</v>
      </c>
      <c r="E63" s="0" t="e">
        <f aca="false">'Hybrid - Mag - True - Straight'!L63</f>
        <v>#NAME?</v>
      </c>
      <c r="F63" s="98" t="e">
        <f aca="false">CONCATENATE(D63,"   ",E63)</f>
        <v>#NAME?</v>
      </c>
      <c r="H63" s="27" t="e">
        <f aca="false">'Hybrid - Mag - True - Straight'!N63</f>
        <v>#NAME?</v>
      </c>
      <c r="I63" s="27" t="e">
        <f aca="false">'Hybrid - Mag - True - Straight'!O63</f>
        <v>#NAME?</v>
      </c>
      <c r="K63" s="69"/>
      <c r="L63" s="31"/>
      <c r="M63" s="31"/>
    </row>
    <row r="64" customFormat="false" ht="45" hidden="false" customHeight="true" outlineLevel="0" collapsed="false">
      <c r="A64" s="0" t="str">
        <f aca="false">'Hybrid - Mag - True - Straight'!C64</f>
        <v>PT_b_beta_X1S_P3_LV_SRC/RET</v>
      </c>
      <c r="B64" s="27" t="str">
        <f aca="false">IF(ISNUMBER(SEARCH("_LV",A64)),LEFT(A64,FIND("_LV",A64)-1),"")</f>
        <v>PT_b_beta_X1S_P3</v>
      </c>
      <c r="C64" s="27" t="str">
        <f aca="false">'Hybrid - Mag - True - Straight'!E64</f>
        <v>P11 - 6/14</v>
      </c>
      <c r="D64" s="0" t="str">
        <f aca="false">'Hybrid - Mag - True - Straight'!F64</f>
        <v>2 - J12 - 4/3</v>
      </c>
      <c r="E64" s="0" t="e">
        <f aca="false">'Hybrid - Mag - True - Straight'!L64</f>
        <v>#NAME?</v>
      </c>
      <c r="F64" s="98" t="e">
        <f aca="false">CONCATENATE(D64,"   ",E64)</f>
        <v>#NAME?</v>
      </c>
      <c r="H64" s="27" t="e">
        <f aca="false">'Hybrid - Mag - True - Straight'!N64</f>
        <v>#NAME?</v>
      </c>
      <c r="I64" s="27" t="e">
        <f aca="false">'Hybrid - Mag - True - Straight'!O64</f>
        <v>#NAME?</v>
      </c>
      <c r="K64" s="68"/>
      <c r="L64" s="31"/>
      <c r="M64" s="49"/>
    </row>
    <row r="65" customFormat="false" ht="18" hidden="false" customHeight="true" outlineLevel="0" collapsed="false">
      <c r="F65" s="98"/>
      <c r="K65" s="31"/>
      <c r="L65" s="31"/>
      <c r="M65" s="31"/>
    </row>
    <row r="66" customFormat="false" ht="16.5" hidden="false" customHeight="true" outlineLevel="0" collapsed="false">
      <c r="F66" s="98"/>
      <c r="K66" s="31"/>
      <c r="L66" s="31"/>
      <c r="M66" s="31"/>
    </row>
    <row r="67" customFormat="false" ht="16.5" hidden="false" customHeight="true" outlineLevel="0" collapsed="false">
      <c r="F67" s="98"/>
      <c r="K67" s="31"/>
      <c r="L67" s="31"/>
      <c r="M67" s="31"/>
    </row>
    <row r="68" customFormat="false" ht="45" hidden="false" customHeight="true" outlineLevel="0" collapsed="false">
      <c r="A68" s="0" t="str">
        <f aca="false">'Hybrid - Mag - True - Straight'!C68</f>
        <v>PT_b_beta_X0M_P1W_LV_SRC/RET</v>
      </c>
      <c r="B68" s="27" t="str">
        <f aca="false">IF(ISNUMBER(SEARCH("_LV",A68)),LEFT(A68,FIND("_LV",A68)-1),"")</f>
        <v>PT_b_beta_X0M_P1W</v>
      </c>
      <c r="C68" s="27" t="str">
        <f aca="false">'Hybrid - Mag - True - Straight'!E68</f>
        <v>P12 - 1/9</v>
      </c>
      <c r="D68" s="0" t="str">
        <f aca="false">'Hybrid - Mag - True - Straight'!F68</f>
        <v>12 - J12 - 2/1</v>
      </c>
      <c r="E68" s="0" t="e">
        <f aca="false">'Hybrid - Mag - True - Straight'!L68</f>
        <v>#NAME?</v>
      </c>
      <c r="F68" s="98" t="e">
        <f aca="false">CONCATENATE(D68,"   ",E68)</f>
        <v>#NAME?</v>
      </c>
      <c r="H68" s="27" t="e">
        <f aca="false">'Hybrid - Mag - True - Straight'!N68</f>
        <v>#NAME?</v>
      </c>
      <c r="I68" s="27" t="e">
        <f aca="false">'Hybrid - Mag - True - Straight'!O68</f>
        <v>#NAME?</v>
      </c>
      <c r="K68" s="68"/>
      <c r="L68" s="31"/>
      <c r="M68" s="31"/>
    </row>
    <row r="69" customFormat="false" ht="45" hidden="false" customHeight="true" outlineLevel="0" collapsed="false">
      <c r="A69" s="0" t="str">
        <f aca="false">'Hybrid - Mag - True - Straight'!C69</f>
        <v>PT_b_beta_X0M_P2E_LV_SRC/RET</v>
      </c>
      <c r="B69" s="27" t="str">
        <f aca="false">IF(ISNUMBER(SEARCH("_LV",A69)),LEFT(A69,FIND("_LV",A69)-1),"")</f>
        <v>PT_b_beta_X0M_P2E</v>
      </c>
      <c r="C69" s="27" t="str">
        <f aca="false">'Hybrid - Mag - True - Straight'!E69</f>
        <v>P12 - 2/10</v>
      </c>
      <c r="D69" s="0" t="str">
        <f aca="false">'Hybrid - Mag - True - Straight'!F69</f>
        <v>7 - J12 - 2/1</v>
      </c>
      <c r="E69" s="0" t="e">
        <f aca="false">'Hybrid - Mag - True - Straight'!L69</f>
        <v>#NAME?</v>
      </c>
      <c r="F69" s="98" t="e">
        <f aca="false">CONCATENATE(D69,"   ",E69)</f>
        <v>#NAME?</v>
      </c>
      <c r="H69" s="27" t="e">
        <f aca="false">'Hybrid - Mag - True - Straight'!N69</f>
        <v>#NAME?</v>
      </c>
      <c r="I69" s="27" t="e">
        <f aca="false">'Hybrid - Mag - True - Straight'!O69</f>
        <v>#NAME?</v>
      </c>
      <c r="K69" s="68"/>
      <c r="L69" s="31"/>
      <c r="M69" s="31"/>
    </row>
    <row r="70" customFormat="false" ht="45" hidden="false" customHeight="true" outlineLevel="0" collapsed="false">
      <c r="A70" s="0" t="str">
        <f aca="false">'Hybrid - Mag - True - Straight'!C70</f>
        <v>PT_b_beta_X0M_P3_LV_SRC/RET</v>
      </c>
      <c r="B70" s="27" t="str">
        <f aca="false">IF(ISNUMBER(SEARCH("_LV",A70)),LEFT(A70,FIND("_LV",A70)-1),"")</f>
        <v>PT_b_beta_X0M_P3</v>
      </c>
      <c r="C70" s="27" t="str">
        <f aca="false">'Hybrid - Mag - True - Straight'!E70</f>
        <v>P12 - 3/11</v>
      </c>
      <c r="D70" s="0" t="str">
        <f aca="false">'Hybrid - Mag - True - Straight'!F70</f>
        <v>4 - J12 - 8/7</v>
      </c>
      <c r="E70" s="0" t="e">
        <f aca="false">'Hybrid - Mag - True - Straight'!L70</f>
        <v>#NAME?</v>
      </c>
      <c r="F70" s="98" t="e">
        <f aca="false">CONCATENATE(D70,"   ",E70)</f>
        <v>#NAME?</v>
      </c>
      <c r="H70" s="27" t="e">
        <f aca="false">'Hybrid - Mag - True - Straight'!N70</f>
        <v>#NAME?</v>
      </c>
      <c r="I70" s="27" t="e">
        <f aca="false">'Hybrid - Mag - True - Straight'!O70</f>
        <v>#NAME?</v>
      </c>
      <c r="K70" s="68"/>
      <c r="L70" s="31"/>
      <c r="M70" s="31"/>
    </row>
    <row r="71" customFormat="false" ht="45" hidden="false" customHeight="true" outlineLevel="0" collapsed="false">
      <c r="A71" s="0" t="str">
        <f aca="false">'Hybrid - Mag - True - Straight'!C71</f>
        <v>PT_b_beta_X0S_P1W_LV_SRC/RET</v>
      </c>
      <c r="B71" s="27" t="str">
        <f aca="false">IF(ISNUMBER(SEARCH("_LV",A71)),LEFT(A71,FIND("_LV",A71)-1),"")</f>
        <v>PT_b_beta_X0S_P1W</v>
      </c>
      <c r="C71" s="27" t="str">
        <f aca="false">'Hybrid - Mag - True - Straight'!E71</f>
        <v>P12 - 4/12</v>
      </c>
      <c r="D71" s="0" t="str">
        <f aca="false">'Hybrid - Mag - True - Straight'!F71</f>
        <v>7 - J13 - 2/1</v>
      </c>
      <c r="E71" s="0" t="e">
        <f aca="false">'Hybrid - Mag - True - Straight'!L71</f>
        <v>#NAME?</v>
      </c>
      <c r="F71" s="98" t="e">
        <f aca="false">CONCATENATE(D71,"   ",E71)</f>
        <v>#NAME?</v>
      </c>
      <c r="H71" s="27" t="e">
        <f aca="false">'Hybrid - Mag - True - Straight'!N71</f>
        <v>#NAME?</v>
      </c>
      <c r="I71" s="27" t="e">
        <f aca="false">'Hybrid - Mag - True - Straight'!O71</f>
        <v>#NAME?</v>
      </c>
      <c r="K71" s="68"/>
      <c r="L71" s="31"/>
      <c r="M71" s="31"/>
    </row>
    <row r="72" customFormat="false" ht="45" hidden="false" customHeight="true" outlineLevel="0" collapsed="false">
      <c r="A72" s="0" t="str">
        <f aca="false">'Hybrid - Mag - True - Straight'!C72</f>
        <v>PT_b_beta_X0S_P2E_LV_SRC/RET</v>
      </c>
      <c r="B72" s="27" t="str">
        <f aca="false">IF(ISNUMBER(SEARCH("_LV",A72)),LEFT(A72,FIND("_LV",A72)-1),"")</f>
        <v>PT_b_beta_X0S_P2E</v>
      </c>
      <c r="C72" s="27" t="str">
        <f aca="false">'Hybrid - Mag - True - Straight'!E72</f>
        <v>P12 - 5/13</v>
      </c>
      <c r="D72" s="0" t="str">
        <f aca="false">'Hybrid - Mag - True - Straight'!F72</f>
        <v>7 - J13 - 8/7</v>
      </c>
      <c r="E72" s="0" t="e">
        <f aca="false">'Hybrid - Mag - True - Straight'!L72</f>
        <v>#NAME?</v>
      </c>
      <c r="F72" s="98" t="e">
        <f aca="false">CONCATENATE(D72,"   ",E72)</f>
        <v>#NAME?</v>
      </c>
      <c r="H72" s="27" t="e">
        <f aca="false">'Hybrid - Mag - True - Straight'!N72</f>
        <v>#NAME?</v>
      </c>
      <c r="I72" s="27" t="e">
        <f aca="false">'Hybrid - Mag - True - Straight'!O72</f>
        <v>#NAME?</v>
      </c>
      <c r="K72" s="69"/>
      <c r="L72" s="31"/>
      <c r="M72" s="31"/>
    </row>
    <row r="73" customFormat="false" ht="45" hidden="false" customHeight="true" outlineLevel="0" collapsed="false">
      <c r="A73" s="0" t="str">
        <f aca="false">'Hybrid - Mag - True - Straight'!C73</f>
        <v>PT_b_beta_X0S_P3_LV_SRC/RET</v>
      </c>
      <c r="B73" s="27" t="str">
        <f aca="false">IF(ISNUMBER(SEARCH("_LV",A73)),LEFT(A73,FIND("_LV",A73)-1),"")</f>
        <v>PT_b_beta_X0S_P3</v>
      </c>
      <c r="C73" s="27" t="str">
        <f aca="false">'Hybrid - Mag - True - Straight'!E73</f>
        <v>P12 - 6/14</v>
      </c>
      <c r="D73" s="0" t="str">
        <f aca="false">'Hybrid - Mag - True - Straight'!F73</f>
        <v>4 - J12 - 4/3</v>
      </c>
      <c r="E73" s="0" t="e">
        <f aca="false">'Hybrid - Mag - True - Straight'!L73</f>
        <v>#NAME?</v>
      </c>
      <c r="F73" s="98" t="e">
        <f aca="false">CONCATENATE(D73,"   ",E73)</f>
        <v>#NAME?</v>
      </c>
      <c r="H73" s="27" t="e">
        <f aca="false">'Hybrid - Mag - True - Straight'!N73</f>
        <v>#NAME?</v>
      </c>
      <c r="I73" s="27" t="e">
        <f aca="false">'Hybrid - Mag - True - Straight'!O73</f>
        <v>#NAME?</v>
      </c>
      <c r="K73" s="68"/>
      <c r="L73" s="31"/>
      <c r="M73" s="31"/>
    </row>
    <row r="74" customFormat="false" ht="9.75" hidden="false" customHeight="true" outlineLevel="0" collapsed="false">
      <c r="F74" s="98"/>
      <c r="K74" s="31"/>
      <c r="L74" s="31"/>
      <c r="M74" s="31"/>
    </row>
    <row r="75" customFormat="false" ht="12.75" hidden="false" customHeight="true" outlineLevel="0" collapsed="false">
      <c r="F75" s="98"/>
      <c r="K75" s="31"/>
      <c r="L75" s="31"/>
      <c r="M75" s="31"/>
    </row>
    <row r="76" customFormat="false" ht="14.25" hidden="false" customHeight="true" outlineLevel="0" collapsed="false">
      <c r="F76" s="98"/>
      <c r="K76" s="31"/>
      <c r="L76" s="31"/>
      <c r="M76" s="31"/>
    </row>
    <row r="77" customFormat="false" ht="45" hidden="false" customHeight="true" outlineLevel="0" collapsed="false">
      <c r="A77" s="0" t="str">
        <f aca="false">'Hybrid - Mag - True - Straight'!C77</f>
        <v>PT_b_beta_X0M_P4_LV_SRC/RET</v>
      </c>
      <c r="B77" s="27" t="str">
        <f aca="false">IF(ISNUMBER(SEARCH("_LV",A77)),LEFT(A77,FIND("_LV",A77)-1),"")</f>
        <v>PT_b_beta_X0M_P4</v>
      </c>
      <c r="C77" s="27" t="str">
        <f aca="false">'Hybrid - Mag - True - Straight'!E77</f>
        <v>P25 - 1/9</v>
      </c>
      <c r="D77" s="0" t="str">
        <f aca="false">'Hybrid - Mag - True - Straight'!F77</f>
        <v>2 - J12 - 8/7</v>
      </c>
      <c r="E77" s="0" t="e">
        <f aca="false">'Hybrid - Mag - True - Straight'!L77</f>
        <v>#NAME?</v>
      </c>
      <c r="F77" s="98" t="e">
        <f aca="false">CONCATENATE(D77,"   ",E77)</f>
        <v>#NAME?</v>
      </c>
      <c r="H77" s="27" t="e">
        <f aca="false">'Hybrid - Mag - True - Straight'!N77</f>
        <v>#NAME?</v>
      </c>
      <c r="I77" s="27" t="e">
        <f aca="false">'Hybrid - Mag - True - Straight'!O77</f>
        <v>#NAME?</v>
      </c>
      <c r="K77" s="49"/>
      <c r="L77" s="31"/>
      <c r="M77" s="68"/>
    </row>
    <row r="78" customFormat="false" ht="45" hidden="false" customHeight="true" outlineLevel="0" collapsed="false">
      <c r="A78" s="0" t="str">
        <f aca="false">'Hybrid - Mag - True - Straight'!C78</f>
        <v>PT_b_beta_X1M_P4_LV_SRC/RET</v>
      </c>
      <c r="B78" s="27" t="str">
        <f aca="false">IF(ISNUMBER(SEARCH("_LV",A78)),LEFT(A78,FIND("_LV",A78)-1),"")</f>
        <v>PT_b_beta_X1M_P4</v>
      </c>
      <c r="C78" s="27" t="str">
        <f aca="false">'Hybrid - Mag - True - Straight'!E78</f>
        <v>P25 - 2/10</v>
      </c>
      <c r="D78" s="0" t="str">
        <f aca="false">'Hybrid - Mag - True - Straight'!F78</f>
        <v>2 - J12 - 6/5</v>
      </c>
      <c r="E78" s="0" t="e">
        <f aca="false">'Hybrid - Mag - True - Straight'!L78</f>
        <v>#NAME?</v>
      </c>
      <c r="F78" s="98" t="e">
        <f aca="false">CONCATENATE(D78,"   ",E78)</f>
        <v>#NAME?</v>
      </c>
      <c r="H78" s="27" t="e">
        <f aca="false">'Hybrid - Mag - True - Straight'!N78</f>
        <v>#NAME?</v>
      </c>
      <c r="I78" s="27" t="e">
        <f aca="false">'Hybrid - Mag - True - Straight'!O78</f>
        <v>#NAME?</v>
      </c>
      <c r="K78" s="49"/>
      <c r="L78" s="31"/>
      <c r="M78" s="68"/>
    </row>
    <row r="79" customFormat="false" ht="45" hidden="false" customHeight="true" outlineLevel="0" collapsed="false">
      <c r="A79" s="0" t="str">
        <f aca="false">'Hybrid - Mag - True - Straight'!C79</f>
        <v>PT_b_beta_X2M_P4_LV_SRC/RET</v>
      </c>
      <c r="B79" s="27" t="str">
        <f aca="false">IF(ISNUMBER(SEARCH("_LV",A79)),LEFT(A79,FIND("_LV",A79)-1),"")</f>
        <v>PT_b_beta_X2M_P4</v>
      </c>
      <c r="C79" s="27" t="str">
        <f aca="false">'Hybrid - Mag - True - Straight'!E79</f>
        <v>P25 - 3/11</v>
      </c>
      <c r="D79" s="0" t="str">
        <f aca="false">'Hybrid - Mag - True - Straight'!F79</f>
        <v>1 - J13 - 6/5</v>
      </c>
      <c r="E79" s="0" t="e">
        <f aca="false">'Hybrid - Mag - True - Straight'!L79</f>
        <v>#NAME?</v>
      </c>
      <c r="F79" s="98" t="e">
        <f aca="false">CONCATENATE(D79,"   ",E79)</f>
        <v>#NAME?</v>
      </c>
      <c r="H79" s="27" t="e">
        <f aca="false">'Hybrid - Mag - True - Straight'!N79</f>
        <v>#NAME?</v>
      </c>
      <c r="I79" s="27" t="e">
        <f aca="false">'Hybrid - Mag - True - Straight'!O79</f>
        <v>#NAME?</v>
      </c>
      <c r="K79" s="49"/>
      <c r="L79" s="31"/>
      <c r="M79" s="68"/>
    </row>
    <row r="80" customFormat="false" ht="13.5" hidden="false" customHeight="true" outlineLevel="0" collapsed="false">
      <c r="F80" s="98"/>
      <c r="K80" s="31"/>
      <c r="L80" s="31"/>
      <c r="M80" s="31"/>
    </row>
    <row r="81" customFormat="false" ht="13.5" hidden="false" customHeight="true" outlineLevel="0" collapsed="false">
      <c r="F81" s="98"/>
      <c r="K81" s="31"/>
      <c r="L81" s="31"/>
      <c r="M81" s="31"/>
    </row>
    <row r="82" customFormat="false" ht="13.5" hidden="false" customHeight="true" outlineLevel="0" collapsed="false">
      <c r="F82" s="98"/>
      <c r="K82" s="31"/>
      <c r="L82" s="31"/>
      <c r="M82" s="31"/>
    </row>
    <row r="83" customFormat="false" ht="13.5" hidden="false" customHeight="true" outlineLevel="0" collapsed="false">
      <c r="F83" s="98"/>
      <c r="K83" s="31"/>
      <c r="L83" s="31"/>
      <c r="M83" s="31"/>
    </row>
    <row r="84" customFormat="false" ht="13.5" hidden="false" customHeight="true" outlineLevel="0" collapsed="false">
      <c r="F84" s="98"/>
      <c r="K84" s="31"/>
      <c r="L84" s="31"/>
      <c r="M84" s="31"/>
    </row>
    <row r="85" customFormat="false" ht="13.5" hidden="false" customHeight="true" outlineLevel="0" collapsed="false">
      <c r="F85" s="98"/>
      <c r="K85" s="31"/>
      <c r="L85" s="31"/>
      <c r="M85" s="31"/>
    </row>
    <row r="86" customFormat="false" ht="45" hidden="false" customHeight="true" outlineLevel="0" collapsed="false">
      <c r="A86" s="0" t="str">
        <f aca="false">'Hybrid - Mag - True - Straight'!C86</f>
        <v>PT_b_gamma_X2M_P1W_LV_SRC/RET</v>
      </c>
      <c r="B86" s="27" t="str">
        <f aca="false">IF(ISNUMBER(SEARCH("_LV",A86)),LEFT(A86,FIND("_LV",A86)-1),"")</f>
        <v>PT_b_gamma_X2M_P1W</v>
      </c>
      <c r="C86" s="27" t="str">
        <f aca="false">'Hybrid - Mag - True - Straight'!E86</f>
        <v>P16 - 1/9</v>
      </c>
      <c r="D86" s="0" t="str">
        <f aca="false">'Hybrid - Mag - True - Straight'!F86</f>
        <v>12 - J13 - 6/5</v>
      </c>
      <c r="E86" s="0" t="e">
        <f aca="false">'Hybrid - Mag - True - Straight'!L86</f>
        <v>#NAME?</v>
      </c>
      <c r="F86" s="98" t="e">
        <f aca="false">CONCATENATE(D86,"   ",E86)</f>
        <v>#NAME?</v>
      </c>
      <c r="H86" s="27" t="e">
        <f aca="false">'Hybrid - Mag - True - Straight'!N86</f>
        <v>#NAME?</v>
      </c>
      <c r="I86" s="27" t="e">
        <f aca="false">'Hybrid - Mag - True - Straight'!O86</f>
        <v>#NAME?</v>
      </c>
      <c r="K86" s="68"/>
      <c r="L86" s="31"/>
      <c r="M86" s="31"/>
    </row>
    <row r="87" customFormat="false" ht="45" hidden="false" customHeight="true" outlineLevel="0" collapsed="false">
      <c r="A87" s="0" t="str">
        <f aca="false">'Hybrid - Mag - True - Straight'!C87</f>
        <v>PT_b_gamma_X2M_P2E_LV_SRC/RET</v>
      </c>
      <c r="B87" s="27" t="str">
        <f aca="false">IF(ISNUMBER(SEARCH("_LV",A87)),LEFT(A87,FIND("_LV",A87)-1),"")</f>
        <v>PT_b_gamma_X2M_P2E</v>
      </c>
      <c r="C87" s="27" t="str">
        <f aca="false">'Hybrid - Mag - True - Straight'!E87</f>
        <v>P16 - 2/10</v>
      </c>
      <c r="D87" s="0" t="str">
        <f aca="false">'Hybrid - Mag - True - Straight'!F87</f>
        <v>8 - J12 - 6/5</v>
      </c>
      <c r="E87" s="0" t="e">
        <f aca="false">'Hybrid - Mag - True - Straight'!L87</f>
        <v>#NAME?</v>
      </c>
      <c r="F87" s="98" t="e">
        <f aca="false">CONCATENATE(D87,"   ",E87)</f>
        <v>#NAME?</v>
      </c>
      <c r="H87" s="27" t="e">
        <f aca="false">'Hybrid - Mag - True - Straight'!N87</f>
        <v>#NAME?</v>
      </c>
      <c r="I87" s="27" t="e">
        <f aca="false">'Hybrid - Mag - True - Straight'!O87</f>
        <v>#NAME?</v>
      </c>
      <c r="K87" s="68"/>
      <c r="L87" s="31"/>
      <c r="M87" s="31"/>
    </row>
    <row r="88" customFormat="false" ht="45" hidden="false" customHeight="true" outlineLevel="0" collapsed="false">
      <c r="A88" s="0" t="str">
        <f aca="false">'Hybrid - Mag - True - Straight'!C88</f>
        <v>PT_b_gamma_X2M_P3_LV_SRC/RET</v>
      </c>
      <c r="B88" s="27" t="str">
        <f aca="false">IF(ISNUMBER(SEARCH("_LV",A88)),LEFT(A88,FIND("_LV",A88)-1),"")</f>
        <v>PT_b_gamma_X2M_P3</v>
      </c>
      <c r="C88" s="27" t="str">
        <f aca="false">'Hybrid - Mag - True - Straight'!E88</f>
        <v>P16 - 3/11</v>
      </c>
      <c r="D88" s="0" t="str">
        <f aca="false">'Hybrid - Mag - True - Straight'!F88</f>
        <v>5 - J13 - 8/7</v>
      </c>
      <c r="E88" s="0" t="e">
        <f aca="false">'Hybrid - Mag - True - Straight'!L88</f>
        <v>#NAME?</v>
      </c>
      <c r="F88" s="98" t="e">
        <f aca="false">CONCATENATE(D88,"   ",E88)</f>
        <v>#NAME?</v>
      </c>
      <c r="H88" s="27" t="e">
        <f aca="false">'Hybrid - Mag - True - Straight'!N88</f>
        <v>#NAME?</v>
      </c>
      <c r="I88" s="27" t="e">
        <f aca="false">'Hybrid - Mag - True - Straight'!O88</f>
        <v>#NAME?</v>
      </c>
      <c r="K88" s="68"/>
      <c r="L88" s="31"/>
      <c r="M88" s="31"/>
    </row>
    <row r="89" customFormat="false" ht="45" hidden="false" customHeight="true" outlineLevel="0" collapsed="false">
      <c r="A89" s="0" t="str">
        <f aca="false">'Hybrid - Mag - True - Straight'!C89</f>
        <v>PT_b_gamma_X2S_P1W_LV_SRC/RET</v>
      </c>
      <c r="B89" s="27" t="str">
        <f aca="false">IF(ISNUMBER(SEARCH("_LV",A89)),LEFT(A89,FIND("_LV",A89)-1),"")</f>
        <v>PT_b_gamma_X2S_P1W</v>
      </c>
      <c r="C89" s="27" t="str">
        <f aca="false">'Hybrid - Mag - True - Straight'!E89</f>
        <v>P16 - 4/12</v>
      </c>
      <c r="D89" s="0" t="str">
        <f aca="false">'Hybrid - Mag - True - Straight'!F89</f>
        <v>8 - J12 - 8/7</v>
      </c>
      <c r="E89" s="0" t="e">
        <f aca="false">'Hybrid - Mag - True - Straight'!L89</f>
        <v>#NAME?</v>
      </c>
      <c r="F89" s="98" t="e">
        <f aca="false">CONCATENATE(D89,"   ",E89)</f>
        <v>#NAME?</v>
      </c>
      <c r="H89" s="27" t="e">
        <f aca="false">'Hybrid - Mag - True - Straight'!N89</f>
        <v>#NAME?</v>
      </c>
      <c r="I89" s="27" t="e">
        <f aca="false">'Hybrid - Mag - True - Straight'!O89</f>
        <v>#NAME?</v>
      </c>
      <c r="K89" s="68"/>
      <c r="L89" s="31"/>
      <c r="M89" s="31"/>
    </row>
    <row r="90" customFormat="false" ht="45" hidden="false" customHeight="true" outlineLevel="0" collapsed="false">
      <c r="A90" s="0" t="str">
        <f aca="false">'Hybrid - Mag - True - Straight'!C90</f>
        <v>PT_b_gamma_X2S_P2E_LV_SRC/RET</v>
      </c>
      <c r="B90" s="27" t="str">
        <f aca="false">IF(ISNUMBER(SEARCH("_LV",A90)),LEFT(A90,FIND("_LV",A90)-1),"")</f>
        <v>PT_b_gamma_X2S_P2E</v>
      </c>
      <c r="C90" s="27" t="str">
        <f aca="false">'Hybrid - Mag - True - Straight'!E90</f>
        <v>P16 - 5/13</v>
      </c>
      <c r="D90" s="0" t="str">
        <f aca="false">'Hybrid - Mag - True - Straight'!F90</f>
        <v>5 - J13 - 4/3</v>
      </c>
      <c r="E90" s="0" t="e">
        <f aca="false">'Hybrid - Mag - True - Straight'!L90</f>
        <v>#NAME?</v>
      </c>
      <c r="F90" s="98" t="e">
        <f aca="false">CONCATENATE(D90,"   ",E90)</f>
        <v>#NAME?</v>
      </c>
      <c r="H90" s="27" t="e">
        <f aca="false">'Hybrid - Mag - True - Straight'!N90</f>
        <v>#NAME?</v>
      </c>
      <c r="I90" s="27" t="e">
        <f aca="false">'Hybrid - Mag - True - Straight'!O90</f>
        <v>#NAME?</v>
      </c>
      <c r="K90" s="69"/>
      <c r="L90" s="31"/>
      <c r="M90" s="31"/>
    </row>
    <row r="91" customFormat="false" ht="45" hidden="false" customHeight="true" outlineLevel="0" collapsed="false">
      <c r="A91" s="0" t="str">
        <f aca="false">'Hybrid - Mag - True - Straight'!C91</f>
        <v>PT_b_gamma_X2S_P3_LV_SRC/RET</v>
      </c>
      <c r="B91" s="27" t="str">
        <f aca="false">IF(ISNUMBER(SEARCH("_LV",A91)),LEFT(A91,FIND("_LV",A91)-1),"")</f>
        <v>PT_b_gamma_X2S_P3</v>
      </c>
      <c r="C91" s="27" t="str">
        <f aca="false">'Hybrid - Mag - True - Straight'!E91</f>
        <v>P16 - 6/14</v>
      </c>
      <c r="D91" s="0" t="str">
        <f aca="false">'Hybrid - Mag - True - Straight'!F91</f>
        <v>2 - J13 - 2/1</v>
      </c>
      <c r="E91" s="0" t="e">
        <f aca="false">'Hybrid - Mag - True - Straight'!L91</f>
        <v>#NAME?</v>
      </c>
      <c r="F91" s="98" t="e">
        <f aca="false">CONCATENATE(D91,"   ",E91)</f>
        <v>#NAME?</v>
      </c>
      <c r="H91" s="27" t="e">
        <f aca="false">'Hybrid - Mag - True - Straight'!N91</f>
        <v>#NAME?</v>
      </c>
      <c r="I91" s="27" t="e">
        <f aca="false">'Hybrid - Mag - True - Straight'!O91</f>
        <v>#NAME?</v>
      </c>
      <c r="K91" s="68"/>
      <c r="L91" s="31"/>
      <c r="M91" s="49"/>
    </row>
    <row r="92" customFormat="false" ht="18" hidden="false" customHeight="true" outlineLevel="0" collapsed="false">
      <c r="F92" s="98"/>
      <c r="K92" s="31"/>
      <c r="L92" s="31"/>
      <c r="M92" s="31"/>
    </row>
    <row r="93" customFormat="false" ht="16.5" hidden="false" customHeight="true" outlineLevel="0" collapsed="false">
      <c r="F93" s="98"/>
      <c r="K93" s="31"/>
      <c r="L93" s="31"/>
      <c r="M93" s="31"/>
    </row>
    <row r="94" customFormat="false" ht="13.5" hidden="false" customHeight="true" outlineLevel="0" collapsed="false">
      <c r="F94" s="98"/>
      <c r="K94" s="31"/>
      <c r="L94" s="31"/>
      <c r="M94" s="31"/>
    </row>
    <row r="95" customFormat="false" ht="45" hidden="false" customHeight="true" outlineLevel="0" collapsed="false">
      <c r="A95" s="0" t="str">
        <f aca="false">'Hybrid - Mag - True - Straight'!C95</f>
        <v>PT_b_gamma_X1M_P1W_LV_SRC/RET</v>
      </c>
      <c r="B95" s="27" t="str">
        <f aca="false">IF(ISNUMBER(SEARCH("_LV",A95)),LEFT(A95,FIND("_LV",A95)-1),"")</f>
        <v>PT_b_gamma_X1M_P1W</v>
      </c>
      <c r="C95" s="27" t="str">
        <f aca="false">'Hybrid - Mag - True - Straight'!E95</f>
        <v>P17 - 1/9</v>
      </c>
      <c r="D95" s="0" t="str">
        <f aca="false">'Hybrid - Mag - True - Straight'!F95</f>
        <v>12 - J13 - 8/7</v>
      </c>
      <c r="E95" s="0" t="e">
        <f aca="false">'Hybrid - Mag - True - Straight'!L95</f>
        <v>#NAME?</v>
      </c>
      <c r="F95" s="98" t="e">
        <f aca="false">CONCATENATE(D95,"   ",E95)</f>
        <v>#NAME?</v>
      </c>
      <c r="H95" s="27" t="e">
        <f aca="false">'Hybrid - Mag - True - Straight'!N95</f>
        <v>#NAME?</v>
      </c>
      <c r="I95" s="27" t="e">
        <f aca="false">'Hybrid - Mag - True - Straight'!O95</f>
        <v>#NAME?</v>
      </c>
      <c r="K95" s="68"/>
      <c r="L95" s="31"/>
      <c r="M95" s="31"/>
    </row>
    <row r="96" customFormat="false" ht="45" hidden="false" customHeight="true" outlineLevel="0" collapsed="false">
      <c r="A96" s="0" t="str">
        <f aca="false">'Hybrid - Mag - True - Straight'!C96</f>
        <v>PT_b_gamma_X1M_P2E_LV_SRC/RET</v>
      </c>
      <c r="B96" s="27" t="str">
        <f aca="false">IF(ISNUMBER(SEARCH("_LV",A96)),LEFT(A96,FIND("_LV",A96)-1),"")</f>
        <v>PT_b_gamma_X1M_P2E</v>
      </c>
      <c r="C96" s="27" t="str">
        <f aca="false">'Hybrid - Mag - True - Straight'!E96</f>
        <v>P17 - 2/10</v>
      </c>
      <c r="D96" s="0" t="str">
        <f aca="false">'Hybrid - Mag - True - Straight'!F96</f>
        <v>8 - J12 - 4/3</v>
      </c>
      <c r="E96" s="0" t="e">
        <f aca="false">'Hybrid - Mag - True - Straight'!L96</f>
        <v>#NAME?</v>
      </c>
      <c r="F96" s="98" t="e">
        <f aca="false">CONCATENATE(D96,"   ",E96)</f>
        <v>#NAME?</v>
      </c>
      <c r="H96" s="27" t="e">
        <f aca="false">'Hybrid - Mag - True - Straight'!N96</f>
        <v>#NAME?</v>
      </c>
      <c r="I96" s="27" t="e">
        <f aca="false">'Hybrid - Mag - True - Straight'!O96</f>
        <v>#NAME?</v>
      </c>
      <c r="K96" s="68"/>
      <c r="L96" s="31"/>
      <c r="M96" s="31"/>
    </row>
    <row r="97" customFormat="false" ht="45" hidden="false" customHeight="true" outlineLevel="0" collapsed="false">
      <c r="A97" s="0" t="str">
        <f aca="false">'Hybrid - Mag - True - Straight'!C97</f>
        <v>PT_b_gamma_X1M_P3_LV_SRC/RET</v>
      </c>
      <c r="B97" s="27" t="str">
        <f aca="false">IF(ISNUMBER(SEARCH("_LV",A97)),LEFT(A97,FIND("_LV",A97)-1),"")</f>
        <v>PT_b_gamma_X1M_P3</v>
      </c>
      <c r="C97" s="27" t="str">
        <f aca="false">'Hybrid - Mag - True - Straight'!E97</f>
        <v>P17 - 3/11</v>
      </c>
      <c r="D97" s="0" t="str">
        <f aca="false">'Hybrid - Mag - True - Straight'!F97</f>
        <v>5 - J12 - 6/5</v>
      </c>
      <c r="E97" s="0" t="e">
        <f aca="false">'Hybrid - Mag - True - Straight'!L97</f>
        <v>#NAME?</v>
      </c>
      <c r="F97" s="98" t="e">
        <f aca="false">CONCATENATE(D97,"   ",E97)</f>
        <v>#NAME?</v>
      </c>
      <c r="H97" s="27" t="e">
        <f aca="false">'Hybrid - Mag - True - Straight'!N97</f>
        <v>#NAME?</v>
      </c>
      <c r="I97" s="27" t="e">
        <f aca="false">'Hybrid - Mag - True - Straight'!O97</f>
        <v>#NAME?</v>
      </c>
      <c r="K97" s="68"/>
      <c r="L97" s="31"/>
      <c r="M97" s="31"/>
    </row>
    <row r="98" customFormat="false" ht="45" hidden="false" customHeight="true" outlineLevel="0" collapsed="false">
      <c r="A98" s="0" t="str">
        <f aca="false">'Hybrid - Mag - True - Straight'!C98</f>
        <v>PT_b_gamma_X1S_P1W_LV_SRC/RET</v>
      </c>
      <c r="B98" s="27" t="str">
        <f aca="false">IF(ISNUMBER(SEARCH("_LV",A98)),LEFT(A98,FIND("_LV",A98)-1),"")</f>
        <v>PT_b_gamma_X1S_P1W</v>
      </c>
      <c r="C98" s="27" t="str">
        <f aca="false">'Hybrid - Mag - True - Straight'!E98</f>
        <v>P17 - 4/12</v>
      </c>
      <c r="D98" s="0" t="str">
        <f aca="false">'Hybrid - Mag - True - Straight'!F98</f>
        <v>8 - J13 - 6/5</v>
      </c>
      <c r="E98" s="0" t="e">
        <f aca="false">'Hybrid - Mag - True - Straight'!L98</f>
        <v>#NAME?</v>
      </c>
      <c r="F98" s="98" t="e">
        <f aca="false">CONCATENATE(D98,"   ",E98)</f>
        <v>#NAME?</v>
      </c>
      <c r="H98" s="27" t="e">
        <f aca="false">'Hybrid - Mag - True - Straight'!N98</f>
        <v>#NAME?</v>
      </c>
      <c r="I98" s="27" t="e">
        <f aca="false">'Hybrid - Mag - True - Straight'!O98</f>
        <v>#NAME?</v>
      </c>
      <c r="K98" s="68"/>
      <c r="L98" s="31"/>
      <c r="M98" s="31"/>
    </row>
    <row r="99" customFormat="false" ht="45" hidden="false" customHeight="true" outlineLevel="0" collapsed="false">
      <c r="A99" s="0" t="str">
        <f aca="false">'Hybrid - Mag - True - Straight'!C99</f>
        <v>PT_b_gamma_X1S_P2E_LV_SRC/RET</v>
      </c>
      <c r="B99" s="27" t="str">
        <f aca="false">IF(ISNUMBER(SEARCH("_LV",A99)),LEFT(A99,FIND("_LV",A99)-1),"")</f>
        <v>PT_b_gamma_X1S_P2E</v>
      </c>
      <c r="C99" s="27" t="str">
        <f aca="false">'Hybrid - Mag - True - Straight'!E99</f>
        <v>P17 - 5/13</v>
      </c>
      <c r="D99" s="0" t="str">
        <f aca="false">'Hybrid - Mag - True - Straight'!F99</f>
        <v>5 - J12 - 2/1</v>
      </c>
      <c r="E99" s="0" t="e">
        <f aca="false">'Hybrid - Mag - True - Straight'!L99</f>
        <v>#NAME?</v>
      </c>
      <c r="F99" s="98" t="e">
        <f aca="false">CONCATENATE(D99,"   ",E99)</f>
        <v>#NAME?</v>
      </c>
      <c r="H99" s="27" t="e">
        <f aca="false">'Hybrid - Mag - True - Straight'!N99</f>
        <v>#NAME?</v>
      </c>
      <c r="I99" s="27" t="e">
        <f aca="false">'Hybrid - Mag - True - Straight'!O99</f>
        <v>#NAME?</v>
      </c>
      <c r="K99" s="69"/>
      <c r="L99" s="31"/>
      <c r="M99" s="31"/>
    </row>
    <row r="100" customFormat="false" ht="45" hidden="false" customHeight="true" outlineLevel="0" collapsed="false">
      <c r="A100" s="0" t="str">
        <f aca="false">'Hybrid - Mag - True - Straight'!C100</f>
        <v>PT_b_gamma_X1S_P3_LV_SRC/RET</v>
      </c>
      <c r="B100" s="27" t="str">
        <f aca="false">IF(ISNUMBER(SEARCH("_LV",A100)),LEFT(A100,FIND("_LV",A100)-1),"")</f>
        <v>PT_b_gamma_X1S_P3</v>
      </c>
      <c r="C100" s="27" t="str">
        <f aca="false">'Hybrid - Mag - True - Straight'!E100</f>
        <v>P17 - 6/14</v>
      </c>
      <c r="D100" s="0" t="str">
        <f aca="false">'Hybrid - Mag - True - Straight'!F100</f>
        <v>2 - J13 - 4/3</v>
      </c>
      <c r="E100" s="0" t="e">
        <f aca="false">'Hybrid - Mag - True - Straight'!L100</f>
        <v>#NAME?</v>
      </c>
      <c r="F100" s="98" t="e">
        <f aca="false">CONCATENATE(D100,"   ",E100)</f>
        <v>#NAME?</v>
      </c>
      <c r="H100" s="27" t="e">
        <f aca="false">'Hybrid - Mag - True - Straight'!N100</f>
        <v>#NAME?</v>
      </c>
      <c r="I100" s="27" t="e">
        <f aca="false">'Hybrid - Mag - True - Straight'!O100</f>
        <v>#NAME?</v>
      </c>
      <c r="K100" s="68"/>
      <c r="L100" s="31"/>
      <c r="M100" s="49"/>
    </row>
    <row r="101" customFormat="false" ht="21" hidden="false" customHeight="true" outlineLevel="0" collapsed="false">
      <c r="F101" s="98"/>
      <c r="K101" s="31"/>
      <c r="L101" s="31"/>
      <c r="M101" s="31"/>
    </row>
    <row r="102" customFormat="false" ht="13.5" hidden="false" customHeight="true" outlineLevel="0" collapsed="false">
      <c r="F102" s="98"/>
      <c r="K102" s="31"/>
      <c r="L102" s="31"/>
      <c r="M102" s="31"/>
    </row>
    <row r="103" customFormat="false" ht="13.5" hidden="false" customHeight="true" outlineLevel="0" collapsed="false">
      <c r="F103" s="98"/>
      <c r="K103" s="31"/>
      <c r="L103" s="31"/>
      <c r="M103" s="31"/>
    </row>
    <row r="104" customFormat="false" ht="45" hidden="false" customHeight="true" outlineLevel="0" collapsed="false">
      <c r="A104" s="0" t="str">
        <f aca="false">'Hybrid - Mag - True - Straight'!C104</f>
        <v>PT_b_gamma_X0M_P1W_LV_SRC/RET</v>
      </c>
      <c r="B104" s="27" t="str">
        <f aca="false">IF(ISNUMBER(SEARCH("_LV",A104)),LEFT(A104,FIND("_LV",A104)-1),"")</f>
        <v>PT_b_gamma_X0M_P1W</v>
      </c>
      <c r="C104" s="27" t="str">
        <f aca="false">'Hybrid - Mag - True - Straight'!E104</f>
        <v>P18 - 1/9</v>
      </c>
      <c r="D104" s="0" t="str">
        <f aca="false">'Hybrid - Mag - True - Straight'!F104</f>
        <v>12 - J13 - 2/1</v>
      </c>
      <c r="E104" s="0" t="e">
        <f aca="false">'Hybrid - Mag - True - Straight'!L104</f>
        <v>#NAME?</v>
      </c>
      <c r="F104" s="98" t="e">
        <f aca="false">CONCATENATE(D104,"   ",E104)</f>
        <v>#NAME?</v>
      </c>
      <c r="H104" s="27" t="e">
        <f aca="false">'Hybrid - Mag - True - Straight'!N104</f>
        <v>#NAME?</v>
      </c>
      <c r="I104" s="27" t="e">
        <f aca="false">'Hybrid - Mag - True - Straight'!O104</f>
        <v>#NAME?</v>
      </c>
      <c r="K104" s="68"/>
      <c r="L104" s="31"/>
      <c r="M104" s="31"/>
    </row>
    <row r="105" customFormat="false" ht="45" hidden="false" customHeight="true" outlineLevel="0" collapsed="false">
      <c r="A105" s="0" t="str">
        <f aca="false">'Hybrid - Mag - True - Straight'!C105</f>
        <v>PT_b_gamma_X0M_P2E_LV_SRC/RET</v>
      </c>
      <c r="B105" s="27" t="str">
        <f aca="false">IF(ISNUMBER(SEARCH("_LV",A105)),LEFT(A105,FIND("_LV",A105)-1),"")</f>
        <v>PT_b_gamma_X0M_P2E</v>
      </c>
      <c r="C105" s="27" t="str">
        <f aca="false">'Hybrid - Mag - True - Straight'!E105</f>
        <v>P18 - 2/10</v>
      </c>
      <c r="D105" s="0" t="str">
        <f aca="false">'Hybrid - Mag - True - Straight'!F105</f>
        <v>8 - J12 - 2/1</v>
      </c>
      <c r="E105" s="0" t="e">
        <f aca="false">'Hybrid - Mag - True - Straight'!L105</f>
        <v>#NAME?</v>
      </c>
      <c r="F105" s="98" t="e">
        <f aca="false">CONCATENATE(D105,"   ",E105)</f>
        <v>#NAME?</v>
      </c>
      <c r="H105" s="27" t="e">
        <f aca="false">'Hybrid - Mag - True - Straight'!N105</f>
        <v>#NAME?</v>
      </c>
      <c r="I105" s="27" t="e">
        <f aca="false">'Hybrid - Mag - True - Straight'!O105</f>
        <v>#NAME?</v>
      </c>
      <c r="K105" s="68"/>
      <c r="L105" s="31"/>
      <c r="M105" s="31"/>
    </row>
    <row r="106" customFormat="false" ht="45" hidden="false" customHeight="true" outlineLevel="0" collapsed="false">
      <c r="A106" s="0" t="str">
        <f aca="false">'Hybrid - Mag - True - Straight'!C106</f>
        <v>PT_b_gamma_X0M_P3_LV_SRC/RET</v>
      </c>
      <c r="B106" s="27" t="str">
        <f aca="false">IF(ISNUMBER(SEARCH("_LV",A106)),LEFT(A106,FIND("_LV",A106)-1),"")</f>
        <v>PT_b_gamma_X0M_P3</v>
      </c>
      <c r="C106" s="27" t="str">
        <f aca="false">'Hybrid - Mag - True - Straight'!E106</f>
        <v>P18 - 3/11</v>
      </c>
      <c r="D106" s="0" t="str">
        <f aca="false">'Hybrid - Mag - True - Straight'!F106</f>
        <v>5 - J12 - 8/7</v>
      </c>
      <c r="E106" s="0" t="e">
        <f aca="false">'Hybrid - Mag - True - Straight'!L106</f>
        <v>#NAME?</v>
      </c>
      <c r="F106" s="98" t="e">
        <f aca="false">CONCATENATE(D106,"   ",E106)</f>
        <v>#NAME?</v>
      </c>
      <c r="H106" s="27" t="e">
        <f aca="false">'Hybrid - Mag - True - Straight'!N106</f>
        <v>#NAME?</v>
      </c>
      <c r="I106" s="27" t="e">
        <f aca="false">'Hybrid - Mag - True - Straight'!O106</f>
        <v>#NAME?</v>
      </c>
      <c r="K106" s="68"/>
      <c r="L106" s="31"/>
      <c r="M106" s="31"/>
    </row>
    <row r="107" customFormat="false" ht="45" hidden="false" customHeight="true" outlineLevel="0" collapsed="false">
      <c r="A107" s="0" t="str">
        <f aca="false">'Hybrid - Mag - True - Straight'!C107</f>
        <v>PT_b_gamma_X0S_P1W_LV_SRC/RET</v>
      </c>
      <c r="B107" s="27" t="str">
        <f aca="false">IF(ISNUMBER(SEARCH("_LV",A107)),LEFT(A107,FIND("_LV",A107)-1),"")</f>
        <v>PT_b_gamma_X0S_P1W</v>
      </c>
      <c r="C107" s="27" t="str">
        <f aca="false">'Hybrid - Mag - True - Straight'!E107</f>
        <v>P18 - 4/12</v>
      </c>
      <c r="D107" s="0" t="str">
        <f aca="false">'Hybrid - Mag - True - Straight'!F107</f>
        <v>8 - J13 - 2/1</v>
      </c>
      <c r="E107" s="0" t="e">
        <f aca="false">'Hybrid - Mag - True - Straight'!L107</f>
        <v>#NAME?</v>
      </c>
      <c r="F107" s="98" t="e">
        <f aca="false">CONCATENATE(D107,"   ",E107)</f>
        <v>#NAME?</v>
      </c>
      <c r="H107" s="27" t="e">
        <f aca="false">'Hybrid - Mag - True - Straight'!N107</f>
        <v>#NAME?</v>
      </c>
      <c r="I107" s="27" t="e">
        <f aca="false">'Hybrid - Mag - True - Straight'!O107</f>
        <v>#NAME?</v>
      </c>
      <c r="K107" s="68"/>
      <c r="L107" s="31"/>
      <c r="M107" s="31"/>
    </row>
    <row r="108" customFormat="false" ht="45" hidden="false" customHeight="true" outlineLevel="0" collapsed="false">
      <c r="A108" s="0" t="str">
        <f aca="false">'Hybrid - Mag - True - Straight'!C108</f>
        <v>PT_b_gamma_X0S_P2E_LV_SRC/RET</v>
      </c>
      <c r="B108" s="27" t="str">
        <f aca="false">IF(ISNUMBER(SEARCH("_LV",A108)),LEFT(A108,FIND("_LV",A108)-1),"")</f>
        <v>PT_b_gamma_X0S_P2E</v>
      </c>
      <c r="C108" s="27" t="str">
        <f aca="false">'Hybrid - Mag - True - Straight'!E108</f>
        <v>P18 - 5/13</v>
      </c>
      <c r="D108" s="0" t="str">
        <f aca="false">'Hybrid - Mag - True - Straight'!F108</f>
        <v>8 - J13 - 8/7</v>
      </c>
      <c r="E108" s="0" t="e">
        <f aca="false">'Hybrid - Mag - True - Straight'!L108</f>
        <v>#NAME?</v>
      </c>
      <c r="F108" s="98" t="e">
        <f aca="false">CONCATENATE(D108,"   ",E108)</f>
        <v>#NAME?</v>
      </c>
      <c r="H108" s="27" t="e">
        <f aca="false">'Hybrid - Mag - True - Straight'!N108</f>
        <v>#NAME?</v>
      </c>
      <c r="I108" s="27" t="e">
        <f aca="false">'Hybrid - Mag - True - Straight'!O108</f>
        <v>#NAME?</v>
      </c>
      <c r="K108" s="69"/>
      <c r="L108" s="31"/>
      <c r="M108" s="31"/>
    </row>
    <row r="109" customFormat="false" ht="45" hidden="false" customHeight="true" outlineLevel="0" collapsed="false">
      <c r="A109" s="0" t="str">
        <f aca="false">'Hybrid - Mag - True - Straight'!C109</f>
        <v>PT_b_gamma_X0S_P3_LV_SRC/RET</v>
      </c>
      <c r="B109" s="27" t="str">
        <f aca="false">IF(ISNUMBER(SEARCH("_LV",A109)),LEFT(A109,FIND("_LV",A109)-1),"")</f>
        <v>PT_b_gamma_X0S_P3</v>
      </c>
      <c r="C109" s="27" t="str">
        <f aca="false">'Hybrid - Mag - True - Straight'!E109</f>
        <v>P18 - 6/14</v>
      </c>
      <c r="D109" s="0" t="str">
        <f aca="false">'Hybrid - Mag - True - Straight'!F109</f>
        <v>5 - J12 - 4/3</v>
      </c>
      <c r="E109" s="0" t="e">
        <f aca="false">'Hybrid - Mag - True - Straight'!L109</f>
        <v>#NAME?</v>
      </c>
      <c r="F109" s="98" t="e">
        <f aca="false">CONCATENATE(D109,"   ",E109)</f>
        <v>#NAME?</v>
      </c>
      <c r="H109" s="27" t="e">
        <f aca="false">'Hybrid - Mag - True - Straight'!N109</f>
        <v>#NAME?</v>
      </c>
      <c r="I109" s="27" t="e">
        <f aca="false">'Hybrid - Mag - True - Straight'!O109</f>
        <v>#NAME?</v>
      </c>
      <c r="K109" s="68"/>
      <c r="L109" s="31"/>
      <c r="M109" s="31"/>
    </row>
    <row r="110" customFormat="false" ht="7.5" hidden="false" customHeight="true" outlineLevel="0" collapsed="false">
      <c r="F110" s="98"/>
      <c r="K110" s="31"/>
      <c r="M110" s="31"/>
    </row>
    <row r="111" customFormat="false" ht="9" hidden="false" customHeight="true" outlineLevel="0" collapsed="false">
      <c r="F111" s="98"/>
      <c r="K111" s="31"/>
      <c r="M111" s="31"/>
    </row>
    <row r="112" customFormat="false" ht="8.25" hidden="false" customHeight="true" outlineLevel="0" collapsed="false">
      <c r="F112" s="98"/>
      <c r="K112" s="31"/>
      <c r="M112" s="31"/>
    </row>
    <row r="113" customFormat="false" ht="8.25" hidden="false" customHeight="true" outlineLevel="0" collapsed="false">
      <c r="F113" s="98"/>
      <c r="K113" s="31"/>
      <c r="M113" s="31"/>
    </row>
    <row r="114" customFormat="false" ht="45" hidden="false" customHeight="true" outlineLevel="0" collapsed="false">
      <c r="A114" s="0" t="str">
        <f aca="false">'Hybrid - Mag - True - Straight'!C114</f>
        <v>PT_b_gamma_X0M_P4_LV_SRC/RET</v>
      </c>
      <c r="B114" s="27" t="str">
        <f aca="false">IF(ISNUMBER(SEARCH("_LV",A114)),LEFT(A114,FIND("_LV",A114)-1),"")</f>
        <v>PT_b_gamma_X0M_P4</v>
      </c>
      <c r="C114" s="27" t="str">
        <f aca="false">'Hybrid - Mag - True - Straight'!E114</f>
        <v>P31 - 1/9</v>
      </c>
      <c r="D114" s="0" t="str">
        <f aca="false">'Hybrid - Mag - True - Straight'!F114</f>
        <v>2 - J13 - 8/7</v>
      </c>
      <c r="E114" s="0" t="e">
        <f aca="false">'Hybrid - Mag - True - Straight'!L114</f>
        <v>#NAME?</v>
      </c>
      <c r="F114" s="98" t="e">
        <f aca="false">CONCATENATE(D114,"   ",E114)</f>
        <v>#NAME?</v>
      </c>
      <c r="H114" s="27" t="e">
        <f aca="false">'Hybrid - Mag - True - Straight'!N114</f>
        <v>#NAME?</v>
      </c>
      <c r="I114" s="27" t="e">
        <f aca="false">'Hybrid - Mag - True - Straight'!O114</f>
        <v>#NAME?</v>
      </c>
      <c r="K114" s="49"/>
      <c r="L114" s="31"/>
      <c r="M114" s="68"/>
    </row>
    <row r="115" customFormat="false" ht="45" hidden="false" customHeight="true" outlineLevel="0" collapsed="false">
      <c r="A115" s="0" t="str">
        <f aca="false">'Hybrid - Mag - True - Straight'!C115</f>
        <v>PT_b_gamma_X1M_P4_LV_SRC/RET</v>
      </c>
      <c r="B115" s="27" t="str">
        <f aca="false">IF(ISNUMBER(SEARCH("_LV",A115)),LEFT(A115,FIND("_LV",A115)-1),"")</f>
        <v>PT_b_gamma_X1M_P4</v>
      </c>
      <c r="C115" s="27" t="str">
        <f aca="false">'Hybrid - Mag - True - Straight'!E115</f>
        <v>P31 - 2/10</v>
      </c>
      <c r="D115" s="0" t="str">
        <f aca="false">'Hybrid - Mag - True - Straight'!F115</f>
        <v>2 - J13 - 6/5</v>
      </c>
      <c r="E115" s="0" t="e">
        <f aca="false">'Hybrid - Mag - True - Straight'!L115</f>
        <v>#NAME?</v>
      </c>
      <c r="F115" s="98" t="e">
        <f aca="false">CONCATENATE(D115,"   ",E115)</f>
        <v>#NAME?</v>
      </c>
      <c r="H115" s="27" t="e">
        <f aca="false">'Hybrid - Mag - True - Straight'!N115</f>
        <v>#NAME?</v>
      </c>
      <c r="I115" s="27" t="e">
        <f aca="false">'Hybrid - Mag - True - Straight'!O115</f>
        <v>#NAME?</v>
      </c>
      <c r="K115" s="49"/>
      <c r="L115" s="31"/>
      <c r="M115" s="68"/>
    </row>
    <row r="116" customFormat="false" ht="45" hidden="false" customHeight="true" outlineLevel="0" collapsed="false">
      <c r="A116" s="0" t="str">
        <f aca="false">'Hybrid - Mag - True - Straight'!C116</f>
        <v>PT_b_gamma_X2M_P4_LV_SRC/RET</v>
      </c>
      <c r="B116" s="27" t="str">
        <f aca="false">IF(ISNUMBER(SEARCH("_LV",A116)),LEFT(A116,FIND("_LV",A116)-1),"")</f>
        <v>PT_b_gamma_X2M_P4</v>
      </c>
      <c r="C116" s="27" t="str">
        <f aca="false">'Hybrid - Mag - True - Straight'!E116</f>
        <v>P31 - 3/11</v>
      </c>
      <c r="D116" s="0" t="str">
        <f aca="false">'Hybrid - Mag - True - Straight'!F116</f>
        <v>1 - J13 - 2/1</v>
      </c>
      <c r="E116" s="0" t="e">
        <f aca="false">'Hybrid - Mag - True - Straight'!L116</f>
        <v>#NAME?</v>
      </c>
      <c r="F116" s="98" t="e">
        <f aca="false">CONCATENATE(D116,"   ",E116)</f>
        <v>#NAME?</v>
      </c>
      <c r="H116" s="27" t="e">
        <f aca="false">'Hybrid - Mag - True - Straight'!N116</f>
        <v>#NAME?</v>
      </c>
      <c r="I116" s="27" t="e">
        <f aca="false">'Hybrid - Mag - True - Straight'!O116</f>
        <v>#NAME?</v>
      </c>
      <c r="K116" s="49"/>
      <c r="L116" s="31"/>
      <c r="M116" s="68"/>
    </row>
  </sheetData>
  <mergeCells count="2">
    <mergeCell ref="B1:C1"/>
    <mergeCell ref="K2:M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9"/>
  <sheetViews>
    <sheetView showFormulas="false" showGridLines="true" showRowColHeaders="true" showZeros="true" rightToLeft="false" tabSelected="false" showOutlineSymbols="true" defaultGridColor="true" view="normal" topLeftCell="A37" colorId="64" zoomScale="110" zoomScaleNormal="110" zoomScalePageLayoutView="100" workbookViewId="0">
      <selection pane="topLeft" activeCell="D75" activeCellId="0" sqref="D75"/>
    </sheetView>
  </sheetViews>
  <sheetFormatPr defaultRowHeight="15" zeroHeight="false" outlineLevelRow="0" outlineLevelCol="0"/>
  <cols>
    <col collapsed="false" customWidth="true" hidden="false" outlineLevel="0" max="1" min="1" style="18" width="3.99"/>
    <col collapsed="false" customWidth="true" hidden="false" outlineLevel="0" max="2" min="2" style="18" width="6.71"/>
    <col collapsed="false" customWidth="true" hidden="false" outlineLevel="0" max="3" min="3" style="18" width="39.57"/>
    <col collapsed="false" customWidth="true" hidden="false" outlineLevel="0" max="4" min="4" style="18" width="32.57"/>
    <col collapsed="false" customWidth="true" hidden="false" outlineLevel="0" max="5" min="5" style="18" width="13.86"/>
    <col collapsed="false" customWidth="true" hidden="false" outlineLevel="0" max="6" min="6" style="18" width="14.15"/>
    <col collapsed="false" customWidth="true" hidden="false" outlineLevel="0" max="7" min="7" style="16" width="5.7"/>
    <col collapsed="false" customWidth="true" hidden="false" outlineLevel="0" max="8" min="8" style="14" width="5.57"/>
    <col collapsed="false" customWidth="true" hidden="false" outlineLevel="0" max="10" min="9" style="14" width="1.58"/>
    <col collapsed="false" customWidth="true" hidden="false" outlineLevel="0" max="11" min="11" style="14" width="1.71"/>
    <col collapsed="false" customWidth="true" hidden="false" outlineLevel="0" max="12" min="12" style="16" width="5.43"/>
    <col collapsed="false" customWidth="true" hidden="false" outlineLevel="0" max="13" min="13" style="22" width="4.57"/>
    <col collapsed="false" customWidth="true" hidden="false" outlineLevel="0" max="14" min="14" style="14" width="6.86"/>
    <col collapsed="false" customWidth="true" hidden="false" outlineLevel="0" max="15" min="15" style="115" width="6.28"/>
    <col collapsed="false" customWidth="true" hidden="false" outlineLevel="0" max="16" min="16" style="22" width="6.57"/>
    <col collapsed="false" customWidth="true" hidden="false" outlineLevel="0" max="17" min="17" style="16" width="3.29"/>
    <col collapsed="false" customWidth="true" hidden="false" outlineLevel="0" max="18" min="18" style="22" width="6.28"/>
    <col collapsed="false" customWidth="true" hidden="false" outlineLevel="0" max="19" min="19" style="16" width="3.29"/>
    <col collapsed="false" customWidth="true" hidden="false" outlineLevel="0" max="21" min="20" style="16" width="4.57"/>
    <col collapsed="false" customWidth="true" hidden="false" outlineLevel="0" max="22" min="22" style="16" width="15.29"/>
    <col collapsed="false" customWidth="true" hidden="false" outlineLevel="0" max="23" min="23" style="16" width="10.71"/>
    <col collapsed="false" customWidth="true" hidden="false" outlineLevel="0" max="24" min="24" style="18" width="23.42"/>
    <col collapsed="false" customWidth="true" hidden="false" outlineLevel="0" max="25" min="25" style="18" width="32.15"/>
    <col collapsed="false" customWidth="true" hidden="false" outlineLevel="0" max="26" min="26" style="18" width="41.15"/>
    <col collapsed="false" customWidth="true" hidden="false" outlineLevel="0" max="1025" min="27" style="18" width="8.71"/>
  </cols>
  <sheetData>
    <row r="1" customFormat="false" ht="15" hidden="false" customHeight="true" outlineLevel="0" collapsed="false">
      <c r="H1" s="19" t="s">
        <v>36</v>
      </c>
      <c r="L1" s="20" t="s">
        <v>37</v>
      </c>
      <c r="M1" s="21" t="s">
        <v>38</v>
      </c>
      <c r="T1" s="20" t="s">
        <v>39</v>
      </c>
    </row>
    <row r="2" customFormat="false" ht="23.25" hidden="false" customHeight="true" outlineLevel="0" collapsed="false">
      <c r="C2" s="116" t="s">
        <v>671</v>
      </c>
      <c r="D2" s="116"/>
      <c r="E2" s="116"/>
      <c r="F2" s="116"/>
      <c r="G2" s="24" t="s">
        <v>41</v>
      </c>
      <c r="H2" s="19"/>
      <c r="I2" s="25" t="s">
        <v>42</v>
      </c>
      <c r="J2" s="25"/>
      <c r="K2" s="25"/>
      <c r="L2" s="20"/>
      <c r="M2" s="20"/>
      <c r="N2" s="14" t="s">
        <v>672</v>
      </c>
      <c r="O2" s="115" t="s">
        <v>673</v>
      </c>
      <c r="P2" s="117" t="str">
        <f aca="false">N2</f>
        <v>A-top</v>
      </c>
      <c r="R2" s="117" t="str">
        <f aca="false">O2</f>
        <v>C-bot</v>
      </c>
      <c r="S2" s="27"/>
      <c r="T2" s="20"/>
      <c r="V2" s="28" t="s">
        <v>45</v>
      </c>
    </row>
    <row r="3" customFormat="false" ht="63.75" hidden="false" customHeight="true" outlineLevel="0" collapsed="false">
      <c r="C3" s="29" t="s">
        <v>46</v>
      </c>
      <c r="D3" s="29" t="s">
        <v>47</v>
      </c>
      <c r="E3" s="118" t="s">
        <v>48</v>
      </c>
      <c r="F3" s="118" t="s">
        <v>49</v>
      </c>
      <c r="H3" s="19"/>
      <c r="L3" s="20"/>
      <c r="M3" s="20"/>
      <c r="N3" s="14" t="s">
        <v>50</v>
      </c>
      <c r="O3" s="115" t="s">
        <v>50</v>
      </c>
      <c r="P3" s="22" t="s">
        <v>50</v>
      </c>
      <c r="Q3" s="16" t="s">
        <v>51</v>
      </c>
      <c r="R3" s="22" t="s">
        <v>52</v>
      </c>
      <c r="S3" s="27" t="s">
        <v>51</v>
      </c>
      <c r="T3" s="20"/>
      <c r="V3" s="31" t="s">
        <v>53</v>
      </c>
      <c r="W3" s="16" t="n">
        <f aca="false">TRUE()</f>
        <v>1</v>
      </c>
    </row>
    <row r="4" customFormat="false" ht="15" hidden="false" customHeight="true" outlineLevel="0" collapsed="false">
      <c r="C4" s="32" t="s">
        <v>54</v>
      </c>
      <c r="D4" s="33" t="s">
        <v>389</v>
      </c>
      <c r="E4" s="33" t="s">
        <v>56</v>
      </c>
      <c r="F4" s="119" t="s">
        <v>57</v>
      </c>
      <c r="G4" s="36" t="str">
        <f aca="false">IF(LEFT(F4,3)="2.5", MID(F4,7,2),LEFT(F4,2))</f>
        <v>23</v>
      </c>
      <c r="H4" s="14" t="s">
        <v>58</v>
      </c>
      <c r="I4" s="37"/>
      <c r="L4" s="27" t="e">
        <f aca="false" t="array" ref="L4:L4">INDEX(Cable_L!$B$3:$B$80,MATCH(1,COUNTIFS($G4,Cable_L!$A$3:$A$80,$H4,Cable_L!$C$3:$C$80),0))</f>
        <v>#NAME?</v>
      </c>
      <c r="M4" s="22" t="e">
        <f aca="false" t="array" ref="M4:M7">_xlfn._xlws.sort(VALUE(_xlfn.unique(G4:G10)))</f>
        <v>#NAME?</v>
      </c>
      <c r="N4" s="58" t="e">
        <f aca="false" t="array" ref="N4:N4">INDEX(INDEX(Cable_L!$H$3:$K$80,,MATCH(N$2,Cable_L!$H$2:$K$2,0)),MATCH(1,COUNTIFS($G4,Cable_L!$A$3:$A$80,$H4,Cable_L!$C$3:$C$80),0))</f>
        <v>#NAME?</v>
      </c>
      <c r="O4" s="120" t="e">
        <f aca="false" t="array" ref="O4:O4">INDEX(INDEX(Cable_L!$H$3:$K$80,,MATCH(O$2,Cable_L!$H$2:$K$2,0)),MATCH(1,COUNTIFS($G4,Cable_L!$A$3:$A$80,$H4,Cable_L!$C$3:$C$80),0))</f>
        <v>#NAME?</v>
      </c>
      <c r="P4" s="22" t="e">
        <f aca="false" t="array" ref="P4:P6">_xlfn._xlws.filter(_xlfn.unique(N4:N10),_xlfn.unique(N4:N10)&lt;&gt;"")</f>
        <v>#NAME?</v>
      </c>
      <c r="Q4" s="16" t="e">
        <f aca="false">COUNTIF(N4:N10,P4)</f>
        <v>#NAME?</v>
      </c>
      <c r="R4" s="22" t="e">
        <f aca="false" t="array" ref="R4:R6">_xlfn._xlws.filter(_xlfn.unique(O4:O10),_xlfn.unique(O4:O10)&lt;&gt;"")</f>
        <v>#NAME?</v>
      </c>
      <c r="S4" s="27" t="e">
        <f aca="false">COUNTIF(O4:O10,R4)</f>
        <v>#NAME?</v>
      </c>
      <c r="T4" s="16" t="n">
        <f aca="false">COUNTA($G4:$G10)</f>
        <v>7</v>
      </c>
      <c r="V4" s="121" t="s">
        <v>59</v>
      </c>
      <c r="W4" s="121" t="s">
        <v>60</v>
      </c>
      <c r="Y4" s="38" t="s">
        <v>61</v>
      </c>
      <c r="Z4" s="38"/>
    </row>
    <row r="5" customFormat="false" ht="15.75" hidden="false" customHeight="false" outlineLevel="0" collapsed="false">
      <c r="C5" s="39" t="s">
        <v>62</v>
      </c>
      <c r="D5" s="40" t="s">
        <v>393</v>
      </c>
      <c r="E5" s="40" t="s">
        <v>64</v>
      </c>
      <c r="F5" s="122" t="s">
        <v>65</v>
      </c>
      <c r="G5" s="36" t="str">
        <f aca="false">IF(LEFT(F5,3)="2.5", MID(F5,7,2),LEFT(F5,2))</f>
        <v>18</v>
      </c>
      <c r="H5" s="31" t="s">
        <v>58</v>
      </c>
      <c r="I5" s="48"/>
      <c r="J5" s="31"/>
      <c r="K5" s="31"/>
      <c r="L5" s="27" t="e">
        <f aca="false" t="array" ref="L5:L5">INDEX(Cable_L!$B$3:$B$80,MATCH(1,COUNTIFS($G5,Cable_L!$A$3:$A$80,$H5,Cable_L!$C$3:$C$80),0))</f>
        <v>#NAME?</v>
      </c>
      <c r="M5" s="15" t="e">
        <v>#NAME?</v>
      </c>
      <c r="N5" s="58" t="e">
        <f aca="false" t="array" ref="N5:N5">INDEX(INDEX(Cable_L!$H$3:$K$80,,MATCH(N$2,Cable_L!$H$2:$K$2,0)),MATCH(1,COUNTIFS($G5,Cable_L!$A$3:$A$80,$H5,Cable_L!$C$3:$C$80),0))</f>
        <v>#NAME?</v>
      </c>
      <c r="O5" s="120" t="e">
        <f aca="false" t="array" ref="O5:O5">INDEX(INDEX(Cable_L!$H$3:$K$80,,MATCH(O$2,Cable_L!$H$2:$K$2,0)),MATCH(1,COUNTIFS($G5,Cable_L!$A$3:$A$80,$H5,Cable_L!$C$3:$C$80),0))</f>
        <v>#NAME?</v>
      </c>
      <c r="P5" s="15" t="e">
        <v>#NAME?</v>
      </c>
      <c r="Q5" s="16" t="e">
        <f aca="false">COUNTIF(N4:N10,P5)</f>
        <v>#NAME?</v>
      </c>
      <c r="R5" s="15" t="e">
        <v>#NAME?</v>
      </c>
      <c r="S5" s="27" t="e">
        <f aca="false">COUNTIF(O4:O10,R5)</f>
        <v>#NAME?</v>
      </c>
      <c r="V5" s="31" t="s">
        <v>66</v>
      </c>
      <c r="W5" s="31" t="s">
        <v>60</v>
      </c>
      <c r="Y5" s="38"/>
      <c r="Z5" s="38"/>
    </row>
    <row r="6" customFormat="false" ht="15" hidden="false" customHeight="false" outlineLevel="0" collapsed="false">
      <c r="C6" s="39" t="s">
        <v>70</v>
      </c>
      <c r="D6" s="40" t="s">
        <v>377</v>
      </c>
      <c r="E6" s="40" t="s">
        <v>72</v>
      </c>
      <c r="F6" s="122" t="s">
        <v>73</v>
      </c>
      <c r="G6" s="36" t="str">
        <f aca="false">IF(LEFT(F6,3)="2.5", MID(F6,7,2),LEFT(F6,2))</f>
        <v>18</v>
      </c>
      <c r="H6" s="31" t="s">
        <v>58</v>
      </c>
      <c r="I6" s="48"/>
      <c r="J6" s="31"/>
      <c r="K6" s="31"/>
      <c r="L6" s="27" t="e">
        <f aca="false" t="array" ref="L6:L6">INDEX(Cable_L!$B$3:$B$80,MATCH(1,COUNTIFS($G6,Cable_L!$A$3:$A$80,$H6,Cable_L!$C$3:$C$80),0))</f>
        <v>#NAME?</v>
      </c>
      <c r="M6" s="15" t="e">
        <v>#NAME?</v>
      </c>
      <c r="N6" s="58" t="e">
        <f aca="false" t="array" ref="N6:N6">INDEX(INDEX(Cable_L!$H$3:$K$80,,MATCH(N$2,Cable_L!$H$2:$K$2,0)),MATCH(1,COUNTIFS($G6,Cable_L!$A$3:$A$80,$H6,Cable_L!$C$3:$C$80),0))</f>
        <v>#NAME?</v>
      </c>
      <c r="O6" s="120" t="e">
        <f aca="false" t="array" ref="O6:O6">INDEX(INDEX(Cable_L!$H$3:$K$80,,MATCH(O$2,Cable_L!$H$2:$K$2,0)),MATCH(1,COUNTIFS($G6,Cable_L!$A$3:$A$80,$H6,Cable_L!$C$3:$C$80),0))</f>
        <v>#NAME?</v>
      </c>
      <c r="P6" s="15" t="e">
        <v>#NAME?</v>
      </c>
      <c r="Q6" s="16" t="e">
        <f aca="false">COUNTIF(N4:N10,P6)</f>
        <v>#NAME?</v>
      </c>
      <c r="R6" s="15" t="e">
        <v>#NAME?</v>
      </c>
      <c r="S6" s="27" t="e">
        <f aca="false">COUNTIF(O4:O10,R6)</f>
        <v>#NAME?</v>
      </c>
      <c r="V6" s="93" t="s">
        <v>69</v>
      </c>
      <c r="W6" s="123" t="n">
        <f aca="false">TRUE()</f>
        <v>1</v>
      </c>
    </row>
    <row r="7" customFormat="false" ht="15" hidden="false" customHeight="false" outlineLevel="0" collapsed="false">
      <c r="C7" s="39" t="s">
        <v>75</v>
      </c>
      <c r="D7" s="40" t="s">
        <v>381</v>
      </c>
      <c r="E7" s="40" t="s">
        <v>77</v>
      </c>
      <c r="F7" s="122" t="s">
        <v>78</v>
      </c>
      <c r="G7" s="36" t="str">
        <f aca="false">IF(LEFT(F7,3)="2.5", MID(F7,7,2),LEFT(F7,2))</f>
        <v>15</v>
      </c>
      <c r="H7" s="31" t="s">
        <v>58</v>
      </c>
      <c r="I7" s="48"/>
      <c r="J7" s="31"/>
      <c r="K7" s="31"/>
      <c r="L7" s="27" t="e">
        <f aca="false" t="array" ref="L7:L7">INDEX(Cable_L!$B$3:$B$80,MATCH(1,COUNTIFS($G7,Cable_L!$A$3:$A$80,$H7,Cable_L!$C$3:$C$80),0))</f>
        <v>#NAME?</v>
      </c>
      <c r="M7" s="15" t="e">
        <v>#NAME?</v>
      </c>
      <c r="N7" s="58" t="e">
        <f aca="false" t="array" ref="N7:N7">INDEX(INDEX(Cable_L!$H$3:$K$80,,MATCH(N$2,Cable_L!$H$2:$K$2,0)),MATCH(1,COUNTIFS($G7,Cable_L!$A$3:$A$80,$H7,Cable_L!$C$3:$C$80),0))</f>
        <v>#NAME?</v>
      </c>
      <c r="O7" s="120" t="e">
        <f aca="false" t="array" ref="O7:O7">INDEX(INDEX(Cable_L!$H$3:$K$80,,MATCH(O$2,Cable_L!$H$2:$K$2,0)),MATCH(1,COUNTIFS($G7,Cable_L!$A$3:$A$80,$H7,Cable_L!$C$3:$C$80),0))</f>
        <v>#NAME?</v>
      </c>
      <c r="P7" s="15"/>
      <c r="Q7" s="14"/>
      <c r="R7" s="15"/>
      <c r="S7" s="14"/>
      <c r="V7" s="31" t="s">
        <v>74</v>
      </c>
      <c r="W7" s="31" t="s">
        <v>60</v>
      </c>
    </row>
    <row r="8" customFormat="false" ht="15" hidden="false" customHeight="false" outlineLevel="0" collapsed="false">
      <c r="C8" s="39" t="s">
        <v>80</v>
      </c>
      <c r="D8" s="40" t="s">
        <v>385</v>
      </c>
      <c r="E8" s="40" t="s">
        <v>82</v>
      </c>
      <c r="F8" s="122" t="s">
        <v>83</v>
      </c>
      <c r="G8" s="36" t="str">
        <f aca="false">IF(LEFT(F8,3)="2.5", MID(F8,7,2),LEFT(F8,2))</f>
        <v>13</v>
      </c>
      <c r="H8" s="31" t="s">
        <v>58</v>
      </c>
      <c r="I8" s="48"/>
      <c r="J8" s="31"/>
      <c r="K8" s="124"/>
      <c r="L8" s="27" t="e">
        <f aca="false" t="array" ref="L8:L8">INDEX(Cable_L!$B$3:$B$80,MATCH(1,COUNTIFS($G8,Cable_L!$A$3:$A$80,$H8,Cable_L!$C$3:$C$80),0))</f>
        <v>#NAME?</v>
      </c>
      <c r="M8" s="15"/>
      <c r="N8" s="58" t="e">
        <f aca="false" t="array" ref="N8:N8">INDEX(INDEX(Cable_L!$H$3:$K$80,,MATCH(N$2,Cable_L!$H$2:$K$2,0)),MATCH(1,COUNTIFS($G8,Cable_L!$A$3:$A$80,$H8,Cable_L!$C$3:$C$80),0))</f>
        <v>#NAME?</v>
      </c>
      <c r="O8" s="120" t="e">
        <f aca="false" t="array" ref="O8:O8">INDEX(INDEX(Cable_L!$H$3:$K$80,,MATCH(O$2,Cable_L!$H$2:$K$2,0)),MATCH(1,COUNTIFS($G8,Cable_L!$A$3:$A$80,$H8,Cable_L!$C$3:$C$80),0))</f>
        <v>#NAME?</v>
      </c>
      <c r="P8" s="15"/>
      <c r="Q8" s="14"/>
      <c r="R8" s="15"/>
      <c r="S8" s="14"/>
      <c r="V8" s="93" t="s">
        <v>79</v>
      </c>
      <c r="W8" s="123" t="n">
        <f aca="false">TRUE()</f>
        <v>1</v>
      </c>
    </row>
    <row r="9" customFormat="false" ht="15" hidden="false" customHeight="false" outlineLevel="0" collapsed="false">
      <c r="C9" s="39" t="s">
        <v>85</v>
      </c>
      <c r="D9" s="40" t="s">
        <v>674</v>
      </c>
      <c r="E9" s="40" t="s">
        <v>87</v>
      </c>
      <c r="F9" s="122" t="s">
        <v>88</v>
      </c>
      <c r="G9" s="36" t="str">
        <f aca="false">IF(LEFT(F9,3)="2.5", MID(F9,7,2),LEFT(F9,2))</f>
        <v>23</v>
      </c>
      <c r="H9" s="31" t="s">
        <v>58</v>
      </c>
      <c r="I9" s="48"/>
      <c r="J9" s="31"/>
      <c r="K9" s="31"/>
      <c r="L9" s="27" t="e">
        <f aca="false" t="array" ref="L9:L9">INDEX(Cable_L!$B$3:$B$80,MATCH(1,COUNTIFS($G9,Cable_L!$A$3:$A$80,$H9,Cable_L!$C$3:$C$80),0))</f>
        <v>#NAME?</v>
      </c>
      <c r="M9" s="15"/>
      <c r="N9" s="58" t="e">
        <f aca="false" t="array" ref="N9:N9">INDEX(INDEX(Cable_L!$H$3:$K$80,,MATCH(N$2,Cable_L!$H$2:$K$2,0)),MATCH(1,COUNTIFS($G9,Cable_L!$A$3:$A$80,$H9,Cable_L!$C$3:$C$80),0))</f>
        <v>#NAME?</v>
      </c>
      <c r="O9" s="120" t="e">
        <f aca="false" t="array" ref="O9:O9">INDEX(INDEX(Cable_L!$H$3:$K$80,,MATCH(O$2,Cable_L!$H$2:$K$2,0)),MATCH(1,COUNTIFS($G9,Cable_L!$A$3:$A$80,$H9,Cable_L!$C$3:$C$80),0))</f>
        <v>#NAME?</v>
      </c>
      <c r="P9" s="15"/>
      <c r="Q9" s="14"/>
      <c r="R9" s="15"/>
      <c r="S9" s="14"/>
      <c r="V9" s="31" t="s">
        <v>84</v>
      </c>
      <c r="W9" s="16" t="n">
        <f aca="false">TRUE()</f>
        <v>1</v>
      </c>
      <c r="X9" s="93" t="s">
        <v>89</v>
      </c>
      <c r="Y9" s="93" t="s">
        <v>90</v>
      </c>
    </row>
    <row r="10" customFormat="false" ht="15" hidden="false" customHeight="false" outlineLevel="0" collapsed="false">
      <c r="C10" s="50" t="s">
        <v>85</v>
      </c>
      <c r="D10" s="51" t="s">
        <v>674</v>
      </c>
      <c r="E10" s="51" t="s">
        <v>87</v>
      </c>
      <c r="F10" s="52" t="s">
        <v>91</v>
      </c>
      <c r="G10" s="36" t="str">
        <f aca="false">IF(LEFT(F10,3)="2.5", MID(F10,7,2),LEFT(F10,2))</f>
        <v>23</v>
      </c>
      <c r="H10" s="31" t="s">
        <v>58</v>
      </c>
      <c r="I10" s="42"/>
      <c r="J10" s="31"/>
      <c r="K10" s="31"/>
      <c r="L10" s="27" t="e">
        <f aca="false" t="array" ref="L10:L10">INDEX(Cable_L!$B$3:$B$80,MATCH(1,COUNTIFS($G10,Cable_L!$A$3:$A$80,$H10,Cable_L!$C$3:$C$80),0))</f>
        <v>#NAME?</v>
      </c>
      <c r="M10" s="15"/>
      <c r="N10" s="58"/>
      <c r="O10" s="120"/>
      <c r="P10" s="15"/>
      <c r="Q10" s="14"/>
      <c r="R10" s="15"/>
      <c r="S10" s="14"/>
      <c r="V10" s="31"/>
      <c r="X10" s="93" t="s">
        <v>93</v>
      </c>
      <c r="Y10" s="93" t="s">
        <v>94</v>
      </c>
      <c r="Z10" s="93" t="s">
        <v>95</v>
      </c>
    </row>
    <row r="11" customFormat="false" ht="15" hidden="false" customHeight="false" outlineLevel="0" collapsed="false">
      <c r="C11" s="53" t="s">
        <v>67</v>
      </c>
      <c r="D11" s="65"/>
      <c r="E11" s="65" t="s">
        <v>96</v>
      </c>
      <c r="F11" s="106"/>
      <c r="G11" s="36" t="str">
        <f aca="false">IF(LEFT(F11,3)="2.5", MID(F11,7,2),LEFT(F11,2))</f>
        <v/>
      </c>
      <c r="H11" s="31"/>
      <c r="I11" s="31"/>
      <c r="J11" s="31"/>
      <c r="K11" s="31"/>
      <c r="L11" s="14"/>
      <c r="M11" s="15"/>
      <c r="P11" s="15"/>
      <c r="Q11" s="14"/>
      <c r="R11" s="15"/>
      <c r="S11" s="14"/>
      <c r="V11" s="121" t="s">
        <v>92</v>
      </c>
      <c r="W11" s="121" t="s">
        <v>60</v>
      </c>
      <c r="X11" s="93"/>
      <c r="Y11" s="93"/>
      <c r="Z11" s="93"/>
    </row>
    <row r="12" customFormat="false" ht="15" hidden="false" customHeight="false" outlineLevel="0" collapsed="false">
      <c r="C12" s="51"/>
      <c r="D12" s="51"/>
      <c r="E12" s="51"/>
      <c r="F12" s="51"/>
      <c r="G12" s="36" t="str">
        <f aca="false">IF(LEFT(F12,3)="2.5", MID(F12,7,2),LEFT(F12,2))</f>
        <v/>
      </c>
      <c r="H12" s="31"/>
      <c r="I12" s="31"/>
      <c r="J12" s="31"/>
      <c r="K12" s="31"/>
      <c r="L12" s="27"/>
      <c r="M12" s="15"/>
      <c r="N12" s="58"/>
      <c r="O12" s="120"/>
      <c r="P12" s="15"/>
      <c r="Q12" s="14"/>
      <c r="R12" s="15"/>
      <c r="S12" s="14"/>
      <c r="X12" s="93"/>
      <c r="Y12" s="93"/>
      <c r="Z12" s="93"/>
    </row>
    <row r="13" customFormat="false" ht="15" hidden="false" customHeight="false" outlineLevel="0" collapsed="false">
      <c r="C13" s="32" t="s">
        <v>97</v>
      </c>
      <c r="D13" s="33" t="s">
        <v>675</v>
      </c>
      <c r="E13" s="33" t="s">
        <v>99</v>
      </c>
      <c r="F13" s="119" t="s">
        <v>100</v>
      </c>
      <c r="G13" s="36" t="str">
        <f aca="false">IF(LEFT(F13,3)="2.5", MID(F13,7,2),LEFT(F13,2))</f>
        <v>23</v>
      </c>
      <c r="H13" s="31" t="s">
        <v>58</v>
      </c>
      <c r="I13" s="48"/>
      <c r="J13" s="31"/>
      <c r="K13" s="31"/>
      <c r="L13" s="27" t="e">
        <f aca="false" t="array" ref="L13:L13">INDEX(Cable_L!$B$3:$B$80,MATCH(1,COUNTIFS($G13,Cable_L!$A$3:$A$80,$H13,Cable_L!$C$3:$C$80),0))</f>
        <v>#NAME?</v>
      </c>
      <c r="M13" s="15"/>
      <c r="N13" s="58" t="e">
        <f aca="false" t="array" ref="N13:N13">INDEX(INDEX(Cable_L!$H$3:$K$80,,MATCH(N$2,Cable_L!$H$2:$K$2,0)),MATCH(1,COUNTIFS($G13,Cable_L!$A$3:$A$80,$H13,Cable_L!$C$3:$C$80),0))</f>
        <v>#NAME?</v>
      </c>
      <c r="O13" s="120" t="e">
        <f aca="false" t="array" ref="O13:O13">INDEX(INDEX(Cable_L!$H$3:$K$80,,MATCH(O$2,Cable_L!$H$2:$K$2,0)),MATCH(1,COUNTIFS($G13,Cable_L!$A$3:$A$80,$H13,Cable_L!$C$3:$C$80),0))</f>
        <v>#NAME?</v>
      </c>
      <c r="P13" s="22" t="e">
        <f aca="false" t="array" ref="P13:P15">_xlfn._xlws.filter(_xlfn.unique(N13:N24),_xlfn.unique(N13:N24)&lt;&gt;"")</f>
        <v>#NAME?</v>
      </c>
      <c r="Q13" s="16" t="e">
        <f aca="false">COUNTIF(N13:N24,P13)</f>
        <v>#NAME?</v>
      </c>
      <c r="R13" s="22" t="e">
        <f aca="false" t="array" ref="R13:R15">_xlfn._xlws.filter(_xlfn.unique(O13:O24),_xlfn.unique(O13:O24)&lt;&gt;"")</f>
        <v>#NAME?</v>
      </c>
      <c r="S13" s="27" t="e">
        <f aca="false">COUNTIF(O13:O24,R13)</f>
        <v>#NAME?</v>
      </c>
      <c r="T13" s="16" t="n">
        <f aca="false">COUNTA($G13:$G24)</f>
        <v>12</v>
      </c>
      <c r="V13" s="14"/>
      <c r="X13" s="93" t="s">
        <v>89</v>
      </c>
      <c r="Y13" s="93" t="s">
        <v>90</v>
      </c>
    </row>
    <row r="14" customFormat="false" ht="15" hidden="false" customHeight="false" outlineLevel="0" collapsed="false">
      <c r="C14" s="50" t="s">
        <v>97</v>
      </c>
      <c r="D14" s="51" t="s">
        <v>675</v>
      </c>
      <c r="E14" s="51" t="s">
        <v>99</v>
      </c>
      <c r="F14" s="52" t="s">
        <v>101</v>
      </c>
      <c r="G14" s="36" t="str">
        <f aca="false">IF(LEFT(F14,3)="2.5", MID(F14,7,2),LEFT(F14,2))</f>
        <v>23</v>
      </c>
      <c r="H14" s="31" t="s">
        <v>58</v>
      </c>
      <c r="I14" s="47"/>
      <c r="J14" s="31"/>
      <c r="K14" s="31"/>
      <c r="L14" s="27" t="e">
        <f aca="false" t="array" ref="L14:L14">INDEX(Cable_L!$B$3:$B$80,MATCH(1,COUNTIFS($G14,Cable_L!$A$3:$A$80,$H14,Cable_L!$C$3:$C$80),0))</f>
        <v>#NAME?</v>
      </c>
      <c r="M14" s="15"/>
      <c r="N14" s="58"/>
      <c r="O14" s="120"/>
      <c r="P14" s="15" t="e">
        <v>#NAME?</v>
      </c>
      <c r="Q14" s="16" t="e">
        <f aca="false">COUNTIF(N13:N24,P14)</f>
        <v>#NAME?</v>
      </c>
      <c r="R14" s="15" t="e">
        <v>#NAME?</v>
      </c>
      <c r="S14" s="27" t="e">
        <f aca="false">COUNTIF(O13:O24,R14)</f>
        <v>#NAME?</v>
      </c>
      <c r="V14" s="107" t="s">
        <v>412</v>
      </c>
      <c r="X14" s="93" t="s">
        <v>93</v>
      </c>
      <c r="Y14" s="93" t="s">
        <v>94</v>
      </c>
      <c r="Z14" s="93" t="s">
        <v>95</v>
      </c>
    </row>
    <row r="15" customFormat="false" ht="15" hidden="false" customHeight="false" outlineLevel="0" collapsed="false">
      <c r="C15" s="39" t="s">
        <v>102</v>
      </c>
      <c r="D15" s="40" t="s">
        <v>676</v>
      </c>
      <c r="E15" s="40" t="s">
        <v>104</v>
      </c>
      <c r="F15" s="122" t="s">
        <v>105</v>
      </c>
      <c r="G15" s="36" t="str">
        <f aca="false">IF(LEFT(F15,3)="2.5", MID(F15,7,2),LEFT(F15,2))</f>
        <v>18</v>
      </c>
      <c r="H15" s="31" t="s">
        <v>58</v>
      </c>
      <c r="I15" s="48"/>
      <c r="J15" s="31"/>
      <c r="K15" s="31"/>
      <c r="L15" s="27" t="e">
        <f aca="false" t="array" ref="L15:L15">INDEX(Cable_L!$B$3:$B$80,MATCH(1,COUNTIFS($G15,Cable_L!$A$3:$A$80,$H15,Cable_L!$C$3:$C$80),0))</f>
        <v>#NAME?</v>
      </c>
      <c r="M15" s="15"/>
      <c r="N15" s="58" t="e">
        <f aca="false" t="array" ref="N15:N15">INDEX(INDEX(Cable_L!$H$3:$K$80,,MATCH(N$2,Cable_L!$H$2:$K$2,0)),MATCH(1,COUNTIFS($G15,Cable_L!$A$3:$A$80,$H15,Cable_L!$C$3:$C$80),0))</f>
        <v>#NAME?</v>
      </c>
      <c r="O15" s="120" t="e">
        <f aca="false" t="array" ref="O15:O15">INDEX(INDEX(Cable_L!$H$3:$K$80,,MATCH(O$2,Cable_L!$H$2:$K$2,0)),MATCH(1,COUNTIFS($G15,Cable_L!$A$3:$A$80,$H15,Cable_L!$C$3:$C$80),0))</f>
        <v>#NAME?</v>
      </c>
      <c r="P15" s="15" t="e">
        <v>#NAME?</v>
      </c>
      <c r="Q15" s="16" t="e">
        <f aca="false">COUNTIF(N13:N24,P15)</f>
        <v>#NAME?</v>
      </c>
      <c r="R15" s="15" t="e">
        <v>#NAME?</v>
      </c>
      <c r="S15" s="27" t="e">
        <f aca="false">COUNTIF(O13:O24,R15)</f>
        <v>#NAME?</v>
      </c>
      <c r="V15" s="125" t="s">
        <v>677</v>
      </c>
    </row>
    <row r="16" customFormat="false" ht="15" hidden="false" customHeight="false" outlineLevel="0" collapsed="false">
      <c r="C16" s="39" t="s">
        <v>107</v>
      </c>
      <c r="D16" s="40" t="s">
        <v>678</v>
      </c>
      <c r="E16" s="40" t="s">
        <v>109</v>
      </c>
      <c r="F16" s="122" t="s">
        <v>110</v>
      </c>
      <c r="G16" s="36" t="str">
        <f aca="false">IF(LEFT(F16,3)="2.5", MID(F16,7,2),LEFT(F16,2))</f>
        <v>15</v>
      </c>
      <c r="H16" s="31" t="s">
        <v>58</v>
      </c>
      <c r="I16" s="42"/>
      <c r="J16" s="31"/>
      <c r="K16" s="31"/>
      <c r="L16" s="27" t="e">
        <f aca="false" t="array" ref="L16:L16">INDEX(Cable_L!$B$3:$B$80,MATCH(1,COUNTIFS($G16,Cable_L!$A$3:$A$80,$H16,Cable_L!$C$3:$C$80),0))</f>
        <v>#NAME?</v>
      </c>
      <c r="M16" s="15"/>
      <c r="N16" s="58" t="e">
        <f aca="false" t="array" ref="N16:N16">INDEX(INDEX(Cable_L!$H$3:$K$80,,MATCH(N$2,Cable_L!$H$2:$K$2,0)),MATCH(1,COUNTIFS($G16,Cable_L!$A$3:$A$80,$H16,Cable_L!$C$3:$C$80),0))</f>
        <v>#NAME?</v>
      </c>
      <c r="O16" s="120" t="e">
        <f aca="false" t="array" ref="O16:O16">INDEX(INDEX(Cable_L!$H$3:$K$80,,MATCH(O$2,Cable_L!$H$2:$K$2,0)),MATCH(1,COUNTIFS($G16,Cable_L!$A$3:$A$80,$H16,Cable_L!$C$3:$C$80),0))</f>
        <v>#NAME?</v>
      </c>
      <c r="Q16" s="14"/>
      <c r="V16" s="14"/>
    </row>
    <row r="17" customFormat="false" ht="15" hidden="false" customHeight="false" outlineLevel="0" collapsed="false">
      <c r="C17" s="39" t="s">
        <v>111</v>
      </c>
      <c r="D17" s="40" t="s">
        <v>409</v>
      </c>
      <c r="E17" s="40" t="s">
        <v>113</v>
      </c>
      <c r="F17" s="122" t="s">
        <v>114</v>
      </c>
      <c r="G17" s="36" t="str">
        <f aca="false">IF(LEFT(F17,3)="2.5", MID(F17,7,2),LEFT(F17,2))</f>
        <v>21</v>
      </c>
      <c r="H17" s="31" t="s">
        <v>58</v>
      </c>
      <c r="I17" s="48"/>
      <c r="J17" s="31"/>
      <c r="K17" s="31"/>
      <c r="L17" s="27" t="e">
        <f aca="false" t="array" ref="L17:L17">INDEX(Cable_L!$B$3:$B$80,MATCH(1,COUNTIFS($G17,Cable_L!$A$3:$A$80,$H17,Cable_L!$C$3:$C$80),0))</f>
        <v>#NAME?</v>
      </c>
      <c r="M17" s="15"/>
      <c r="N17" s="58" t="e">
        <f aca="false" t="array" ref="N17:N17">INDEX(INDEX(Cable_L!$H$3:$K$80,,MATCH(N$2,Cable_L!$H$2:$K$2,0)),MATCH(1,COUNTIFS($G17,Cable_L!$A$3:$A$80,$H17,Cable_L!$C$3:$C$80),0))</f>
        <v>#NAME?</v>
      </c>
      <c r="O17" s="120" t="e">
        <f aca="false" t="array" ref="O17:O17">INDEX(INDEX(Cable_L!$H$3:$K$80,,MATCH(O$2,Cable_L!$H$2:$K$2,0)),MATCH(1,COUNTIFS($G17,Cable_L!$A$3:$A$80,$H17,Cable_L!$C$3:$C$80),0))</f>
        <v>#NAME?</v>
      </c>
      <c r="P17" s="15"/>
      <c r="Q17" s="14"/>
      <c r="R17" s="15"/>
      <c r="S17" s="14"/>
      <c r="V17" s="14"/>
      <c r="X17" s="93" t="s">
        <v>89</v>
      </c>
      <c r="Y17" s="93" t="s">
        <v>115</v>
      </c>
    </row>
    <row r="18" customFormat="false" ht="15" hidden="false" customHeight="false" outlineLevel="0" collapsed="false">
      <c r="C18" s="50" t="s">
        <v>111</v>
      </c>
      <c r="D18" s="51" t="s">
        <v>409</v>
      </c>
      <c r="E18" s="51" t="s">
        <v>113</v>
      </c>
      <c r="F18" s="52" t="s">
        <v>116</v>
      </c>
      <c r="G18" s="36" t="str">
        <f aca="false">IF(LEFT(F18,3)="2.5", MID(F18,7,2),LEFT(F18,2))</f>
        <v>21</v>
      </c>
      <c r="H18" s="31" t="s">
        <v>58</v>
      </c>
      <c r="I18" s="48"/>
      <c r="J18" s="31"/>
      <c r="K18" s="31"/>
      <c r="L18" s="27" t="e">
        <f aca="false" t="array" ref="L18:L18">INDEX(Cable_L!$B$3:$B$80,MATCH(1,COUNTIFS($G18,Cable_L!$A$3:$A$80,$H18,Cable_L!$C$3:$C$80),0))</f>
        <v>#NAME?</v>
      </c>
      <c r="M18" s="22" t="e">
        <f aca="false" t="array" ref="M18:M22">_xlfn._xlws.sort(VALUE(_xlfn.unique(G13:G24)))</f>
        <v>#NAME?</v>
      </c>
      <c r="N18" s="58"/>
      <c r="O18" s="120"/>
      <c r="S18" s="27"/>
      <c r="V18" s="14"/>
      <c r="X18" s="93" t="s">
        <v>93</v>
      </c>
      <c r="Y18" s="93" t="s">
        <v>117</v>
      </c>
      <c r="Z18" s="93" t="s">
        <v>95</v>
      </c>
    </row>
    <row r="19" customFormat="false" ht="15" hidden="false" customHeight="false" outlineLevel="0" collapsed="false">
      <c r="C19" s="39" t="s">
        <v>118</v>
      </c>
      <c r="D19" s="40" t="s">
        <v>415</v>
      </c>
      <c r="E19" s="40" t="s">
        <v>120</v>
      </c>
      <c r="F19" s="122" t="s">
        <v>121</v>
      </c>
      <c r="G19" s="36" t="str">
        <f aca="false">IF(LEFT(F19,3)="2.5", MID(F19,7,2),LEFT(F19,2))</f>
        <v>15</v>
      </c>
      <c r="H19" s="31" t="s">
        <v>58</v>
      </c>
      <c r="I19" s="48"/>
      <c r="J19" s="31"/>
      <c r="K19" s="31"/>
      <c r="L19" s="27" t="e">
        <f aca="false" t="array" ref="L19:L19">INDEX(Cable_L!$B$3:$B$80,MATCH(1,COUNTIFS($G19,Cable_L!$A$3:$A$80,$H19,Cable_L!$C$3:$C$80),0))</f>
        <v>#NAME?</v>
      </c>
      <c r="M19" s="15" t="e">
        <v>#NAME?</v>
      </c>
      <c r="N19" s="58" t="e">
        <f aca="false" t="array" ref="N19:N19">INDEX(INDEX(Cable_L!$H$3:$K$80,,MATCH(N$2,Cable_L!$H$2:$K$2,0)),MATCH(1,COUNTIFS($G19,Cable_L!$A$3:$A$80,$H19,Cable_L!$C$3:$C$80),0))</f>
        <v>#NAME?</v>
      </c>
      <c r="O19" s="120" t="e">
        <f aca="false" t="array" ref="O19:O19">INDEX(INDEX(Cable_L!$H$3:$K$80,,MATCH(O$2,Cable_L!$H$2:$K$2,0)),MATCH(1,COUNTIFS($G19,Cable_L!$A$3:$A$80,$H19,Cable_L!$C$3:$C$80),0))</f>
        <v>#NAME?</v>
      </c>
      <c r="P19" s="15"/>
      <c r="R19" s="15"/>
      <c r="S19" s="27"/>
      <c r="V19" s="14"/>
    </row>
    <row r="20" customFormat="false" ht="15" hidden="false" customHeight="false" outlineLevel="0" collapsed="false">
      <c r="C20" s="39" t="s">
        <v>122</v>
      </c>
      <c r="D20" s="40" t="s">
        <v>419</v>
      </c>
      <c r="E20" s="40" t="s">
        <v>124</v>
      </c>
      <c r="F20" s="122" t="s">
        <v>125</v>
      </c>
      <c r="G20" s="36" t="str">
        <f aca="false">IF(LEFT(F20,3)="2.5", MID(F20,7,2),LEFT(F20,2))</f>
        <v>13</v>
      </c>
      <c r="H20" s="31" t="s">
        <v>58</v>
      </c>
      <c r="I20" s="48"/>
      <c r="J20" s="31"/>
      <c r="K20" s="31"/>
      <c r="L20" s="27" t="e">
        <f aca="false" t="array" ref="L20:L20">INDEX(Cable_L!$B$3:$B$80,MATCH(1,COUNTIFS($G20,Cable_L!$A$3:$A$80,$H20,Cable_L!$C$3:$C$80),0))</f>
        <v>#NAME?</v>
      </c>
      <c r="M20" s="15" t="e">
        <v>#NAME?</v>
      </c>
      <c r="N20" s="58" t="e">
        <f aca="false" t="array" ref="N20:N20">INDEX(INDEX(Cable_L!$H$3:$K$80,,MATCH(N$2,Cable_L!$H$2:$K$2,0)),MATCH(1,COUNTIFS($G20,Cable_L!$A$3:$A$80,$H20,Cable_L!$C$3:$C$80),0))</f>
        <v>#NAME?</v>
      </c>
      <c r="O20" s="120" t="e">
        <f aca="false" t="array" ref="O20:O20">INDEX(INDEX(Cable_L!$H$3:$K$80,,MATCH(O$2,Cable_L!$H$2:$K$2,0)),MATCH(1,COUNTIFS($G20,Cable_L!$A$3:$A$80,$H20,Cable_L!$C$3:$C$80),0))</f>
        <v>#NAME?</v>
      </c>
      <c r="P20" s="15"/>
      <c r="Q20" s="14"/>
      <c r="R20" s="15"/>
      <c r="S20" s="14"/>
      <c r="V20" s="14"/>
    </row>
    <row r="21" customFormat="false" ht="15" hidden="false" customHeight="false" outlineLevel="0" collapsed="false">
      <c r="C21" s="39" t="s">
        <v>126</v>
      </c>
      <c r="D21" s="40" t="s">
        <v>679</v>
      </c>
      <c r="E21" s="40" t="s">
        <v>128</v>
      </c>
      <c r="F21" s="122" t="s">
        <v>129</v>
      </c>
      <c r="G21" s="36" t="str">
        <f aca="false">IF(LEFT(F21,3)="2.5", MID(F21,7,2),LEFT(F21,2))</f>
        <v>21</v>
      </c>
      <c r="H21" s="31" t="s">
        <v>58</v>
      </c>
      <c r="I21" s="48"/>
      <c r="J21" s="31"/>
      <c r="L21" s="27" t="e">
        <f aca="false" t="array" ref="L21:L21">INDEX(Cable_L!$B$3:$B$80,MATCH(1,COUNTIFS($G21,Cable_L!$A$3:$A$80,$H21,Cable_L!$C$3:$C$80),0))</f>
        <v>#NAME?</v>
      </c>
      <c r="M21" s="15" t="e">
        <v>#NAME?</v>
      </c>
      <c r="N21" s="58" t="e">
        <f aca="false" t="array" ref="N21:N21">INDEX(INDEX(Cable_L!$H$3:$K$80,,MATCH(N$2,Cable_L!$H$2:$K$2,0)),MATCH(1,COUNTIFS($G21,Cable_L!$A$3:$A$80,$H21,Cable_L!$C$3:$C$80),0))</f>
        <v>#NAME?</v>
      </c>
      <c r="O21" s="120" t="e">
        <f aca="false" t="array" ref="O21:O21">INDEX(INDEX(Cable_L!$H$3:$K$80,,MATCH(O$2,Cable_L!$H$2:$K$2,0)),MATCH(1,COUNTIFS($G21,Cable_L!$A$3:$A$80,$H21,Cable_L!$C$3:$C$80),0))</f>
        <v>#NAME?</v>
      </c>
      <c r="P21" s="15"/>
      <c r="Q21" s="14"/>
      <c r="R21" s="15"/>
      <c r="S21" s="14"/>
      <c r="V21" s="14"/>
      <c r="X21" s="93" t="s">
        <v>89</v>
      </c>
      <c r="Y21" s="93" t="s">
        <v>90</v>
      </c>
    </row>
    <row r="22" customFormat="false" ht="15" hidden="false" customHeight="false" outlineLevel="0" collapsed="false">
      <c r="C22" s="50" t="s">
        <v>126</v>
      </c>
      <c r="D22" s="51" t="s">
        <v>679</v>
      </c>
      <c r="E22" s="51" t="s">
        <v>128</v>
      </c>
      <c r="F22" s="52" t="s">
        <v>130</v>
      </c>
      <c r="G22" s="36" t="str">
        <f aca="false">IF(LEFT(F22,3)="2.5", MID(F22,7,2),LEFT(F22,2))</f>
        <v>21</v>
      </c>
      <c r="H22" s="31" t="s">
        <v>58</v>
      </c>
      <c r="I22" s="48"/>
      <c r="J22" s="31"/>
      <c r="K22" s="31"/>
      <c r="L22" s="27" t="e">
        <f aca="false" t="array" ref="L22:L22">INDEX(Cable_L!$B$3:$B$80,MATCH(1,COUNTIFS($G22,Cable_L!$A$3:$A$80,$H22,Cable_L!$C$3:$C$80),0))</f>
        <v>#NAME?</v>
      </c>
      <c r="M22" s="15" t="e">
        <v>#NAME?</v>
      </c>
      <c r="N22" s="58"/>
      <c r="O22" s="120"/>
      <c r="P22" s="15"/>
      <c r="Q22" s="14"/>
      <c r="R22" s="15"/>
      <c r="S22" s="14"/>
      <c r="V22" s="14"/>
      <c r="X22" s="93" t="s">
        <v>93</v>
      </c>
      <c r="Y22" s="93" t="s">
        <v>94</v>
      </c>
      <c r="Z22" s="93" t="s">
        <v>95</v>
      </c>
    </row>
    <row r="23" customFormat="false" ht="15" hidden="false" customHeight="false" outlineLevel="0" collapsed="false">
      <c r="C23" s="39" t="s">
        <v>131</v>
      </c>
      <c r="D23" s="40" t="s">
        <v>401</v>
      </c>
      <c r="E23" s="40" t="s">
        <v>133</v>
      </c>
      <c r="F23" s="122" t="s">
        <v>134</v>
      </c>
      <c r="G23" s="36" t="str">
        <f aca="false">IF(LEFT(F23,3)="2.5", MID(F23,7,2),LEFT(F23,2))</f>
        <v>21</v>
      </c>
      <c r="H23" s="31" t="s">
        <v>58</v>
      </c>
      <c r="I23" s="48"/>
      <c r="J23" s="31"/>
      <c r="K23" s="31"/>
      <c r="L23" s="27" t="e">
        <f aca="false" t="array" ref="L23:L23">INDEX(Cable_L!$B$3:$B$80,MATCH(1,COUNTIFS($G23,Cable_L!$A$3:$A$80,$H23,Cable_L!$C$3:$C$80),0))</f>
        <v>#NAME?</v>
      </c>
      <c r="M23" s="15"/>
      <c r="N23" s="58" t="e">
        <f aca="false" t="array" ref="N23:N23">INDEX(INDEX(Cable_L!$H$3:$K$80,,MATCH(N$2,Cable_L!$H$2:$K$2,0)),MATCH(1,COUNTIFS($G23,Cable_L!$A$3:$A$80,$H23,Cable_L!$C$3:$C$80),0))</f>
        <v>#NAME?</v>
      </c>
      <c r="O23" s="120" t="e">
        <f aca="false" t="array" ref="O23:O23">INDEX(INDEX(Cable_L!$H$3:$K$80,,MATCH(O$2,Cable_L!$H$2:$K$2,0)),MATCH(1,COUNTIFS($G23,Cable_L!$A$3:$A$80,$H23,Cable_L!$C$3:$C$80),0))</f>
        <v>#NAME?</v>
      </c>
      <c r="P23" s="15"/>
      <c r="Q23" s="14"/>
      <c r="R23" s="15"/>
      <c r="S23" s="14"/>
      <c r="V23" s="14"/>
      <c r="X23" s="93" t="s">
        <v>89</v>
      </c>
      <c r="Y23" s="93" t="s">
        <v>115</v>
      </c>
    </row>
    <row r="24" customFormat="false" ht="15" hidden="false" customHeight="false" outlineLevel="0" collapsed="false">
      <c r="C24" s="61" t="s">
        <v>131</v>
      </c>
      <c r="D24" s="54" t="s">
        <v>401</v>
      </c>
      <c r="E24" s="54" t="s">
        <v>133</v>
      </c>
      <c r="F24" s="56" t="s">
        <v>135</v>
      </c>
      <c r="G24" s="36" t="str">
        <f aca="false">IF(LEFT(F24,3)="2.5", MID(F24,7,2),LEFT(F24,2))</f>
        <v>21</v>
      </c>
      <c r="H24" s="31" t="s">
        <v>58</v>
      </c>
      <c r="I24" s="42"/>
      <c r="J24" s="31"/>
      <c r="K24" s="31"/>
      <c r="L24" s="27" t="e">
        <f aca="false" t="array" ref="L24:L24">INDEX(Cable_L!$B$3:$B$80,MATCH(1,COUNTIFS($G24,Cable_L!$A$3:$A$80,$H24,Cable_L!$C$3:$C$80),0))</f>
        <v>#NAME?</v>
      </c>
      <c r="M24" s="15"/>
      <c r="N24" s="58"/>
      <c r="O24" s="120"/>
      <c r="P24" s="15"/>
      <c r="Q24" s="14"/>
      <c r="R24" s="15"/>
      <c r="S24" s="14"/>
      <c r="V24" s="14"/>
      <c r="X24" s="93" t="s">
        <v>93</v>
      </c>
      <c r="Y24" s="93" t="s">
        <v>117</v>
      </c>
      <c r="Z24" s="93" t="s">
        <v>95</v>
      </c>
    </row>
    <row r="25" customFormat="false" ht="15" hidden="false" customHeight="false" outlineLevel="0" collapsed="false">
      <c r="C25" s="40"/>
      <c r="D25" s="40"/>
      <c r="E25" s="40"/>
      <c r="F25" s="40"/>
      <c r="G25" s="36" t="str">
        <f aca="false">IF(LEFT(F25,3)="2.5", MID(F25,7,2),LEFT(F25,2))</f>
        <v/>
      </c>
      <c r="H25" s="31"/>
      <c r="I25" s="31"/>
      <c r="J25" s="31"/>
      <c r="K25" s="31"/>
      <c r="L25" s="14"/>
      <c r="M25" s="15"/>
      <c r="P25" s="15"/>
      <c r="Q25" s="14"/>
      <c r="R25" s="15"/>
      <c r="S25" s="14"/>
      <c r="X25" s="93"/>
      <c r="Y25" s="93"/>
      <c r="Z25" s="93"/>
    </row>
    <row r="26" customFormat="false" ht="15" hidden="false" customHeight="false" outlineLevel="0" collapsed="false">
      <c r="C26" s="32" t="s">
        <v>136</v>
      </c>
      <c r="D26" s="33" t="s">
        <v>461</v>
      </c>
      <c r="E26" s="33" t="s">
        <v>138</v>
      </c>
      <c r="F26" s="119" t="s">
        <v>139</v>
      </c>
      <c r="G26" s="36" t="str">
        <f aca="false">IF(LEFT(F26,3)="2.5", MID(F26,7,2),LEFT(F26,2))</f>
        <v>22</v>
      </c>
      <c r="H26" s="31" t="s">
        <v>58</v>
      </c>
      <c r="I26" s="48"/>
      <c r="J26" s="31"/>
      <c r="K26" s="31"/>
      <c r="L26" s="27" t="e">
        <f aca="false" t="array" ref="L26:L26">INDEX(Cable_L!$B$3:$B$80,MATCH(1,COUNTIFS($G26,Cable_L!$A$3:$A$80,$H26,Cable_L!$C$3:$C$80),0))</f>
        <v>#NAME?</v>
      </c>
      <c r="M26" s="15"/>
      <c r="N26" s="58" t="e">
        <f aca="false" t="array" ref="N26:N26">INDEX(INDEX(Cable_L!$H$3:$K$80,,MATCH(N$2,Cable_L!$H$2:$K$2,0)),MATCH(1,COUNTIFS($G27,Cable_L!$A$3:$A$80,$H26,Cable_L!$C$3:$C$80),0))</f>
        <v>#NAME?</v>
      </c>
      <c r="O26" s="120" t="e">
        <f aca="false" t="array" ref="O26:O26">INDEX(INDEX(Cable_L!$H$3:$K$80,,MATCH(O$2,Cable_L!$H$2:$K$2,0)),MATCH(1,COUNTIFS($G27,Cable_L!$A$3:$A$80,$H26,Cable_L!$C$3:$C$80),0))</f>
        <v>#NAME?</v>
      </c>
      <c r="P26" s="22" t="e">
        <f aca="false" t="array" ref="P26:P27">_xlfn._xlws.filter(_xlfn.unique(N26:N38),_xlfn.unique(N26:N38)&lt;&gt;"")</f>
        <v>#NAME?</v>
      </c>
      <c r="Q26" s="16" t="e">
        <f aca="false">COUNTIF(N26:N38,P26)</f>
        <v>#NAME?</v>
      </c>
      <c r="R26" s="22" t="e">
        <f aca="false" t="array" ref="R26:R27">_xlfn._xlws.filter(_xlfn.unique(O26:O38),_xlfn.unique(O26:O38)&lt;&gt;"")</f>
        <v>#NAME?</v>
      </c>
      <c r="S26" s="27" t="e">
        <f aca="false">COUNTIF(O26:O38,R26)</f>
        <v>#NAME?</v>
      </c>
      <c r="T26" s="16" t="n">
        <f aca="false">COUNTA($G26:$G38)</f>
        <v>13</v>
      </c>
      <c r="X26" s="93" t="s">
        <v>89</v>
      </c>
      <c r="Y26" s="93" t="s">
        <v>115</v>
      </c>
    </row>
    <row r="27" customFormat="false" ht="15" hidden="false" customHeight="false" outlineLevel="0" collapsed="false">
      <c r="C27" s="50" t="s">
        <v>136</v>
      </c>
      <c r="D27" s="51" t="s">
        <v>461</v>
      </c>
      <c r="E27" s="51" t="s">
        <v>138</v>
      </c>
      <c r="F27" s="52" t="s">
        <v>140</v>
      </c>
      <c r="G27" s="36" t="str">
        <f aca="false">IF(LEFT(F27,3)="2.5", MID(F27,7,2),LEFT(F27,2))</f>
        <v>22</v>
      </c>
      <c r="H27" s="31" t="s">
        <v>58</v>
      </c>
      <c r="I27" s="48"/>
      <c r="J27" s="31"/>
      <c r="K27" s="31"/>
      <c r="L27" s="27" t="e">
        <f aca="false" t="array" ref="L27:L27">INDEX(Cable_L!$B$3:$B$80,MATCH(1,COUNTIFS($G27,Cable_L!$A$3:$A$80,$H27,Cable_L!$C$3:$C$80),0))</f>
        <v>#NAME?</v>
      </c>
      <c r="M27" s="15"/>
      <c r="N27" s="58"/>
      <c r="O27" s="120"/>
      <c r="P27" s="15" t="e">
        <v>#NAME?</v>
      </c>
      <c r="Q27" s="16" t="e">
        <f aca="false">COUNTIF(N26:N38,P27)</f>
        <v>#NAME?</v>
      </c>
      <c r="R27" s="15" t="e">
        <v>#NAME?</v>
      </c>
      <c r="S27" s="27" t="e">
        <f aca="false">COUNTIF(O26:O38,R27)</f>
        <v>#NAME?</v>
      </c>
      <c r="X27" s="93" t="s">
        <v>93</v>
      </c>
      <c r="Y27" s="93" t="s">
        <v>117</v>
      </c>
      <c r="Z27" s="93" t="s">
        <v>95</v>
      </c>
    </row>
    <row r="28" customFormat="false" ht="15" hidden="false" customHeight="false" outlineLevel="0" collapsed="false">
      <c r="C28" s="39" t="s">
        <v>141</v>
      </c>
      <c r="D28" s="40" t="s">
        <v>680</v>
      </c>
      <c r="E28" s="40" t="s">
        <v>143</v>
      </c>
      <c r="F28" s="122" t="s">
        <v>144</v>
      </c>
      <c r="G28" s="36" t="str">
        <f aca="false">IF(LEFT(F28,3)="2.5", MID(F28,7,2),LEFT(F28,2))</f>
        <v>18</v>
      </c>
      <c r="H28" s="31" t="s">
        <v>58</v>
      </c>
      <c r="I28" s="47"/>
      <c r="J28" s="31"/>
      <c r="K28" s="31"/>
      <c r="L28" s="27" t="e">
        <f aca="false" t="array" ref="L28:L28">INDEX(Cable_L!$B$3:$B$80,MATCH(1,COUNTIFS($G28,Cable_L!$A$3:$A$80,$H28,Cable_L!$C$3:$C$80),0))</f>
        <v>#NAME?</v>
      </c>
      <c r="M28" s="15"/>
      <c r="N28" s="58" t="e">
        <f aca="false" t="array" ref="N28:N28">INDEX(INDEX(Cable_L!$H$3:$K$80,,MATCH(N$2,Cable_L!$H$2:$K$2,0)),MATCH(1,COUNTIFS($G28,Cable_L!$A$3:$A$80,$H28,Cable_L!$C$3:$C$80),0))</f>
        <v>#NAME?</v>
      </c>
      <c r="O28" s="120" t="e">
        <f aca="false" t="array" ref="O28:O28">INDEX(INDEX(Cable_L!$H$3:$K$80,,MATCH(O$2,Cable_L!$H$2:$K$2,0)),MATCH(1,COUNTIFS($G28,Cable_L!$A$3:$A$80,$H28,Cable_L!$C$3:$C$80),0))</f>
        <v>#NAME?</v>
      </c>
      <c r="P28" s="15"/>
      <c r="R28" s="15"/>
      <c r="S28" s="27"/>
    </row>
    <row r="29" customFormat="false" ht="15" hidden="false" customHeight="false" outlineLevel="0" collapsed="false">
      <c r="C29" s="39" t="s">
        <v>145</v>
      </c>
      <c r="D29" s="40" t="s">
        <v>681</v>
      </c>
      <c r="E29" s="40" t="s">
        <v>147</v>
      </c>
      <c r="F29" s="122" t="s">
        <v>148</v>
      </c>
      <c r="G29" s="36" t="str">
        <f aca="false">IF(LEFT(F29,3)="2.5", MID(F29,7,2),LEFT(F29,2))</f>
        <v>15</v>
      </c>
      <c r="H29" s="31" t="s">
        <v>58</v>
      </c>
      <c r="I29" s="48"/>
      <c r="J29" s="31"/>
      <c r="K29" s="31"/>
      <c r="L29" s="27" t="e">
        <f aca="false" t="array" ref="L29:L29">INDEX(Cable_L!$B$3:$B$80,MATCH(1,COUNTIFS($G29,Cable_L!$A$3:$A$80,$H29,Cable_L!$C$3:$C$80),0))</f>
        <v>#NAME?</v>
      </c>
      <c r="M29" s="15"/>
      <c r="N29" s="58" t="e">
        <f aca="false" t="array" ref="N29:N29">INDEX(INDEX(Cable_L!$H$3:$K$80,,MATCH(N$2,Cable_L!$H$2:$K$2,0)),MATCH(1,COUNTIFS($G29,Cable_L!$A$3:$A$80,$H29,Cable_L!$C$3:$C$80),0))</f>
        <v>#NAME?</v>
      </c>
      <c r="O29" s="120" t="e">
        <f aca="false" t="array" ref="O29:O29">INDEX(INDEX(Cable_L!$H$3:$K$80,,MATCH(O$2,Cable_L!$H$2:$K$2,0)),MATCH(1,COUNTIFS($G29,Cable_L!$A$3:$A$80,$H29,Cable_L!$C$3:$C$80),0))</f>
        <v>#NAME?</v>
      </c>
      <c r="P29" s="15"/>
      <c r="Q29" s="14"/>
      <c r="R29" s="15"/>
      <c r="S29" s="14"/>
    </row>
    <row r="30" customFormat="false" ht="15" hidden="false" customHeight="false" outlineLevel="0" collapsed="false">
      <c r="C30" s="39" t="s">
        <v>149</v>
      </c>
      <c r="D30" s="40" t="s">
        <v>448</v>
      </c>
      <c r="E30" s="40" t="s">
        <v>151</v>
      </c>
      <c r="F30" s="122" t="s">
        <v>152</v>
      </c>
      <c r="G30" s="36" t="str">
        <f aca="false">IF(LEFT(F30,3)="2.5", MID(F30,7,2),LEFT(F30,2))</f>
        <v>22</v>
      </c>
      <c r="H30" s="31" t="s">
        <v>58</v>
      </c>
      <c r="I30" s="48"/>
      <c r="J30" s="31"/>
      <c r="K30" s="31"/>
      <c r="L30" s="27" t="e">
        <f aca="false" t="array" ref="L30:L30">INDEX(Cable_L!$B$3:$B$80,MATCH(1,COUNTIFS($G30,Cable_L!$A$3:$A$80,$H30,Cable_L!$C$3:$C$80),0))</f>
        <v>#NAME?</v>
      </c>
      <c r="M30" s="15"/>
      <c r="N30" s="58" t="e">
        <f aca="false" t="array" ref="N30:N30">INDEX(INDEX(Cable_L!$H$3:$K$80,,MATCH(N$2,Cable_L!$H$2:$K$2,0)),MATCH(1,COUNTIFS($G30,Cable_L!$A$3:$A$80,$H30,Cable_L!$C$3:$C$80),0))</f>
        <v>#NAME?</v>
      </c>
      <c r="O30" s="120" t="e">
        <f aca="false" t="array" ref="O30:O30">INDEX(INDEX(Cable_L!$H$3:$K$80,,MATCH(O$2,Cable_L!$H$2:$K$2,0)),MATCH(1,COUNTIFS($G30,Cable_L!$A$3:$A$80,$H30,Cable_L!$C$3:$C$80),0))</f>
        <v>#NAME?</v>
      </c>
      <c r="P30" s="15"/>
      <c r="Q30" s="14"/>
      <c r="R30" s="15"/>
      <c r="S30" s="14"/>
      <c r="X30" s="93" t="s">
        <v>89</v>
      </c>
      <c r="Y30" s="93" t="s">
        <v>90</v>
      </c>
    </row>
    <row r="31" customFormat="false" ht="15" hidden="false" customHeight="false" outlineLevel="0" collapsed="false">
      <c r="C31" s="50" t="s">
        <v>149</v>
      </c>
      <c r="D31" s="51" t="s">
        <v>448</v>
      </c>
      <c r="E31" s="51" t="s">
        <v>151</v>
      </c>
      <c r="F31" s="52" t="s">
        <v>153</v>
      </c>
      <c r="G31" s="36" t="str">
        <f aca="false">IF(LEFT(F31,3)="2.5", MID(F31,7,2),LEFT(F31,2))</f>
        <v>22</v>
      </c>
      <c r="H31" s="31" t="s">
        <v>58</v>
      </c>
      <c r="I31" s="48"/>
      <c r="J31" s="31"/>
      <c r="K31" s="31"/>
      <c r="L31" s="27" t="e">
        <f aca="false" t="array" ref="L31:L31">INDEX(Cable_L!$B$3:$B$80,MATCH(1,COUNTIFS($G31,Cable_L!$A$3:$A$80,$H31,Cable_L!$C$3:$C$80),0))</f>
        <v>#NAME?</v>
      </c>
      <c r="M31" s="22" t="e">
        <f aca="false" t="array" ref="M31:M34">_xlfn._xlws.sort(VALUE(_xlfn.unique(G26:G38)))</f>
        <v>#NAME?</v>
      </c>
      <c r="N31" s="58"/>
      <c r="O31" s="120"/>
      <c r="S31" s="27"/>
      <c r="X31" s="93" t="s">
        <v>93</v>
      </c>
      <c r="Y31" s="93" t="s">
        <v>94</v>
      </c>
      <c r="Z31" s="93" t="s">
        <v>95</v>
      </c>
    </row>
    <row r="32" customFormat="false" ht="15" hidden="false" customHeight="false" outlineLevel="0" collapsed="false">
      <c r="C32" s="39" t="s">
        <v>154</v>
      </c>
      <c r="D32" s="40" t="s">
        <v>453</v>
      </c>
      <c r="E32" s="40" t="s">
        <v>156</v>
      </c>
      <c r="F32" s="122" t="s">
        <v>157</v>
      </c>
      <c r="G32" s="36" t="str">
        <f aca="false">IF(LEFT(F32,3)="2.5", MID(F32,7,2),LEFT(F32,2))</f>
        <v>21</v>
      </c>
      <c r="H32" s="31" t="s">
        <v>58</v>
      </c>
      <c r="I32" s="48"/>
      <c r="J32" s="31"/>
      <c r="K32" s="31"/>
      <c r="L32" s="27" t="e">
        <f aca="false" t="array" ref="L32:L32">INDEX(Cable_L!$B$3:$B$80,MATCH(1,COUNTIFS($G32,Cable_L!$A$3:$A$80,$H32,Cable_L!$C$3:$C$80),0))</f>
        <v>#NAME?</v>
      </c>
      <c r="M32" s="15" t="e">
        <v>#NAME?</v>
      </c>
      <c r="N32" s="58" t="e">
        <f aca="false" t="array" ref="N32:N32">INDEX(INDEX(Cable_L!$H$3:$K$80,,MATCH(N$2,Cable_L!$H$2:$K$2,0)),MATCH(1,COUNTIFS($G32,Cable_L!$A$3:$A$80,$H32,Cable_L!$C$3:$C$80),0))</f>
        <v>#NAME?</v>
      </c>
      <c r="O32" s="120" t="e">
        <f aca="false" t="array" ref="O32:O32">INDEX(INDEX(Cable_L!$H$3:$K$80,,MATCH(O$2,Cable_L!$H$2:$K$2,0)),MATCH(1,COUNTIFS($G32,Cable_L!$A$3:$A$80,$H32,Cable_L!$C$3:$C$80),0))</f>
        <v>#NAME?</v>
      </c>
      <c r="P32" s="15"/>
      <c r="Q32" s="14"/>
      <c r="R32" s="15"/>
      <c r="S32" s="14"/>
      <c r="X32" s="93" t="s">
        <v>89</v>
      </c>
      <c r="Y32" s="93" t="s">
        <v>90</v>
      </c>
    </row>
    <row r="33" customFormat="false" ht="15" hidden="false" customHeight="false" outlineLevel="0" collapsed="false">
      <c r="C33" s="50" t="s">
        <v>154</v>
      </c>
      <c r="D33" s="51" t="s">
        <v>453</v>
      </c>
      <c r="E33" s="51" t="s">
        <v>156</v>
      </c>
      <c r="F33" s="52" t="s">
        <v>158</v>
      </c>
      <c r="G33" s="36" t="str">
        <f aca="false">IF(LEFT(F33,3)="2.5", MID(F33,7,2),LEFT(F33,2))</f>
        <v>21</v>
      </c>
      <c r="H33" s="31" t="s">
        <v>58</v>
      </c>
      <c r="I33" s="48"/>
      <c r="J33" s="31"/>
      <c r="K33" s="31"/>
      <c r="L33" s="27" t="e">
        <f aca="false" t="array" ref="L33:L33">INDEX(Cable_L!$B$3:$B$80,MATCH(1,COUNTIFS($G33,Cable_L!$A$3:$A$80,$H33,Cable_L!$C$3:$C$80),0))</f>
        <v>#NAME?</v>
      </c>
      <c r="M33" s="15" t="e">
        <v>#NAME?</v>
      </c>
      <c r="N33" s="58"/>
      <c r="O33" s="120"/>
      <c r="P33" s="15"/>
      <c r="Q33" s="14"/>
      <c r="R33" s="15"/>
      <c r="S33" s="14"/>
      <c r="X33" s="93" t="s">
        <v>93</v>
      </c>
      <c r="Y33" s="93" t="s">
        <v>94</v>
      </c>
      <c r="Z33" s="93" t="s">
        <v>95</v>
      </c>
    </row>
    <row r="34" customFormat="false" ht="15" hidden="false" customHeight="false" outlineLevel="0" collapsed="false">
      <c r="C34" s="39" t="s">
        <v>159</v>
      </c>
      <c r="D34" s="40" t="s">
        <v>457</v>
      </c>
      <c r="E34" s="40" t="s">
        <v>161</v>
      </c>
      <c r="F34" s="122" t="s">
        <v>162</v>
      </c>
      <c r="G34" s="36" t="str">
        <f aca="false">IF(LEFT(F34,3)="2.5", MID(F34,7,2),LEFT(F34,2))</f>
        <v>15</v>
      </c>
      <c r="H34" s="31" t="s">
        <v>58</v>
      </c>
      <c r="I34" s="48"/>
      <c r="J34" s="31"/>
      <c r="K34" s="31"/>
      <c r="L34" s="27" t="e">
        <f aca="false" t="array" ref="L34:L34">INDEX(Cable_L!$B$3:$B$80,MATCH(1,COUNTIFS($G34,Cable_L!$A$3:$A$80,$H34,Cable_L!$C$3:$C$80),0))</f>
        <v>#NAME?</v>
      </c>
      <c r="M34" s="15" t="e">
        <v>#NAME?</v>
      </c>
      <c r="N34" s="58" t="e">
        <f aca="false" t="array" ref="N34:N34">INDEX(INDEX(Cable_L!$H$3:$K$80,,MATCH(N$2,Cable_L!$H$2:$K$2,0)),MATCH(1,COUNTIFS($G34,Cable_L!$A$3:$A$80,$H34,Cable_L!$C$3:$C$80),0))</f>
        <v>#NAME?</v>
      </c>
      <c r="O34" s="120" t="e">
        <f aca="false" t="array" ref="O34:O34">INDEX(INDEX(Cable_L!$H$3:$K$80,,MATCH(O$2,Cable_L!$H$2:$K$2,0)),MATCH(1,COUNTIFS($G34,Cable_L!$A$3:$A$80,$H34,Cable_L!$C$3:$C$80),0))</f>
        <v>#NAME?</v>
      </c>
      <c r="P34" s="15"/>
      <c r="Q34" s="14"/>
      <c r="R34" s="15"/>
      <c r="S34" s="14"/>
    </row>
    <row r="35" customFormat="false" ht="15" hidden="false" customHeight="false" outlineLevel="0" collapsed="false">
      <c r="C35" s="39" t="s">
        <v>163</v>
      </c>
      <c r="D35" s="40" t="s">
        <v>682</v>
      </c>
      <c r="E35" s="40" t="s">
        <v>165</v>
      </c>
      <c r="F35" s="122" t="s">
        <v>166</v>
      </c>
      <c r="G35" s="36" t="str">
        <f aca="false">IF(LEFT(F35,3)="2.5", MID(F35,7,2),LEFT(F35,2))</f>
        <v>22</v>
      </c>
      <c r="H35" s="31" t="s">
        <v>58</v>
      </c>
      <c r="I35" s="48"/>
      <c r="J35" s="31"/>
      <c r="K35" s="31"/>
      <c r="L35" s="27" t="e">
        <f aca="false" t="array" ref="L35:L35">INDEX(Cable_L!$B$3:$B$80,MATCH(1,COUNTIFS($G35,Cable_L!$A$3:$A$80,$H35,Cable_L!$C$3:$C$80),0))</f>
        <v>#NAME?</v>
      </c>
      <c r="M35" s="15"/>
      <c r="N35" s="58" t="e">
        <f aca="false" t="array" ref="N35:N35">INDEX(INDEX(Cable_L!$H$3:$K$80,,MATCH(N$2,Cable_L!$H$2:$K$2,0)),MATCH(1,COUNTIFS($G35,Cable_L!$A$3:$A$80,$H35,Cable_L!$C$3:$C$80),0))</f>
        <v>#NAME?</v>
      </c>
      <c r="O35" s="120" t="e">
        <f aca="false" t="array" ref="O35:O35">INDEX(INDEX(Cable_L!$H$3:$K$80,,MATCH(O$2,Cable_L!$H$2:$K$2,0)),MATCH(1,COUNTIFS($G35,Cable_L!$A$3:$A$80,$H35,Cable_L!$C$3:$C$80),0))</f>
        <v>#NAME?</v>
      </c>
      <c r="P35" s="15"/>
      <c r="Q35" s="14"/>
      <c r="R35" s="15"/>
      <c r="S35" s="14"/>
      <c r="X35" s="93" t="s">
        <v>89</v>
      </c>
      <c r="Y35" s="93" t="s">
        <v>115</v>
      </c>
    </row>
    <row r="36" customFormat="false" ht="15" hidden="false" customHeight="false" outlineLevel="0" collapsed="false">
      <c r="C36" s="50" t="s">
        <v>163</v>
      </c>
      <c r="D36" s="51" t="s">
        <v>682</v>
      </c>
      <c r="E36" s="51" t="s">
        <v>165</v>
      </c>
      <c r="F36" s="52" t="s">
        <v>167</v>
      </c>
      <c r="G36" s="36" t="str">
        <f aca="false">IF(LEFT(F36,3)="2.5", MID(F36,7,2),LEFT(F36,2))</f>
        <v>22</v>
      </c>
      <c r="H36" s="31" t="s">
        <v>58</v>
      </c>
      <c r="I36" s="48"/>
      <c r="J36" s="31"/>
      <c r="K36" s="31"/>
      <c r="L36" s="27" t="e">
        <f aca="false" t="array" ref="L36:L36">INDEX(Cable_L!$B$3:$B$80,MATCH(1,COUNTIFS($G36,Cable_L!$A$3:$A$80,$H36,Cable_L!$C$3:$C$80),0))</f>
        <v>#NAME?</v>
      </c>
      <c r="M36" s="15"/>
      <c r="N36" s="58"/>
      <c r="O36" s="120"/>
      <c r="P36" s="15"/>
      <c r="Q36" s="14"/>
      <c r="R36" s="15"/>
      <c r="S36" s="14"/>
      <c r="X36" s="93" t="s">
        <v>93</v>
      </c>
      <c r="Y36" s="93" t="s">
        <v>117</v>
      </c>
      <c r="Z36" s="93" t="s">
        <v>95</v>
      </c>
    </row>
    <row r="37" customFormat="false" ht="15" hidden="false" customHeight="false" outlineLevel="0" collapsed="false">
      <c r="C37" s="39" t="s">
        <v>168</v>
      </c>
      <c r="D37" s="40" t="s">
        <v>475</v>
      </c>
      <c r="E37" s="40" t="s">
        <v>170</v>
      </c>
      <c r="F37" s="122" t="s">
        <v>171</v>
      </c>
      <c r="G37" s="36" t="str">
        <f aca="false">IF(LEFT(F37,3)="2.5", MID(F37,7,2),LEFT(F37,2))</f>
        <v>22</v>
      </c>
      <c r="H37" s="31" t="s">
        <v>58</v>
      </c>
      <c r="I37" s="48"/>
      <c r="J37" s="31"/>
      <c r="K37" s="31"/>
      <c r="L37" s="27" t="e">
        <f aca="false" t="array" ref="L37:L37">INDEX(Cable_L!$B$3:$B$80,MATCH(1,COUNTIFS($G37,Cable_L!$A$3:$A$80,$H37,Cable_L!$C$3:$C$80),0))</f>
        <v>#NAME?</v>
      </c>
      <c r="M37" s="15"/>
      <c r="N37" s="58" t="e">
        <f aca="false" t="array" ref="N37:N37">INDEX(INDEX(Cable_L!$H$3:$K$80,,MATCH(N$2,Cable_L!$H$2:$K$2,0)),MATCH(1,COUNTIFS($G37,Cable_L!$A$3:$A$80,$H37,Cable_L!$C$3:$C$80),0))</f>
        <v>#NAME?</v>
      </c>
      <c r="O37" s="120" t="e">
        <f aca="false" t="array" ref="O37:O37">INDEX(INDEX(Cable_L!$H$3:$K$80,,MATCH(O$2,Cable_L!$H$2:$K$2,0)),MATCH(1,COUNTIFS($G37,Cable_L!$A$3:$A$80,$H37,Cable_L!$C$3:$C$80),0))</f>
        <v>#NAME?</v>
      </c>
      <c r="P37" s="15"/>
      <c r="Q37" s="14"/>
      <c r="R37" s="15"/>
      <c r="S37" s="14"/>
      <c r="X37" s="93" t="s">
        <v>89</v>
      </c>
      <c r="Y37" s="93" t="s">
        <v>90</v>
      </c>
    </row>
    <row r="38" customFormat="false" ht="15" hidden="false" customHeight="false" outlineLevel="0" collapsed="false">
      <c r="C38" s="61" t="s">
        <v>168</v>
      </c>
      <c r="D38" s="54" t="s">
        <v>475</v>
      </c>
      <c r="E38" s="54" t="s">
        <v>170</v>
      </c>
      <c r="F38" s="56" t="s">
        <v>172</v>
      </c>
      <c r="G38" s="36" t="str">
        <f aca="false">IF(LEFT(F38,3)="2.5", MID(F38,7,2),LEFT(F38,2))</f>
        <v>22</v>
      </c>
      <c r="H38" s="31" t="s">
        <v>58</v>
      </c>
      <c r="I38" s="42"/>
      <c r="J38" s="31"/>
      <c r="K38" s="31"/>
      <c r="L38" s="27" t="e">
        <f aca="false" t="array" ref="L38:L38">INDEX(Cable_L!$B$3:$B$80,MATCH(1,COUNTIFS($G38,Cable_L!$A$3:$A$80,$H38,Cable_L!$C$3:$C$80),0))</f>
        <v>#NAME?</v>
      </c>
      <c r="M38" s="15"/>
      <c r="N38" s="58"/>
      <c r="O38" s="120"/>
      <c r="P38" s="15"/>
      <c r="Q38" s="14"/>
      <c r="R38" s="15"/>
      <c r="S38" s="14"/>
      <c r="X38" s="93" t="s">
        <v>93</v>
      </c>
      <c r="Y38" s="93" t="s">
        <v>94</v>
      </c>
      <c r="Z38" s="93" t="s">
        <v>95</v>
      </c>
    </row>
    <row r="39" customFormat="false" ht="15" hidden="false" customHeight="false" outlineLevel="0" collapsed="false">
      <c r="C39" s="51"/>
      <c r="D39" s="51"/>
      <c r="E39" s="51"/>
      <c r="F39" s="51"/>
      <c r="G39" s="36" t="str">
        <f aca="false">IF(LEFT(F39,3)="2.5", MID(F39,7,2),LEFT(F39,2))</f>
        <v/>
      </c>
      <c r="H39" s="31"/>
      <c r="I39" s="31"/>
      <c r="J39" s="31"/>
      <c r="K39" s="31"/>
      <c r="L39" s="14"/>
      <c r="M39" s="15"/>
      <c r="P39" s="15"/>
      <c r="Q39" s="14"/>
      <c r="R39" s="15"/>
      <c r="S39" s="14"/>
    </row>
    <row r="40" customFormat="false" ht="15" hidden="false" customHeight="false" outlineLevel="0" collapsed="false">
      <c r="C40" s="32" t="s">
        <v>173</v>
      </c>
      <c r="D40" s="33" t="s">
        <v>683</v>
      </c>
      <c r="E40" s="33" t="s">
        <v>175</v>
      </c>
      <c r="F40" s="119" t="s">
        <v>176</v>
      </c>
      <c r="G40" s="36" t="str">
        <f aca="false">IF(LEFT(F40,3)="2.5", MID(F40,7,2),LEFT(F40,2))</f>
        <v>13</v>
      </c>
      <c r="H40" s="31" t="s">
        <v>177</v>
      </c>
      <c r="I40" s="49"/>
      <c r="J40" s="31"/>
      <c r="K40" s="48"/>
      <c r="L40" s="27" t="e">
        <f aca="false" t="array" ref="L40:L40">INDEX(Cable_L!$B$3:$B$80,MATCH(1,COUNTIFS($G40,Cable_L!$A$3:$A$80,$H40,Cable_L!$C$3:$C$80),0))</f>
        <v>#NAME?</v>
      </c>
      <c r="M40" s="22" t="e">
        <f aca="false" t="array" ref="M40:M41">_xlfn._xlws.sort(VALUE(_xlfn.unique(G40:G44)))</f>
        <v>#NAME?</v>
      </c>
      <c r="N40" s="58" t="e">
        <f aca="false" t="array" ref="N40:N40">INDEX(INDEX(Cable_L!$H$3:$K$80,,MATCH(N$2,Cable_L!$H$2:$K$2,0)),MATCH(1,COUNTIFS($G40,Cable_L!$A$3:$A$80,$H40,Cable_L!$C$3:$C$80),0))</f>
        <v>#NAME?</v>
      </c>
      <c r="O40" s="120" t="e">
        <f aca="false" t="array" ref="O40:O40">INDEX(INDEX(Cable_L!$H$3:$K$80,,MATCH(O$2,Cable_L!$H$2:$K$2,0)),MATCH(1,COUNTIFS($G40,Cable_L!$A$3:$A$80,$H40,Cable_L!$C$3:$C$80),0))</f>
        <v>#NAME?</v>
      </c>
      <c r="P40" s="22" t="e">
        <f aca="false" t="array" ref="P40:P41">_xlfn._xlws.filter(_xlfn.unique(N40:N47),_xlfn.unique(N40:N47)&lt;&gt;"")</f>
        <v>#NAME?</v>
      </c>
      <c r="Q40" s="16" t="e">
        <f aca="false">COUNTIF(N40:N47,P40)</f>
        <v>#NAME?</v>
      </c>
      <c r="R40" s="22" t="e">
        <f aca="false" t="array" ref="R40:R41">_xlfn._xlws.filter(_xlfn.unique(O40:O47),_xlfn.unique(O40:O47)&lt;&gt;"")</f>
        <v>#NAME?</v>
      </c>
      <c r="S40" s="27" t="e">
        <f aca="false">COUNTIF(O40:O47,R40)</f>
        <v>#NAME?</v>
      </c>
      <c r="T40" s="16" t="n">
        <f aca="false">COUNTA($G40:$G47)</f>
        <v>5</v>
      </c>
    </row>
    <row r="41" customFormat="false" ht="15" hidden="false" customHeight="false" outlineLevel="0" collapsed="false">
      <c r="C41" s="39" t="s">
        <v>178</v>
      </c>
      <c r="D41" s="40" t="s">
        <v>684</v>
      </c>
      <c r="E41" s="40" t="s">
        <v>180</v>
      </c>
      <c r="F41" s="122" t="s">
        <v>181</v>
      </c>
      <c r="G41" s="36" t="str">
        <f aca="false">IF(LEFT(F41,3)="2.5", MID(F41,7,2),LEFT(F41,2))</f>
        <v>13</v>
      </c>
      <c r="H41" s="31" t="s">
        <v>177</v>
      </c>
      <c r="I41" s="49"/>
      <c r="J41" s="31"/>
      <c r="K41" s="48"/>
      <c r="L41" s="27" t="e">
        <f aca="false" t="array" ref="L41:L41">INDEX(Cable_L!$B$3:$B$80,MATCH(1,COUNTIFS($G41,Cable_L!$A$3:$A$80,$H41,Cable_L!$C$3:$C$80),0))</f>
        <v>#NAME?</v>
      </c>
      <c r="M41" s="22" t="e">
        <v>#NAME?</v>
      </c>
      <c r="N41" s="58" t="e">
        <f aca="false" t="array" ref="N41:N41">INDEX(INDEX(Cable_L!$H$3:$K$80,,MATCH(N$2,Cable_L!$H$2:$K$2,0)),MATCH(1,COUNTIFS($G41,Cable_L!$A$3:$A$80,$H41,Cable_L!$C$3:$C$80),0))</f>
        <v>#NAME?</v>
      </c>
      <c r="O41" s="120" t="e">
        <f aca="false" t="array" ref="O41:O41">INDEX(INDEX(Cable_L!$H$3:$K$80,,MATCH(O$2,Cable_L!$H$2:$K$2,0)),MATCH(1,COUNTIFS($G41,Cable_L!$A$3:$A$80,$H41,Cable_L!$C$3:$C$80),0))</f>
        <v>#NAME?</v>
      </c>
      <c r="P41" s="22" t="e">
        <v>#NAME?</v>
      </c>
      <c r="Q41" s="16" t="e">
        <f aca="false">COUNTIF(N40:N47,P41)</f>
        <v>#NAME?</v>
      </c>
      <c r="R41" s="22" t="e">
        <v>#NAME?</v>
      </c>
      <c r="S41" s="27" t="e">
        <f aca="false">COUNTIF(O40:O47,R41)</f>
        <v>#NAME?</v>
      </c>
    </row>
    <row r="42" customFormat="false" ht="15" hidden="false" customHeight="false" outlineLevel="0" collapsed="false">
      <c r="C42" s="39" t="s">
        <v>182</v>
      </c>
      <c r="D42" s="40" t="s">
        <v>685</v>
      </c>
      <c r="E42" s="40" t="s">
        <v>184</v>
      </c>
      <c r="F42" s="122" t="s">
        <v>185</v>
      </c>
      <c r="G42" s="36" t="str">
        <f aca="false">IF(LEFT(F42,3)="2.5", MID(F42,7,2),LEFT(F42,2))</f>
        <v>13</v>
      </c>
      <c r="H42" s="31" t="s">
        <v>177</v>
      </c>
      <c r="I42" s="49"/>
      <c r="J42" s="31"/>
      <c r="K42" s="42"/>
      <c r="L42" s="27" t="e">
        <f aca="false" t="array" ref="L42:L42">INDEX(Cable_L!$B$3:$B$80,MATCH(1,COUNTIFS($G42,Cable_L!$A$3:$A$80,$H42,Cable_L!$C$3:$C$80),0))</f>
        <v>#NAME?</v>
      </c>
      <c r="M42" s="15"/>
      <c r="N42" s="58" t="e">
        <f aca="false" t="array" ref="N42:N42">INDEX(INDEX(Cable_L!$H$3:$K$80,,MATCH(N$2,Cable_L!$H$2:$K$2,0)),MATCH(1,COUNTIFS($G42,Cable_L!$A$3:$A$80,$H42,Cable_L!$C$3:$C$80),0))</f>
        <v>#NAME?</v>
      </c>
      <c r="O42" s="120" t="e">
        <f aca="false" t="array" ref="O42:O42">INDEX(INDEX(Cable_L!$H$3:$K$80,,MATCH(O$2,Cable_L!$H$2:$K$2,0)),MATCH(1,COUNTIFS($G42,Cable_L!$A$3:$A$80,$H42,Cable_L!$C$3:$C$80),0))</f>
        <v>#NAME?</v>
      </c>
      <c r="P42" s="15"/>
      <c r="Q42" s="14"/>
      <c r="R42" s="15"/>
      <c r="S42" s="14"/>
    </row>
    <row r="43" customFormat="false" ht="15" hidden="false" customHeight="false" outlineLevel="0" collapsed="false">
      <c r="A43" s="123"/>
      <c r="B43" s="126" t="s">
        <v>686</v>
      </c>
      <c r="C43" s="127" t="s">
        <v>186</v>
      </c>
      <c r="D43" s="93" t="s">
        <v>687</v>
      </c>
      <c r="E43" s="93" t="s">
        <v>188</v>
      </c>
      <c r="F43" s="128" t="s">
        <v>189</v>
      </c>
      <c r="G43" s="57" t="str">
        <f aca="false">IF(LEFT(F43,3)="2.5", MID(F43,7,2),LEFT(F43,2))</f>
        <v>15</v>
      </c>
      <c r="H43" s="31" t="s">
        <v>177</v>
      </c>
      <c r="I43" s="49"/>
      <c r="J43" s="31"/>
      <c r="K43" s="48"/>
      <c r="L43" s="58" t="e">
        <f aca="false" t="array" ref="L43:L43">INDEX(Cable_L!$B$3:$B$80,MATCH(1,COUNTIFS($G43,Cable_L!$A$3:$A$80,$H43,Cable_L!$C$3:$C$80),0))</f>
        <v>#NAME?</v>
      </c>
      <c r="M43" s="15"/>
      <c r="N43" s="58" t="e">
        <f aca="false" t="array" ref="N43:N43">INDEX(INDEX(Cable_L!$H$3:$K$80,,MATCH(N$2,Cable_L!$H$2:$K$2,0)),MATCH(1,COUNTIFS($G43,Cable_L!$A$3:$A$80,$H43,Cable_L!$C$3:$C$80),0))</f>
        <v>#NAME?</v>
      </c>
      <c r="O43" s="120" t="e">
        <f aca="false" t="array" ref="O43:O43">INDEX(INDEX(Cable_L!$H$3:$K$80,,MATCH(O$2,Cable_L!$H$2:$K$2,0)),MATCH(1,COUNTIFS($G43,Cable_L!$A$3:$A$80,$H43,Cable_L!$C$3:$C$80),0))</f>
        <v>#NAME?</v>
      </c>
      <c r="P43" s="15"/>
      <c r="Q43" s="14"/>
      <c r="R43" s="15"/>
      <c r="S43" s="14"/>
    </row>
    <row r="44" customFormat="false" ht="15" hidden="false" customHeight="false" outlineLevel="0" collapsed="false">
      <c r="C44" s="39" t="s">
        <v>190</v>
      </c>
      <c r="D44" s="40" t="s">
        <v>688</v>
      </c>
      <c r="E44" s="40" t="s">
        <v>192</v>
      </c>
      <c r="F44" s="122" t="s">
        <v>193</v>
      </c>
      <c r="G44" s="36" t="str">
        <f aca="false">IF(LEFT(F44,3)="2.5", MID(F44,7,2),LEFT(F44,2))</f>
        <v>13</v>
      </c>
      <c r="H44" s="31" t="s">
        <v>177</v>
      </c>
      <c r="I44" s="49"/>
      <c r="J44" s="31"/>
      <c r="K44" s="47"/>
      <c r="L44" s="27" t="e">
        <f aca="false" t="array" ref="L44:L44">INDEX(Cable_L!$B$3:$B$80,MATCH(1,COUNTIFS($G44,Cable_L!$A$3:$A$80,$H44,Cable_L!$C$3:$C$80),0))</f>
        <v>#NAME?</v>
      </c>
      <c r="M44" s="15"/>
      <c r="N44" s="58" t="e">
        <f aca="false" t="array" ref="N44:N44">INDEX(INDEX(Cable_L!$H$3:$K$80,,MATCH(N$2,Cable_L!$H$2:$K$2,0)),MATCH(1,COUNTIFS($G44,Cable_L!$A$3:$A$80,$H44,Cable_L!$C$3:$C$80),0))</f>
        <v>#NAME?</v>
      </c>
      <c r="O44" s="120" t="e">
        <f aca="false" t="array" ref="O44:O44">INDEX(INDEX(Cable_L!$H$3:$K$80,,MATCH(O$2,Cable_L!$H$2:$K$2,0)),MATCH(1,COUNTIFS($G44,Cable_L!$A$3:$A$80,$H44,Cable_L!$C$3:$C$80),0))</f>
        <v>#NAME?</v>
      </c>
      <c r="P44" s="15"/>
      <c r="Q44" s="14"/>
      <c r="R44" s="15"/>
      <c r="S44" s="14"/>
    </row>
    <row r="45" customFormat="false" ht="15" hidden="false" customHeight="false" outlineLevel="0" collapsed="false">
      <c r="C45" s="39" t="s">
        <v>67</v>
      </c>
      <c r="D45" s="40"/>
      <c r="E45" s="40" t="s">
        <v>194</v>
      </c>
      <c r="F45" s="122"/>
      <c r="G45" s="36"/>
      <c r="M45" s="15"/>
      <c r="N45" s="58"/>
      <c r="O45" s="120"/>
      <c r="P45" s="15"/>
      <c r="Q45" s="14"/>
      <c r="R45" s="15"/>
      <c r="S45" s="14"/>
    </row>
    <row r="46" customFormat="false" ht="15" hidden="false" customHeight="false" outlineLevel="0" collapsed="false">
      <c r="C46" s="39" t="s">
        <v>67</v>
      </c>
      <c r="D46" s="40"/>
      <c r="E46" s="40" t="s">
        <v>195</v>
      </c>
      <c r="F46" s="122"/>
      <c r="G46" s="36"/>
      <c r="H46" s="31"/>
      <c r="I46" s="31"/>
      <c r="J46" s="31"/>
      <c r="K46" s="31"/>
      <c r="L46" s="14"/>
      <c r="M46" s="15"/>
      <c r="P46" s="15"/>
      <c r="Q46" s="14"/>
      <c r="R46" s="15"/>
      <c r="S46" s="14"/>
    </row>
    <row r="47" customFormat="false" ht="15" hidden="false" customHeight="false" outlineLevel="0" collapsed="false">
      <c r="C47" s="53" t="s">
        <v>67</v>
      </c>
      <c r="D47" s="65"/>
      <c r="E47" s="65" t="s">
        <v>196</v>
      </c>
      <c r="F47" s="106"/>
      <c r="G47" s="36"/>
      <c r="H47" s="31"/>
      <c r="I47" s="31"/>
      <c r="J47" s="31"/>
      <c r="K47" s="31"/>
      <c r="L47" s="14"/>
      <c r="M47" s="15"/>
      <c r="P47" s="15"/>
      <c r="Q47" s="14"/>
      <c r="R47" s="15"/>
      <c r="S47" s="14"/>
    </row>
    <row r="48" customFormat="false" ht="15" hidden="false" customHeight="false" outlineLevel="0" collapsed="false">
      <c r="C48" s="40"/>
      <c r="D48" s="40"/>
      <c r="E48" s="40"/>
      <c r="F48" s="40"/>
      <c r="G48" s="36" t="str">
        <f aca="false">IF(LEFT(F48,3)="2.5", MID(F48,7,2),LEFT(F48,2))</f>
        <v/>
      </c>
      <c r="H48" s="31"/>
      <c r="I48" s="31"/>
      <c r="J48" s="31"/>
      <c r="K48" s="31"/>
      <c r="L48" s="14"/>
      <c r="M48" s="15"/>
      <c r="P48" s="15"/>
      <c r="Q48" s="14"/>
      <c r="R48" s="15"/>
      <c r="S48" s="14"/>
    </row>
    <row r="49" customFormat="false" ht="15" hidden="false" customHeight="false" outlineLevel="0" collapsed="false">
      <c r="C49" s="32" t="s">
        <v>197</v>
      </c>
      <c r="D49" s="33" t="s">
        <v>389</v>
      </c>
      <c r="E49" s="33" t="s">
        <v>198</v>
      </c>
      <c r="F49" s="119" t="s">
        <v>199</v>
      </c>
      <c r="G49" s="36" t="str">
        <f aca="false">IF(LEFT(F49,3)="2.5", MID(F49,7,2),LEFT(F49,2))</f>
        <v>24</v>
      </c>
      <c r="H49" s="31" t="s">
        <v>58</v>
      </c>
      <c r="I49" s="68"/>
      <c r="J49" s="31"/>
      <c r="K49" s="31"/>
      <c r="L49" s="27" t="e">
        <f aca="false" t="array" ref="L49:L49">INDEX(Cable_L!$B$3:$B$80,MATCH(1,COUNTIFS($G49,Cable_L!$A$3:$A$80,$H49,Cable_L!$C$3:$C$80),0))</f>
        <v>#NAME?</v>
      </c>
      <c r="M49" s="22" t="e">
        <f aca="false" t="array" ref="M49:M52">_xlfn._xlws.sort(VALUE(_xlfn.unique(G49:G53)))</f>
        <v>#NAME?</v>
      </c>
      <c r="N49" s="58" t="e">
        <f aca="false" t="array" ref="N49:N49">INDEX(INDEX(Cable_L!$H$3:$K$80,,MATCH(N$2,Cable_L!$H$2:$K$2,0)),MATCH(1,COUNTIFS($G49,Cable_L!$A$3:$A$80,$H49,Cable_L!$C$3:$C$80),0))</f>
        <v>#NAME?</v>
      </c>
      <c r="O49" s="120" t="e">
        <f aca="false" t="array" ref="O49:O49">INDEX(INDEX(Cable_L!$H$3:$K$80,,MATCH(O$2,Cable_L!$H$2:$K$2,0)),MATCH(1,COUNTIFS($G49,Cable_L!$A$3:$A$80,$H49,Cable_L!$C$3:$C$80),0))</f>
        <v>#NAME?</v>
      </c>
      <c r="P49" s="22" t="e">
        <f aca="false" t="array" ref="P49:P51">_xlfn._xlws.filter(_xlfn.unique(N49:N55),_xlfn.unique(N49:N55)&lt;&gt;"")</f>
        <v>#NAME?</v>
      </c>
      <c r="Q49" s="16" t="e">
        <f aca="false">COUNTIF(N49:N55,P49)</f>
        <v>#NAME?</v>
      </c>
      <c r="R49" s="22" t="e">
        <f aca="false" t="array" ref="R49:R51">_xlfn._xlws.filter(_xlfn.unique(O49:O55),_xlfn.unique(O49:O55)&lt;&gt;"")</f>
        <v>#NAME?</v>
      </c>
      <c r="S49" s="27" t="e">
        <f aca="false">COUNTIF(O49:O55,R49)</f>
        <v>#NAME?</v>
      </c>
      <c r="T49" s="16" t="n">
        <f aca="false">COUNTA($G49:$G55)</f>
        <v>5</v>
      </c>
    </row>
    <row r="50" customFormat="false" ht="15" hidden="false" customHeight="false" outlineLevel="0" collapsed="false">
      <c r="C50" s="39" t="s">
        <v>200</v>
      </c>
      <c r="D50" s="40" t="s">
        <v>393</v>
      </c>
      <c r="E50" s="40" t="s">
        <v>201</v>
      </c>
      <c r="F50" s="122" t="s">
        <v>202</v>
      </c>
      <c r="G50" s="36" t="str">
        <f aca="false">IF(LEFT(F50,3)="2.5", MID(F50,7,2),LEFT(F50,2))</f>
        <v>19</v>
      </c>
      <c r="H50" s="31" t="s">
        <v>58</v>
      </c>
      <c r="I50" s="68"/>
      <c r="J50" s="31"/>
      <c r="K50" s="31"/>
      <c r="L50" s="27" t="e">
        <f aca="false" t="array" ref="L50:L50">INDEX(Cable_L!$B$3:$B$80,MATCH(1,COUNTIFS($G50,Cable_L!$A$3:$A$80,$H50,Cable_L!$C$3:$C$80),0))</f>
        <v>#NAME?</v>
      </c>
      <c r="M50" s="22" t="e">
        <v>#NAME?</v>
      </c>
      <c r="N50" s="58" t="e">
        <f aca="false" t="array" ref="N50:N50">INDEX(INDEX(Cable_L!$H$3:$K$80,,MATCH(N$2,Cable_L!$H$2:$K$2,0)),MATCH(1,COUNTIFS($G50,Cable_L!$A$3:$A$80,$H50,Cable_L!$C$3:$C$80),0))</f>
        <v>#NAME?</v>
      </c>
      <c r="O50" s="120" t="e">
        <f aca="false" t="array" ref="O50:O50">INDEX(INDEX(Cable_L!$H$3:$K$80,,MATCH(O$2,Cable_L!$H$2:$K$2,0)),MATCH(1,COUNTIFS($G50,Cable_L!$A$3:$A$80,$H50,Cable_L!$C$3:$C$80),0))</f>
        <v>#NAME?</v>
      </c>
      <c r="P50" s="15" t="e">
        <v>#NAME?</v>
      </c>
      <c r="Q50" s="16" t="e">
        <f aca="false">COUNTIF(N49:N55,P50)</f>
        <v>#NAME?</v>
      </c>
      <c r="R50" s="15" t="e">
        <v>#NAME?</v>
      </c>
      <c r="S50" s="27" t="e">
        <f aca="false">COUNTIF(O49:O55,R50)</f>
        <v>#NAME?</v>
      </c>
    </row>
    <row r="51" customFormat="false" ht="15" hidden="false" customHeight="false" outlineLevel="0" collapsed="false">
      <c r="C51" s="39" t="s">
        <v>204</v>
      </c>
      <c r="D51" s="40" t="s">
        <v>377</v>
      </c>
      <c r="E51" s="40" t="s">
        <v>205</v>
      </c>
      <c r="F51" s="122" t="s">
        <v>206</v>
      </c>
      <c r="G51" s="36" t="str">
        <f aca="false">IF(LEFT(F51,3)="2.5", MID(F51,7,2),LEFT(F51,2))</f>
        <v>19</v>
      </c>
      <c r="H51" s="31" t="s">
        <v>58</v>
      </c>
      <c r="I51" s="68"/>
      <c r="J51" s="31"/>
      <c r="K51" s="31"/>
      <c r="L51" s="27" t="e">
        <f aca="false" t="array" ref="L51:L51">INDEX(Cable_L!$B$3:$B$80,MATCH(1,COUNTIFS($G51,Cable_L!$A$3:$A$80,$H51,Cable_L!$C$3:$C$80),0))</f>
        <v>#NAME?</v>
      </c>
      <c r="M51" s="15" t="e">
        <v>#NAME?</v>
      </c>
      <c r="N51" s="58" t="e">
        <f aca="false" t="array" ref="N51:N51">INDEX(INDEX(Cable_L!$H$3:$K$80,,MATCH(N$2,Cable_L!$H$2:$K$2,0)),MATCH(1,COUNTIFS($G51,Cable_L!$A$3:$A$80,$H51,Cable_L!$C$3:$C$80),0))</f>
        <v>#NAME?</v>
      </c>
      <c r="O51" s="120" t="e">
        <f aca="false" t="array" ref="O51:O51">INDEX(INDEX(Cable_L!$H$3:$K$80,,MATCH(O$2,Cable_L!$H$2:$K$2,0)),MATCH(1,COUNTIFS($G51,Cable_L!$A$3:$A$80,$H51,Cable_L!$C$3:$C$80),0))</f>
        <v>#NAME?</v>
      </c>
      <c r="P51" s="15" t="e">
        <v>#NAME?</v>
      </c>
      <c r="Q51" s="16" t="e">
        <f aca="false">COUNTIF(N49:N55,P51)</f>
        <v>#NAME?</v>
      </c>
      <c r="R51" s="15" t="e">
        <v>#NAME?</v>
      </c>
      <c r="S51" s="27" t="e">
        <f aca="false">COUNTIF(O49:O55,R51)</f>
        <v>#NAME?</v>
      </c>
    </row>
    <row r="52" customFormat="false" ht="15" hidden="false" customHeight="false" outlineLevel="0" collapsed="false">
      <c r="C52" s="39" t="s">
        <v>207</v>
      </c>
      <c r="D52" s="40" t="s">
        <v>381</v>
      </c>
      <c r="E52" s="40" t="s">
        <v>208</v>
      </c>
      <c r="F52" s="122" t="s">
        <v>209</v>
      </c>
      <c r="G52" s="36" t="str">
        <f aca="false">IF(LEFT(F52,3)="2.5", MID(F52,7,2),LEFT(F52,2))</f>
        <v>16</v>
      </c>
      <c r="H52" s="31" t="s">
        <v>58</v>
      </c>
      <c r="I52" s="68"/>
      <c r="J52" s="31"/>
      <c r="K52" s="31"/>
      <c r="L52" s="27" t="e">
        <f aca="false" t="array" ref="L52:L52">INDEX(Cable_L!$B$3:$B$80,MATCH(1,COUNTIFS($G52,Cable_L!$A$3:$A$80,$H52,Cable_L!$C$3:$C$80),0))</f>
        <v>#NAME?</v>
      </c>
      <c r="M52" s="15" t="e">
        <v>#NAME?</v>
      </c>
      <c r="N52" s="58" t="e">
        <f aca="false" t="array" ref="N52:N52">INDEX(INDEX(Cable_L!$H$3:$K$80,,MATCH(N$2,Cable_L!$H$2:$K$2,0)),MATCH(1,COUNTIFS($G52,Cable_L!$A$3:$A$80,$H52,Cable_L!$C$3:$C$80),0))</f>
        <v>#NAME?</v>
      </c>
      <c r="O52" s="120" t="e">
        <f aca="false" t="array" ref="O52:O52">INDEX(INDEX(Cable_L!$H$3:$K$80,,MATCH(O$2,Cable_L!$H$2:$K$2,0)),MATCH(1,COUNTIFS($G52,Cable_L!$A$3:$A$80,$H52,Cable_L!$C$3:$C$80),0))</f>
        <v>#NAME?</v>
      </c>
      <c r="P52" s="15"/>
      <c r="Q52" s="14"/>
      <c r="R52" s="15"/>
      <c r="S52" s="14"/>
    </row>
    <row r="53" customFormat="false" ht="15" hidden="false" customHeight="false" outlineLevel="0" collapsed="false">
      <c r="C53" s="39" t="s">
        <v>210</v>
      </c>
      <c r="D53" s="40" t="s">
        <v>385</v>
      </c>
      <c r="E53" s="40" t="s">
        <v>211</v>
      </c>
      <c r="F53" s="122" t="s">
        <v>212</v>
      </c>
      <c r="G53" s="36" t="str">
        <f aca="false">IF(LEFT(F53,3)="2.5", MID(F53,7,2),LEFT(F53,2))</f>
        <v>14</v>
      </c>
      <c r="H53" s="31" t="s">
        <v>58</v>
      </c>
      <c r="I53" s="69"/>
      <c r="J53" s="31"/>
      <c r="K53" s="31"/>
      <c r="L53" s="27" t="e">
        <f aca="false" t="array" ref="L53:L53">INDEX(Cable_L!$B$3:$B$80,MATCH(1,COUNTIFS($G53,Cable_L!$A$3:$A$80,$H53,Cable_L!$C$3:$C$80),0))</f>
        <v>#NAME?</v>
      </c>
      <c r="M53" s="15"/>
      <c r="N53" s="58" t="e">
        <f aca="false" t="array" ref="N53:N53">INDEX(INDEX(Cable_L!$H$3:$K$80,,MATCH(N$2,Cable_L!$H$2:$K$2,0)),MATCH(1,COUNTIFS($G53,Cable_L!$A$3:$A$80,$H53,Cable_L!$C$3:$C$80),0))</f>
        <v>#NAME?</v>
      </c>
      <c r="O53" s="120" t="e">
        <f aca="false" t="array" ref="O53:O53">INDEX(INDEX(Cable_L!$H$3:$K$80,,MATCH(O$2,Cable_L!$H$2:$K$2,0)),MATCH(1,COUNTIFS($G53,Cable_L!$A$3:$A$80,$H53,Cable_L!$C$3:$C$80),0))</f>
        <v>#NAME?</v>
      </c>
      <c r="P53" s="15"/>
      <c r="Q53" s="14"/>
      <c r="R53" s="15"/>
      <c r="S53" s="14"/>
    </row>
    <row r="54" customFormat="false" ht="15" hidden="false" customHeight="false" outlineLevel="0" collapsed="false">
      <c r="C54" s="39" t="s">
        <v>67</v>
      </c>
      <c r="D54" s="40"/>
      <c r="E54" s="40" t="s">
        <v>213</v>
      </c>
      <c r="F54" s="122"/>
      <c r="G54" s="36"/>
      <c r="H54" s="31"/>
      <c r="I54" s="31"/>
      <c r="J54" s="31"/>
      <c r="K54" s="31"/>
      <c r="L54" s="27"/>
      <c r="M54" s="15"/>
      <c r="N54" s="58"/>
      <c r="O54" s="120"/>
      <c r="P54" s="15"/>
      <c r="Q54" s="14"/>
      <c r="R54" s="15"/>
      <c r="S54" s="14"/>
    </row>
    <row r="55" customFormat="false" ht="15" hidden="false" customHeight="false" outlineLevel="0" collapsed="false">
      <c r="C55" s="53" t="s">
        <v>67</v>
      </c>
      <c r="D55" s="65"/>
      <c r="E55" s="65" t="s">
        <v>214</v>
      </c>
      <c r="F55" s="106"/>
      <c r="G55" s="36"/>
      <c r="H55" s="31"/>
      <c r="I55" s="31"/>
      <c r="J55" s="31"/>
      <c r="K55" s="31"/>
      <c r="L55" s="27"/>
      <c r="M55" s="15"/>
      <c r="N55" s="58"/>
      <c r="O55" s="120"/>
      <c r="P55" s="15"/>
      <c r="Q55" s="14"/>
      <c r="R55" s="15"/>
      <c r="S55" s="14"/>
    </row>
    <row r="56" customFormat="false" ht="15" hidden="false" customHeight="false" outlineLevel="0" collapsed="false">
      <c r="C56" s="40"/>
      <c r="D56" s="40"/>
      <c r="E56" s="40"/>
      <c r="F56" s="40"/>
      <c r="G56" s="36"/>
      <c r="H56" s="31"/>
      <c r="I56" s="31"/>
      <c r="J56" s="31"/>
      <c r="K56" s="31"/>
      <c r="L56" s="14"/>
      <c r="M56" s="15"/>
      <c r="P56" s="15"/>
      <c r="Q56" s="14"/>
      <c r="R56" s="15"/>
      <c r="S56" s="14"/>
    </row>
    <row r="57" customFormat="false" ht="15" hidden="false" customHeight="false" outlineLevel="0" collapsed="false">
      <c r="C57" s="32" t="s">
        <v>215</v>
      </c>
      <c r="D57" s="33" t="s">
        <v>675</v>
      </c>
      <c r="E57" s="33" t="s">
        <v>216</v>
      </c>
      <c r="F57" s="119" t="s">
        <v>217</v>
      </c>
      <c r="G57" s="36" t="str">
        <f aca="false">IF(LEFT(F57,3)="2.5", MID(F57,7,2),LEFT(F57,2))</f>
        <v>24</v>
      </c>
      <c r="H57" s="31" t="s">
        <v>58</v>
      </c>
      <c r="I57" s="42"/>
      <c r="J57" s="31"/>
      <c r="K57" s="31"/>
      <c r="L57" s="27" t="e">
        <f aca="false" t="array" ref="L57:L57">INDEX(Cable_L!$B$3:$B$80,MATCH(1,COUNTIFS($G57,Cable_L!$A$3:$A$80,$H57,Cable_L!$C$3:$C$80),0))</f>
        <v>#NAME?</v>
      </c>
      <c r="M57" s="22" t="e">
        <f aca="false" t="array" ref="M57:M60">_xlfn._xlws.sort(VALUE(_xlfn.unique(G57:G62)))</f>
        <v>#NAME?</v>
      </c>
      <c r="N57" s="58" t="e">
        <f aca="false" t="array" ref="N57:N57">INDEX(INDEX(Cable_L!$H$3:$K$80,,MATCH(N$2,Cable_L!$H$2:$K$2,0)),MATCH(1,COUNTIFS($G57,Cable_L!$A$3:$A$80,$H57,Cable_L!$C$3:$C$80),0))</f>
        <v>#NAME?</v>
      </c>
      <c r="O57" s="120" t="e">
        <f aca="false" t="array" ref="O57:O57">INDEX(INDEX(Cable_L!$H$3:$K$80,,MATCH(O$2,Cable_L!$H$2:$K$2,0)),MATCH(1,COUNTIFS($G57,Cable_L!$A$3:$A$80,$H57,Cable_L!$C$3:$C$80),0))</f>
        <v>#NAME?</v>
      </c>
      <c r="P57" s="22" t="e">
        <f aca="false" t="array" ref="P57:P59">_xlfn._xlws.filter(_xlfn.unique(N57:N63),_xlfn.unique(N57:N63)&lt;&gt;"")</f>
        <v>#NAME?</v>
      </c>
      <c r="Q57" s="16" t="e">
        <f aca="false">COUNTIF(N57:N63,P57)</f>
        <v>#NAME?</v>
      </c>
      <c r="R57" s="22" t="e">
        <f aca="false" t="array" ref="R57:R59">_xlfn._xlws.filter(_xlfn.unique(O57:O63),_xlfn.unique(O57:O63)&lt;&gt;"")</f>
        <v>#NAME?</v>
      </c>
      <c r="S57" s="27" t="e">
        <f aca="false">COUNTIF(O57:O63,R57)</f>
        <v>#NAME?</v>
      </c>
      <c r="T57" s="16" t="n">
        <f aca="false">COUNTA($G57:$G63)</f>
        <v>6</v>
      </c>
    </row>
    <row r="58" customFormat="false" ht="15" hidden="false" customHeight="false" outlineLevel="0" collapsed="false">
      <c r="C58" s="39" t="s">
        <v>218</v>
      </c>
      <c r="D58" s="40" t="s">
        <v>676</v>
      </c>
      <c r="E58" s="40" t="s">
        <v>219</v>
      </c>
      <c r="F58" s="122" t="s">
        <v>220</v>
      </c>
      <c r="G58" s="36" t="str">
        <f aca="false">IF(LEFT(F58,3)="2.5", MID(F58,7,2),LEFT(F58,2))</f>
        <v>19</v>
      </c>
      <c r="H58" s="31" t="s">
        <v>58</v>
      </c>
      <c r="I58" s="42"/>
      <c r="J58" s="31"/>
      <c r="K58" s="31"/>
      <c r="L58" s="27" t="e">
        <f aca="false" t="array" ref="L58:L58">INDEX(Cable_L!$B$3:$B$80,MATCH(1,COUNTIFS($G58,Cable_L!$A$3:$A$80,$H58,Cable_L!$C$3:$C$80),0))</f>
        <v>#NAME?</v>
      </c>
      <c r="M58" s="15" t="e">
        <v>#NAME?</v>
      </c>
      <c r="N58" s="58" t="e">
        <f aca="false" t="array" ref="N58:N58">INDEX(INDEX(Cable_L!$H$3:$K$80,,MATCH(N$2,Cable_L!$H$2:$K$2,0)),MATCH(1,COUNTIFS($G58,Cable_L!$A$3:$A$80,$H58,Cable_L!$C$3:$C$80),0))</f>
        <v>#NAME?</v>
      </c>
      <c r="O58" s="120" t="e">
        <f aca="false" t="array" ref="O58:O58">INDEX(INDEX(Cable_L!$H$3:$K$80,,MATCH(O$2,Cable_L!$H$2:$K$2,0)),MATCH(1,COUNTIFS($G58,Cable_L!$A$3:$A$80,$H58,Cable_L!$C$3:$C$80),0))</f>
        <v>#NAME?</v>
      </c>
      <c r="P58" s="15" t="e">
        <v>#NAME?</v>
      </c>
      <c r="Q58" s="16" t="e">
        <f aca="false">COUNTIF(N57:N63,P58)</f>
        <v>#NAME?</v>
      </c>
      <c r="R58" s="15" t="e">
        <v>#NAME?</v>
      </c>
      <c r="S58" s="27" t="e">
        <f aca="false">COUNTIF(O57:O63,R58)</f>
        <v>#NAME?</v>
      </c>
    </row>
    <row r="59" customFormat="false" ht="15" hidden="false" customHeight="false" outlineLevel="0" collapsed="false">
      <c r="C59" s="39" t="s">
        <v>221</v>
      </c>
      <c r="D59" s="40" t="s">
        <v>678</v>
      </c>
      <c r="E59" s="40" t="s">
        <v>222</v>
      </c>
      <c r="F59" s="122" t="s">
        <v>223</v>
      </c>
      <c r="G59" s="36" t="str">
        <f aca="false">IF(LEFT(F59,3)="2.5", MID(F59,7,2),LEFT(F59,2))</f>
        <v>16</v>
      </c>
      <c r="H59" s="31" t="s">
        <v>58</v>
      </c>
      <c r="I59" s="42"/>
      <c r="J59" s="31"/>
      <c r="K59" s="31"/>
      <c r="L59" s="27" t="e">
        <f aca="false" t="array" ref="L59:L59">INDEX(Cable_L!$B$3:$B$80,MATCH(1,COUNTIFS($G59,Cable_L!$A$3:$A$80,$H59,Cable_L!$C$3:$C$80),0))</f>
        <v>#NAME?</v>
      </c>
      <c r="M59" s="22" t="e">
        <v>#NAME?</v>
      </c>
      <c r="N59" s="58" t="e">
        <f aca="false" t="array" ref="N59:N59">INDEX(INDEX(Cable_L!$H$3:$K$80,,MATCH(N$2,Cable_L!$H$2:$K$2,0)),MATCH(1,COUNTIFS($G59,Cable_L!$A$3:$A$80,$H59,Cable_L!$C$3:$C$80),0))</f>
        <v>#NAME?</v>
      </c>
      <c r="O59" s="120" t="e">
        <f aca="false" t="array" ref="O59:O59">INDEX(INDEX(Cable_L!$H$3:$K$80,,MATCH(O$2,Cable_L!$H$2:$K$2,0)),MATCH(1,COUNTIFS($G59,Cable_L!$A$3:$A$80,$H59,Cable_L!$C$3:$C$80),0))</f>
        <v>#NAME?</v>
      </c>
      <c r="P59" s="22" t="e">
        <v>#NAME?</v>
      </c>
      <c r="Q59" s="16" t="e">
        <f aca="false">COUNTIF(N57:N63,P59)</f>
        <v>#NAME?</v>
      </c>
      <c r="R59" s="22" t="e">
        <v>#NAME?</v>
      </c>
      <c r="S59" s="27" t="e">
        <f aca="false">COUNTIF(O57:O63,R59)</f>
        <v>#NAME?</v>
      </c>
    </row>
    <row r="60" customFormat="false" ht="15" hidden="false" customHeight="false" outlineLevel="0" collapsed="false">
      <c r="C60" s="39" t="s">
        <v>224</v>
      </c>
      <c r="D60" s="40" t="s">
        <v>409</v>
      </c>
      <c r="E60" s="40" t="s">
        <v>225</v>
      </c>
      <c r="F60" s="122" t="s">
        <v>226</v>
      </c>
      <c r="G60" s="36" t="str">
        <f aca="false">IF(LEFT(F60,3)="2.5", MID(F60,7,2),LEFT(F60,2))</f>
        <v>19</v>
      </c>
      <c r="H60" s="31" t="s">
        <v>58</v>
      </c>
      <c r="I60" s="42"/>
      <c r="J60" s="31"/>
      <c r="K60" s="31"/>
      <c r="L60" s="27" t="e">
        <f aca="false" t="array" ref="L60:L60">INDEX(Cable_L!$B$3:$B$80,MATCH(1,COUNTIFS($G60,Cable_L!$A$3:$A$80,$H60,Cable_L!$C$3:$C$80),0))</f>
        <v>#NAME?</v>
      </c>
      <c r="M60" s="15" t="e">
        <v>#NAME?</v>
      </c>
      <c r="N60" s="58" t="e">
        <f aca="false" t="array" ref="N60:N60">INDEX(INDEX(Cable_L!$H$3:$K$80,,MATCH(N$2,Cable_L!$H$2:$K$2,0)),MATCH(1,COUNTIFS($G60,Cable_L!$A$3:$A$80,$H60,Cable_L!$C$3:$C$80),0))</f>
        <v>#NAME?</v>
      </c>
      <c r="O60" s="120" t="e">
        <f aca="false" t="array" ref="O60:O60">INDEX(INDEX(Cable_L!$H$3:$K$80,,MATCH(O$2,Cable_L!$H$2:$K$2,0)),MATCH(1,COUNTIFS($G60,Cable_L!$A$3:$A$80,$H60,Cable_L!$C$3:$C$80),0))</f>
        <v>#NAME?</v>
      </c>
      <c r="P60" s="15"/>
      <c r="R60" s="15"/>
      <c r="S60" s="27"/>
    </row>
    <row r="61" customFormat="false" ht="15" hidden="false" customHeight="false" outlineLevel="0" collapsed="false">
      <c r="C61" s="39" t="s">
        <v>227</v>
      </c>
      <c r="D61" s="40" t="s">
        <v>415</v>
      </c>
      <c r="E61" s="40" t="s">
        <v>228</v>
      </c>
      <c r="F61" s="122" t="s">
        <v>229</v>
      </c>
      <c r="G61" s="36" t="str">
        <f aca="false">IF(LEFT(F61,3)="2.5", MID(F61,7,2),LEFT(F61,2))</f>
        <v>16</v>
      </c>
      <c r="H61" s="31" t="s">
        <v>58</v>
      </c>
      <c r="I61" s="42"/>
      <c r="J61" s="31"/>
      <c r="K61" s="31"/>
      <c r="L61" s="27" t="e">
        <f aca="false" t="array" ref="L61:L61">INDEX(Cable_L!$B$3:$B$80,MATCH(1,COUNTIFS($G61,Cable_L!$A$3:$A$80,$H61,Cable_L!$C$3:$C$80),0))</f>
        <v>#NAME?</v>
      </c>
      <c r="M61" s="15"/>
      <c r="N61" s="58" t="e">
        <f aca="false" t="array" ref="N61:N61">INDEX(INDEX(Cable_L!$H$3:$K$80,,MATCH(N$2,Cable_L!$H$2:$K$2,0)),MATCH(1,COUNTIFS($G61,Cable_L!$A$3:$A$80,$H61,Cable_L!$C$3:$C$80),0))</f>
        <v>#NAME?</v>
      </c>
      <c r="O61" s="120" t="e">
        <f aca="false" t="array" ref="O61:O61">INDEX(INDEX(Cable_L!$H$3:$K$80,,MATCH(O$2,Cable_L!$H$2:$K$2,0)),MATCH(1,COUNTIFS($G61,Cable_L!$A$3:$A$80,$H61,Cable_L!$C$3:$C$80),0))</f>
        <v>#NAME?</v>
      </c>
      <c r="P61" s="15"/>
      <c r="Q61" s="14"/>
      <c r="R61" s="15"/>
      <c r="S61" s="14"/>
    </row>
    <row r="62" customFormat="false" ht="15" hidden="false" customHeight="false" outlineLevel="0" collapsed="false">
      <c r="C62" s="39" t="s">
        <v>230</v>
      </c>
      <c r="D62" s="40" t="s">
        <v>419</v>
      </c>
      <c r="E62" s="40" t="s">
        <v>231</v>
      </c>
      <c r="F62" s="122" t="s">
        <v>232</v>
      </c>
      <c r="G62" s="36" t="str">
        <f aca="false">IF(LEFT(F62,3)="2.5", MID(F62,7,2),LEFT(F62,2))</f>
        <v>14</v>
      </c>
      <c r="H62" s="31" t="s">
        <v>58</v>
      </c>
      <c r="I62" s="48"/>
      <c r="J62" s="31"/>
      <c r="K62" s="31"/>
      <c r="L62" s="27" t="e">
        <f aca="false" t="array" ref="L62:L62">INDEX(Cable_L!$B$3:$B$80,MATCH(1,COUNTIFS($G62,Cable_L!$A$3:$A$80,$H62,Cable_L!$C$3:$C$80),0))</f>
        <v>#NAME?</v>
      </c>
      <c r="M62" s="15"/>
      <c r="N62" s="58" t="e">
        <f aca="false" t="array" ref="N62:N62">INDEX(INDEX(Cable_L!$H$3:$K$80,,MATCH(N$2,Cable_L!$H$2:$K$2,0)),MATCH(1,COUNTIFS($G62,Cable_L!$A$3:$A$80,$H62,Cable_L!$C$3:$C$80),0))</f>
        <v>#NAME?</v>
      </c>
      <c r="O62" s="120" t="e">
        <f aca="false" t="array" ref="O62:O62">INDEX(INDEX(Cable_L!$H$3:$K$80,,MATCH(O$2,Cable_L!$H$2:$K$2,0)),MATCH(1,COUNTIFS($G62,Cable_L!$A$3:$A$80,$H62,Cable_L!$C$3:$C$80),0))</f>
        <v>#NAME?</v>
      </c>
      <c r="P62" s="15"/>
      <c r="Q62" s="14"/>
      <c r="R62" s="15"/>
      <c r="S62" s="14"/>
    </row>
    <row r="63" customFormat="false" ht="15" hidden="false" customHeight="false" outlineLevel="0" collapsed="false">
      <c r="C63" s="39" t="s">
        <v>67</v>
      </c>
      <c r="D63" s="40"/>
      <c r="E63" s="40" t="s">
        <v>233</v>
      </c>
      <c r="F63" s="122"/>
      <c r="G63" s="36"/>
      <c r="J63" s="31"/>
      <c r="K63" s="31"/>
      <c r="L63" s="27"/>
      <c r="M63" s="15"/>
      <c r="N63" s="58"/>
      <c r="O63" s="120"/>
      <c r="P63" s="15"/>
      <c r="Q63" s="14"/>
      <c r="R63" s="15"/>
      <c r="S63" s="14"/>
    </row>
    <row r="64" customFormat="false" ht="15" hidden="false" customHeight="false" outlineLevel="0" collapsed="false">
      <c r="C64" s="53" t="s">
        <v>67</v>
      </c>
      <c r="D64" s="65"/>
      <c r="E64" s="65" t="s">
        <v>234</v>
      </c>
      <c r="F64" s="106"/>
      <c r="G64" s="36"/>
      <c r="J64" s="31"/>
      <c r="K64" s="31"/>
      <c r="L64" s="27"/>
      <c r="M64" s="15"/>
      <c r="N64" s="58"/>
      <c r="O64" s="120"/>
      <c r="P64" s="15"/>
      <c r="Q64" s="14"/>
      <c r="R64" s="15"/>
      <c r="S64" s="14"/>
    </row>
    <row r="65" customFormat="false" ht="15" hidden="false" customHeight="false" outlineLevel="0" collapsed="false">
      <c r="C65" s="40"/>
      <c r="D65" s="40"/>
      <c r="E65" s="40"/>
      <c r="F65" s="40"/>
      <c r="G65" s="36"/>
      <c r="H65" s="31"/>
      <c r="I65" s="31"/>
      <c r="J65" s="31"/>
      <c r="K65" s="31"/>
      <c r="L65" s="14"/>
      <c r="M65" s="15"/>
      <c r="P65" s="15"/>
      <c r="Q65" s="14"/>
      <c r="R65" s="15"/>
      <c r="S65" s="14"/>
    </row>
    <row r="66" customFormat="false" ht="15" hidden="false" customHeight="false" outlineLevel="0" collapsed="false">
      <c r="C66" s="32" t="s">
        <v>235</v>
      </c>
      <c r="D66" s="33" t="s">
        <v>461</v>
      </c>
      <c r="E66" s="33" t="s">
        <v>236</v>
      </c>
      <c r="F66" s="119" t="s">
        <v>237</v>
      </c>
      <c r="G66" s="36" t="str">
        <f aca="false">IF(LEFT(F66,3)="2.5", MID(F66,7,2),LEFT(F66,2))</f>
        <v>24</v>
      </c>
      <c r="H66" s="31" t="s">
        <v>58</v>
      </c>
      <c r="I66" s="42"/>
      <c r="J66" s="31"/>
      <c r="K66" s="31"/>
      <c r="L66" s="27" t="e">
        <f aca="false" t="array" ref="L66:L66">INDEX(Cable_L!$B$3:$B$80,MATCH(1,COUNTIFS($G66,Cable_L!$A$3:$A$80,$H66,Cable_L!$C$3:$C$80),0))</f>
        <v>#NAME?</v>
      </c>
      <c r="M66" s="22" t="e">
        <f aca="false" t="array" ref="M66:M68">_xlfn._xlws.sort(VALUE(_xlfn.unique(G66:G71)))</f>
        <v>#NAME?</v>
      </c>
      <c r="N66" s="58" t="e">
        <f aca="false" t="array" ref="N66:N66">INDEX(INDEX(Cable_L!$H$3:$K$80,,MATCH(N$2,Cable_L!$H$2:$K$2,0)),MATCH(1,COUNTIFS($G66,Cable_L!$A$3:$A$80,$H66,Cable_L!$C$3:$C$80),0))</f>
        <v>#NAME?</v>
      </c>
      <c r="O66" s="120" t="e">
        <f aca="false" t="array" ref="O66:O66">INDEX(INDEX(Cable_L!$H$3:$K$80,,MATCH(O$2,Cable_L!$H$2:$K$2,0)),MATCH(1,COUNTIFS($G66,Cable_L!$A$3:$A$80,$H66,Cable_L!$C$3:$C$80),0))</f>
        <v>#NAME?</v>
      </c>
      <c r="P66" s="22" t="e">
        <f aca="false" t="array" ref="P66:P67">_xlfn._xlws.filter(_xlfn.unique(N66:N72),_xlfn.unique(N66:N72)&lt;&gt;"")</f>
        <v>#NAME?</v>
      </c>
      <c r="Q66" s="16" t="e">
        <f aca="false">COUNTIF(N66:N72,P66)</f>
        <v>#NAME?</v>
      </c>
      <c r="R66" s="22" t="e">
        <f aca="false" t="array" ref="R66:R67">_xlfn._xlws.filter(_xlfn.unique(O66:O72),_xlfn.unique(O66:O72)&lt;&gt;"")</f>
        <v>#NAME?</v>
      </c>
      <c r="S66" s="27" t="e">
        <f aca="false">COUNTIF(O66:O72,R66)</f>
        <v>#NAME?</v>
      </c>
      <c r="T66" s="16" t="n">
        <f aca="false">COUNTA($G66:$G72)</f>
        <v>6</v>
      </c>
    </row>
    <row r="67" customFormat="false" ht="15" hidden="false" customHeight="false" outlineLevel="0" collapsed="false">
      <c r="C67" s="39" t="s">
        <v>238</v>
      </c>
      <c r="D67" s="40" t="s">
        <v>689</v>
      </c>
      <c r="E67" s="40" t="s">
        <v>240</v>
      </c>
      <c r="F67" s="122" t="s">
        <v>241</v>
      </c>
      <c r="G67" s="36" t="str">
        <f aca="false">IF(LEFT(F67,3)="2.5", MID(F67,7,2),LEFT(F67,2))</f>
        <v>19</v>
      </c>
      <c r="H67" s="31" t="s">
        <v>58</v>
      </c>
      <c r="I67" s="42"/>
      <c r="J67" s="31"/>
      <c r="K67" s="31"/>
      <c r="L67" s="27" t="e">
        <f aca="false" t="array" ref="L67:L67">INDEX(Cable_L!$B$3:$B$80,MATCH(1,COUNTIFS($G67,Cable_L!$A$3:$A$80,$H67,Cable_L!$C$3:$C$80),0))</f>
        <v>#NAME?</v>
      </c>
      <c r="M67" s="15" t="e">
        <v>#NAME?</v>
      </c>
      <c r="N67" s="58" t="e">
        <f aca="false" t="array" ref="N67:N67">INDEX(INDEX(Cable_L!$H$3:$K$80,,MATCH(N$2,Cable_L!$H$2:$K$2,0)),MATCH(1,COUNTIFS($G67,Cable_L!$A$3:$A$80,$H67,Cable_L!$C$3:$C$80),0))</f>
        <v>#NAME?</v>
      </c>
      <c r="O67" s="120" t="e">
        <f aca="false" t="array" ref="O67:O67">INDEX(INDEX(Cable_L!$H$3:$K$80,,MATCH(O$2,Cable_L!$H$2:$K$2,0)),MATCH(1,COUNTIFS($G67,Cable_L!$A$3:$A$80,$H67,Cable_L!$C$3:$C$80),0))</f>
        <v>#NAME?</v>
      </c>
      <c r="P67" s="15" t="e">
        <v>#NAME?</v>
      </c>
      <c r="Q67" s="16" t="e">
        <f aca="false">COUNTIF(N66:N73,P67)</f>
        <v>#NAME?</v>
      </c>
      <c r="R67" s="15" t="e">
        <v>#NAME?</v>
      </c>
      <c r="S67" s="27" t="e">
        <f aca="false">COUNTIF(O66:O73,R67)</f>
        <v>#NAME?</v>
      </c>
    </row>
    <row r="68" customFormat="false" ht="15" hidden="false" customHeight="false" outlineLevel="0" collapsed="false">
      <c r="C68" s="39" t="s">
        <v>242</v>
      </c>
      <c r="D68" s="40" t="s">
        <v>681</v>
      </c>
      <c r="E68" s="40" t="s">
        <v>243</v>
      </c>
      <c r="F68" s="122" t="s">
        <v>244</v>
      </c>
      <c r="G68" s="36" t="str">
        <f aca="false">IF(LEFT(F68,3)="2.5", MID(F68,7,2),LEFT(F68,2))</f>
        <v>16</v>
      </c>
      <c r="H68" s="31" t="s">
        <v>58</v>
      </c>
      <c r="I68" s="42"/>
      <c r="J68" s="31"/>
      <c r="K68" s="31"/>
      <c r="L68" s="27" t="e">
        <f aca="false" t="array" ref="L68:L68">INDEX(Cable_L!$B$3:$B$80,MATCH(1,COUNTIFS($G68,Cable_L!$A$3:$A$80,$H68,Cable_L!$C$3:$C$80),0))</f>
        <v>#NAME?</v>
      </c>
      <c r="M68" s="22" t="e">
        <v>#NAME?</v>
      </c>
      <c r="N68" s="58" t="e">
        <f aca="false" t="array" ref="N68:N68">INDEX(INDEX(Cable_L!$H$3:$K$80,,MATCH(N$2,Cable_L!$H$2:$K$2,0)),MATCH(1,COUNTIFS($G68,Cable_L!$A$3:$A$80,$H68,Cable_L!$C$3:$C$80),0))</f>
        <v>#NAME?</v>
      </c>
      <c r="O68" s="120" t="e">
        <f aca="false" t="array" ref="O68:O68">INDEX(INDEX(Cable_L!$H$3:$K$80,,MATCH(O$2,Cable_L!$H$2:$K$2,0)),MATCH(1,COUNTIFS($G68,Cable_L!$A$3:$A$80,$H68,Cable_L!$C$3:$C$80),0))</f>
        <v>#NAME?</v>
      </c>
      <c r="S68" s="27"/>
    </row>
    <row r="69" customFormat="false" ht="15" hidden="false" customHeight="false" outlineLevel="0" collapsed="false">
      <c r="C69" s="39" t="s">
        <v>245</v>
      </c>
      <c r="D69" s="40" t="s">
        <v>448</v>
      </c>
      <c r="E69" s="40" t="s">
        <v>246</v>
      </c>
      <c r="F69" s="122" t="s">
        <v>247</v>
      </c>
      <c r="G69" s="36" t="str">
        <f aca="false">IF(LEFT(F69,3)="2.5", MID(F69,7,2),LEFT(F69,2))</f>
        <v>19</v>
      </c>
      <c r="H69" s="31" t="s">
        <v>58</v>
      </c>
      <c r="I69" s="42"/>
      <c r="J69" s="31"/>
      <c r="K69" s="31"/>
      <c r="L69" s="27" t="e">
        <f aca="false" t="array" ref="L69:L69">INDEX(Cable_L!$B$3:$B$80,MATCH(1,COUNTIFS($G69,Cable_L!$A$3:$A$80,$H69,Cable_L!$C$3:$C$80),0))</f>
        <v>#NAME?</v>
      </c>
      <c r="M69" s="15"/>
      <c r="N69" s="58" t="e">
        <f aca="false" t="array" ref="N69:N69">INDEX(INDEX(Cable_L!$H$3:$K$80,,MATCH(N$2,Cable_L!$H$2:$K$2,0)),MATCH(1,COUNTIFS($G69,Cable_L!$A$3:$A$80,$H69,Cable_L!$C$3:$C$80),0))</f>
        <v>#NAME?</v>
      </c>
      <c r="O69" s="120" t="e">
        <f aca="false" t="array" ref="O69:O69">INDEX(INDEX(Cable_L!$H$3:$K$80,,MATCH(O$2,Cable_L!$H$2:$K$2,0)),MATCH(1,COUNTIFS($G69,Cable_L!$A$3:$A$80,$H69,Cable_L!$C$3:$C$80),0))</f>
        <v>#NAME?</v>
      </c>
      <c r="P69" s="15"/>
      <c r="Q69" s="14"/>
      <c r="R69" s="15"/>
      <c r="S69" s="14"/>
    </row>
    <row r="70" customFormat="false" ht="15" hidden="false" customHeight="false" outlineLevel="0" collapsed="false">
      <c r="C70" s="39" t="s">
        <v>248</v>
      </c>
      <c r="D70" s="40" t="s">
        <v>453</v>
      </c>
      <c r="E70" s="40" t="s">
        <v>249</v>
      </c>
      <c r="F70" s="122" t="s">
        <v>250</v>
      </c>
      <c r="G70" s="36" t="str">
        <f aca="false">IF(LEFT(F70,3)="2.5", MID(F70,7,2),LEFT(F70,2))</f>
        <v>19</v>
      </c>
      <c r="H70" s="31" t="s">
        <v>58</v>
      </c>
      <c r="I70" s="42"/>
      <c r="J70" s="31"/>
      <c r="K70" s="31"/>
      <c r="L70" s="27" t="e">
        <f aca="false" t="array" ref="L70:L70">INDEX(Cable_L!$B$3:$B$80,MATCH(1,COUNTIFS($G70,Cable_L!$A$3:$A$80,$H70,Cable_L!$C$3:$C$80),0))</f>
        <v>#NAME?</v>
      </c>
      <c r="M70" s="15"/>
      <c r="N70" s="58" t="e">
        <f aca="false" t="array" ref="N70:N70">INDEX(INDEX(Cable_L!$H$3:$K$80,,MATCH(N$2,Cable_L!$H$2:$K$2,0)),MATCH(1,COUNTIFS($G70,Cable_L!$A$3:$A$80,$H70,Cable_L!$C$3:$C$80),0))</f>
        <v>#NAME?</v>
      </c>
      <c r="O70" s="120" t="e">
        <f aca="false" t="array" ref="O70:O70">INDEX(INDEX(Cable_L!$H$3:$K$80,,MATCH(O$2,Cable_L!$H$2:$K$2,0)),MATCH(1,COUNTIFS($G70,Cable_L!$A$3:$A$80,$H70,Cable_L!$C$3:$C$80),0))</f>
        <v>#NAME?</v>
      </c>
      <c r="P70" s="15"/>
      <c r="Q70" s="14"/>
      <c r="R70" s="15"/>
      <c r="S70" s="14"/>
    </row>
    <row r="71" customFormat="false" ht="15" hidden="false" customHeight="false" outlineLevel="0" collapsed="false">
      <c r="C71" s="39" t="s">
        <v>251</v>
      </c>
      <c r="D71" s="40" t="s">
        <v>457</v>
      </c>
      <c r="E71" s="40" t="s">
        <v>252</v>
      </c>
      <c r="F71" s="122" t="s">
        <v>253</v>
      </c>
      <c r="G71" s="36" t="str">
        <f aca="false">IF(LEFT(F71,3)="2.5", MID(F71,7,2),LEFT(F71,2))</f>
        <v>16</v>
      </c>
      <c r="H71" s="31" t="s">
        <v>58</v>
      </c>
      <c r="I71" s="48"/>
      <c r="J71" s="31"/>
      <c r="K71" s="31"/>
      <c r="L71" s="27" t="e">
        <f aca="false" t="array" ref="L71:L71">INDEX(Cable_L!$B$3:$B$80,MATCH(1,COUNTIFS($G71,Cable_L!$A$3:$A$80,$H71,Cable_L!$C$3:$C$80),0))</f>
        <v>#NAME?</v>
      </c>
      <c r="M71" s="15"/>
      <c r="N71" s="58" t="e">
        <f aca="false" t="array" ref="N71:N71">INDEX(INDEX(Cable_L!$H$3:$K$80,,MATCH(N$2,Cable_L!$H$2:$K$2,0)),MATCH(1,COUNTIFS($G71,Cable_L!$A$3:$A$80,$H71,Cable_L!$C$3:$C$80),0))</f>
        <v>#NAME?</v>
      </c>
      <c r="O71" s="120" t="e">
        <f aca="false" t="array" ref="O71:O71">INDEX(INDEX(Cable_L!$H$3:$K$80,,MATCH(O$2,Cable_L!$H$2:$K$2,0)),MATCH(1,COUNTIFS($G71,Cable_L!$A$3:$A$80,$H71,Cable_L!$C$3:$C$80),0))</f>
        <v>#NAME?</v>
      </c>
      <c r="P71" s="15"/>
      <c r="Q71" s="14"/>
      <c r="R71" s="15"/>
      <c r="S71" s="14"/>
    </row>
    <row r="72" customFormat="false" ht="15" hidden="false" customHeight="false" outlineLevel="0" collapsed="false">
      <c r="C72" s="39" t="s">
        <v>67</v>
      </c>
      <c r="D72" s="40"/>
      <c r="E72" s="40" t="s">
        <v>254</v>
      </c>
      <c r="F72" s="122"/>
      <c r="G72" s="36"/>
      <c r="J72" s="31"/>
      <c r="K72" s="31"/>
      <c r="L72" s="27"/>
      <c r="M72" s="15"/>
      <c r="N72" s="58"/>
      <c r="O72" s="120"/>
      <c r="P72" s="15"/>
      <c r="Q72" s="14"/>
      <c r="R72" s="15"/>
      <c r="S72" s="14"/>
    </row>
    <row r="73" customFormat="false" ht="15" hidden="false" customHeight="false" outlineLevel="0" collapsed="false">
      <c r="C73" s="53" t="s">
        <v>67</v>
      </c>
      <c r="D73" s="65"/>
      <c r="E73" s="65" t="s">
        <v>255</v>
      </c>
      <c r="F73" s="106"/>
      <c r="G73" s="36"/>
      <c r="J73" s="31"/>
      <c r="K73" s="31"/>
      <c r="L73" s="27"/>
      <c r="M73" s="15"/>
      <c r="N73" s="58"/>
      <c r="O73" s="120"/>
      <c r="P73" s="15"/>
      <c r="Q73" s="14"/>
      <c r="R73" s="15"/>
      <c r="S73" s="14"/>
    </row>
    <row r="74" customFormat="false" ht="15" hidden="false" customHeight="false" outlineLevel="0" collapsed="false">
      <c r="C74" s="40"/>
      <c r="D74" s="40"/>
      <c r="E74" s="40"/>
      <c r="F74" s="40"/>
      <c r="G74" s="36" t="str">
        <f aca="false">IF(LEFT(F74,3)="2.5", MID(F74,7,2),LEFT(F74,2))</f>
        <v/>
      </c>
      <c r="H74" s="31"/>
      <c r="I74" s="31"/>
      <c r="J74" s="31"/>
      <c r="K74" s="31"/>
      <c r="L74" s="14"/>
      <c r="M74" s="15"/>
      <c r="P74" s="15"/>
      <c r="Q74" s="14"/>
      <c r="R74" s="15"/>
      <c r="S74" s="14"/>
    </row>
    <row r="75" customFormat="false" ht="15" hidden="false" customHeight="false" outlineLevel="0" collapsed="false">
      <c r="C75" s="32" t="s">
        <v>256</v>
      </c>
      <c r="D75" s="33" t="s">
        <v>690</v>
      </c>
      <c r="E75" s="33" t="s">
        <v>258</v>
      </c>
      <c r="F75" s="119" t="s">
        <v>259</v>
      </c>
      <c r="G75" s="36" t="str">
        <f aca="false">IF(LEFT(F75,3)="2.5", MID(F75,7,2),LEFT(F75,2))</f>
        <v>14</v>
      </c>
      <c r="H75" s="31" t="s">
        <v>177</v>
      </c>
      <c r="I75" s="49"/>
      <c r="J75" s="31"/>
      <c r="K75" s="42"/>
      <c r="L75" s="27" t="e">
        <f aca="false" t="array" ref="L75:L75">INDEX(Cable_L!$B$3:$B$80,MATCH(1,COUNTIFS($G75,Cable_L!$A$3:$A$80,$H75,Cable_L!$C$3:$C$80),0))</f>
        <v>#NAME?</v>
      </c>
      <c r="M75" s="22" t="e">
        <f aca="false" t="array" ref="M75:M77">_xlfn._xlws.sort(VALUE(_xlfn.unique(G75:G78)))</f>
        <v>#NAME?</v>
      </c>
      <c r="N75" s="58" t="e">
        <f aca="false" t="array" ref="N75:N75">INDEX(INDEX(Cable_L!$H$3:$K$80,,MATCH(N$2,Cable_L!$H$2:$K$2,0)),MATCH(1,COUNTIFS($G75,Cable_L!$A$3:$A$80,$H75,Cable_L!$C$3:$C$80),0))</f>
        <v>#NAME?</v>
      </c>
      <c r="O75" s="120" t="e">
        <f aca="false" t="array" ref="O75:O75">INDEX(INDEX(Cable_L!$H$3:$K$80,,MATCH(O$2,Cable_L!$H$2:$K$2,0)),MATCH(1,COUNTIFS($G75,Cable_L!$A$3:$A$80,$H75,Cable_L!$C$3:$C$80),0))</f>
        <v>#NAME?</v>
      </c>
      <c r="P75" s="22" t="e">
        <f aca="false" t="array" ref="P75:P76">_xlfn._xlws.filter(_xlfn.unique(N75:N81),_xlfn.unique(N75:N81)&lt;&gt;"")</f>
        <v>#NAME?</v>
      </c>
      <c r="Q75" s="16" t="e">
        <f aca="false">COUNTIF(N75:N81,P75)</f>
        <v>#NAME?</v>
      </c>
      <c r="R75" s="22" t="e">
        <f aca="false" t="array" ref="R75:R76">_xlfn._xlws.filter(_xlfn.unique(O75:O81),_xlfn.unique(O75:O81)&lt;&gt;"")</f>
        <v>#NAME?</v>
      </c>
      <c r="S75" s="27" t="e">
        <f aca="false">COUNTIF(O75:O81,R75)</f>
        <v>#NAME?</v>
      </c>
      <c r="T75" s="16" t="n">
        <f aca="false">COUNTA($G75:$G81)</f>
        <v>4</v>
      </c>
    </row>
    <row r="76" customFormat="false" ht="15" hidden="false" customHeight="false" outlineLevel="0" collapsed="false">
      <c r="C76" s="39" t="s">
        <v>260</v>
      </c>
      <c r="D76" s="40" t="s">
        <v>691</v>
      </c>
      <c r="E76" s="40" t="s">
        <v>262</v>
      </c>
      <c r="F76" s="122" t="s">
        <v>263</v>
      </c>
      <c r="G76" s="36" t="str">
        <f aca="false">IF(LEFT(F76,3)="2.5", MID(F76,7,2),LEFT(F76,2))</f>
        <v>14</v>
      </c>
      <c r="H76" s="31" t="s">
        <v>177</v>
      </c>
      <c r="I76" s="129"/>
      <c r="J76" s="31"/>
      <c r="K76" s="42"/>
      <c r="L76" s="27" t="e">
        <f aca="false" t="array" ref="L76:L76">INDEX(Cable_L!$B$3:$B$80,MATCH(1,COUNTIFS($G76,Cable_L!$A$3:$A$80,$H76,Cable_L!$C$3:$C$80),0))</f>
        <v>#NAME?</v>
      </c>
      <c r="M76" s="15" t="e">
        <v>#NAME?</v>
      </c>
      <c r="N76" s="58" t="e">
        <f aca="false" t="array" ref="N76:N76">INDEX(INDEX(Cable_L!$H$3:$K$80,,MATCH(N$2,Cable_L!$H$2:$K$2,0)),MATCH(1,COUNTIFS($G76,Cable_L!$A$3:$A$80,$H76,Cable_L!$C$3:$C$80),0))</f>
        <v>#NAME?</v>
      </c>
      <c r="O76" s="120" t="e">
        <f aca="false" t="array" ref="O76:O76">INDEX(INDEX(Cable_L!$H$3:$K$80,,MATCH(O$2,Cable_L!$H$2:$K$2,0)),MATCH(1,COUNTIFS($G76,Cable_L!$A$3:$A$80,$H76,Cable_L!$C$3:$C$80),0))</f>
        <v>#NAME?</v>
      </c>
      <c r="P76" s="15" t="e">
        <v>#NAME?</v>
      </c>
      <c r="Q76" s="16" t="e">
        <f aca="false">COUNTIF(N75:N82,P76)</f>
        <v>#NAME?</v>
      </c>
      <c r="R76" s="15" t="e">
        <v>#NAME?</v>
      </c>
      <c r="S76" s="27" t="e">
        <f aca="false">COUNTIF(O75:O82,R76)</f>
        <v>#NAME?</v>
      </c>
    </row>
    <row r="77" customFormat="false" ht="15" hidden="false" customHeight="false" outlineLevel="0" collapsed="false">
      <c r="C77" s="39" t="s">
        <v>264</v>
      </c>
      <c r="D77" s="40" t="s">
        <v>692</v>
      </c>
      <c r="E77" s="40" t="s">
        <v>266</v>
      </c>
      <c r="F77" s="122" t="s">
        <v>267</v>
      </c>
      <c r="G77" s="36" t="str">
        <f aca="false">IF(LEFT(F77,3)="2.5", MID(F77,7,2),LEFT(F77,2))</f>
        <v>13</v>
      </c>
      <c r="H77" s="31" t="s">
        <v>177</v>
      </c>
      <c r="I77" s="49"/>
      <c r="J77" s="31"/>
      <c r="K77" s="48"/>
      <c r="L77" s="27" t="e">
        <f aca="false" t="array" ref="L77:L77">INDEX(Cable_L!$B$3:$B$80,MATCH(1,COUNTIFS($G77,Cable_L!$A$3:$A$80,$H77,Cable_L!$C$3:$C$80),0))</f>
        <v>#NAME?</v>
      </c>
      <c r="M77" s="22" t="e">
        <v>#NAME?</v>
      </c>
      <c r="N77" s="58" t="e">
        <f aca="false" t="array" ref="N77:N77">INDEX(INDEX(Cable_L!$H$3:$K$80,,MATCH(N$2,Cable_L!$H$2:$K$2,0)),MATCH(1,COUNTIFS($G77,Cable_L!$A$3:$A$80,$H77,Cable_L!$C$3:$C$80),0))</f>
        <v>#NAME?</v>
      </c>
      <c r="O77" s="120" t="e">
        <f aca="false" t="array" ref="O77:O77">INDEX(INDEX(Cable_L!$H$3:$K$80,,MATCH(O$2,Cable_L!$H$2:$K$2,0)),MATCH(1,COUNTIFS($G77,Cable_L!$A$3:$A$80,$H77,Cable_L!$C$3:$C$80),0))</f>
        <v>#NAME?</v>
      </c>
      <c r="S77" s="27"/>
    </row>
    <row r="78" customFormat="false" ht="15" hidden="false" customHeight="false" outlineLevel="0" collapsed="false">
      <c r="B78" s="126" t="s">
        <v>686</v>
      </c>
      <c r="C78" s="39" t="s">
        <v>268</v>
      </c>
      <c r="D78" s="40" t="s">
        <v>397</v>
      </c>
      <c r="E78" s="40" t="s">
        <v>270</v>
      </c>
      <c r="F78" s="122" t="s">
        <v>271</v>
      </c>
      <c r="G78" s="57" t="str">
        <f aca="false">IF(LEFT(F78,3)="2.5", MID(F78,7,2),LEFT(F78,2))</f>
        <v>16</v>
      </c>
      <c r="H78" s="31" t="s">
        <v>177</v>
      </c>
      <c r="I78" s="49"/>
      <c r="J78" s="48"/>
      <c r="K78" s="48"/>
      <c r="L78" s="63" t="e">
        <f aca="false" t="array" ref="L78:L78">INDEX(Cable_L!$B$3:$B$80,MATCH(1,COUNTIFS($G78,Cable_L!$A$3:$A$80,$H78,Cable_L!$C$3:$C$80),0))</f>
        <v>#NAME?</v>
      </c>
      <c r="M78" s="64"/>
      <c r="N78" s="63" t="e">
        <f aca="false" t="array" ref="N78:N78">INDEX(INDEX(Cable_L!$H$3:$K$80,,MATCH(N$2,Cable_L!$H$2:$K$2,0)),MATCH(1,COUNTIFS($G78,Cable_L!$A$3:$A$80,$H78,Cable_L!$C$3:$C$80),0))</f>
        <v>#NAME?</v>
      </c>
      <c r="O78" s="130" t="e">
        <f aca="false" t="array" ref="O78:O78">INDEX(INDEX(Cable_L!$H$3:$K$80,,MATCH(O$2,Cable_L!$H$2:$K$2,0)),MATCH(1,COUNTIFS($G78,Cable_L!$A$3:$A$80,$H78,Cable_L!$C$3:$C$80),0))</f>
        <v>#NAME?</v>
      </c>
      <c r="P78" s="15"/>
      <c r="Q78" s="14"/>
      <c r="R78" s="15"/>
      <c r="S78" s="14"/>
    </row>
    <row r="79" customFormat="false" ht="15" hidden="false" customHeight="false" outlineLevel="0" collapsed="false">
      <c r="C79" s="39" t="s">
        <v>67</v>
      </c>
      <c r="D79" s="40"/>
      <c r="E79" s="40" t="s">
        <v>272</v>
      </c>
      <c r="F79" s="122"/>
      <c r="G79" s="36"/>
      <c r="L79" s="27"/>
      <c r="M79" s="15"/>
      <c r="N79" s="58"/>
      <c r="O79" s="120"/>
      <c r="P79" s="15"/>
      <c r="Q79" s="14"/>
      <c r="R79" s="15"/>
      <c r="S79" s="14"/>
    </row>
    <row r="80" customFormat="false" ht="15" hidden="false" customHeight="false" outlineLevel="0" collapsed="false">
      <c r="C80" s="39" t="s">
        <v>67</v>
      </c>
      <c r="D80" s="40"/>
      <c r="E80" s="40" t="s">
        <v>273</v>
      </c>
      <c r="F80" s="122"/>
      <c r="G80" s="36"/>
      <c r="H80" s="31"/>
      <c r="I80" s="31"/>
      <c r="J80" s="31"/>
      <c r="K80" s="31"/>
      <c r="L80" s="14"/>
      <c r="M80" s="15"/>
      <c r="P80" s="15"/>
      <c r="Q80" s="14"/>
      <c r="R80" s="15"/>
      <c r="S80" s="14"/>
    </row>
    <row r="81" customFormat="false" ht="15" hidden="false" customHeight="false" outlineLevel="0" collapsed="false">
      <c r="C81" s="39" t="s">
        <v>67</v>
      </c>
      <c r="D81" s="40"/>
      <c r="E81" s="40" t="s">
        <v>274</v>
      </c>
      <c r="F81" s="122"/>
      <c r="G81" s="36"/>
      <c r="H81" s="31"/>
      <c r="I81" s="31"/>
      <c r="J81" s="31"/>
      <c r="K81" s="31"/>
      <c r="L81" s="14"/>
      <c r="M81" s="15"/>
      <c r="P81" s="15"/>
      <c r="Q81" s="14"/>
      <c r="R81" s="15"/>
      <c r="S81" s="14"/>
    </row>
    <row r="82" customFormat="false" ht="15" hidden="false" customHeight="false" outlineLevel="0" collapsed="false">
      <c r="C82" s="53" t="s">
        <v>67</v>
      </c>
      <c r="D82" s="65"/>
      <c r="E82" s="65" t="s">
        <v>275</v>
      </c>
      <c r="F82" s="106"/>
      <c r="G82" s="36"/>
      <c r="H82" s="31"/>
      <c r="I82" s="31"/>
      <c r="J82" s="31"/>
      <c r="K82" s="31"/>
      <c r="L82" s="14"/>
      <c r="M82" s="15"/>
      <c r="P82" s="15"/>
      <c r="Q82" s="14"/>
      <c r="R82" s="15"/>
      <c r="S82" s="14"/>
    </row>
    <row r="83" customFormat="false" ht="15" hidden="false" customHeight="false" outlineLevel="0" collapsed="false">
      <c r="C83" s="40"/>
      <c r="D83" s="40"/>
      <c r="E83" s="40"/>
      <c r="F83" s="40"/>
      <c r="G83" s="36"/>
      <c r="H83" s="31"/>
      <c r="I83" s="31"/>
      <c r="J83" s="31"/>
      <c r="K83" s="31"/>
      <c r="L83" s="14"/>
      <c r="M83" s="15"/>
      <c r="P83" s="15"/>
      <c r="Q83" s="14"/>
      <c r="R83" s="15"/>
      <c r="S83" s="14"/>
    </row>
    <row r="84" customFormat="false" ht="15" hidden="false" customHeight="false" outlineLevel="0" collapsed="false">
      <c r="C84" s="32" t="s">
        <v>276</v>
      </c>
      <c r="D84" s="33" t="s">
        <v>389</v>
      </c>
      <c r="E84" s="33" t="s">
        <v>277</v>
      </c>
      <c r="F84" s="119" t="s">
        <v>278</v>
      </c>
      <c r="G84" s="36" t="str">
        <f aca="false">IF(LEFT(F84,3)="2.5", MID(F84,7,2),LEFT(F84,2))</f>
        <v>24</v>
      </c>
      <c r="H84" s="31" t="s">
        <v>58</v>
      </c>
      <c r="I84" s="42"/>
      <c r="J84" s="31"/>
      <c r="K84" s="31"/>
      <c r="L84" s="27" t="e">
        <f aca="false" t="array" ref="L84:L84">INDEX(Cable_L!$B$3:$B$80,MATCH(1,COUNTIFS($G84,Cable_L!$A$3:$A$80,$H84,Cable_L!$C$3:$C$80),0))</f>
        <v>#NAME?</v>
      </c>
      <c r="M84" s="22" t="e">
        <f aca="false" t="array" ref="M84:M87">_xlfn._xlws.sort(VALUE(_xlfn.unique(G84:G88)))</f>
        <v>#NAME?</v>
      </c>
      <c r="N84" s="58" t="e">
        <f aca="false" t="array" ref="N84:N84">INDEX(INDEX(Cable_L!$H$3:$K$80,,MATCH(N$2,Cable_L!$H$2:$K$2,0)),MATCH(1,COUNTIFS($G84,Cable_L!$A$3:$A$80,$H84,Cable_L!$C$3:$C$80),0))</f>
        <v>#NAME?</v>
      </c>
      <c r="O84" s="120" t="e">
        <f aca="false" t="array" ref="O84:O84">INDEX(INDEX(Cable_L!$H$3:$K$80,,MATCH(O$2,Cable_L!$H$2:$K$2,0)),MATCH(1,COUNTIFS($G84,Cable_L!$A$3:$A$80,$H84,Cable_L!$C$3:$C$80),0))</f>
        <v>#NAME?</v>
      </c>
      <c r="P84" s="22" t="e">
        <f aca="false" t="array" ref="P84:P86">_xlfn._xlws.filter(_xlfn.unique(N84:N90),_xlfn.unique(N84:N90)&lt;&gt;"")</f>
        <v>#NAME?</v>
      </c>
      <c r="Q84" s="16" t="e">
        <f aca="false">COUNTIF(N84:N90,P84)</f>
        <v>#NAME?</v>
      </c>
      <c r="R84" s="22" t="e">
        <f aca="false" t="array" ref="R84:R86">_xlfn._xlws.filter(_xlfn.unique(O84:O90),_xlfn.unique(O84:O90)&lt;&gt;"")</f>
        <v>#NAME?</v>
      </c>
      <c r="S84" s="27" t="e">
        <f aca="false">COUNTIF(O84:O90,R84)</f>
        <v>#NAME?</v>
      </c>
      <c r="T84" s="16" t="n">
        <f aca="false">COUNTA($G84:$G90)</f>
        <v>5</v>
      </c>
    </row>
    <row r="85" customFormat="false" ht="15" hidden="false" customHeight="false" outlineLevel="0" collapsed="false">
      <c r="C85" s="39" t="s">
        <v>279</v>
      </c>
      <c r="D85" s="40" t="s">
        <v>393</v>
      </c>
      <c r="E85" s="40" t="s">
        <v>280</v>
      </c>
      <c r="F85" s="122" t="s">
        <v>281</v>
      </c>
      <c r="G85" s="36" t="str">
        <f aca="false">IF(LEFT(F85,3)="2.5", MID(F85,7,2),LEFT(F85,2))</f>
        <v>20</v>
      </c>
      <c r="H85" s="31" t="s">
        <v>58</v>
      </c>
      <c r="I85" s="42"/>
      <c r="J85" s="31"/>
      <c r="K85" s="31"/>
      <c r="L85" s="27" t="e">
        <f aca="false" t="array" ref="L85:L85">INDEX(Cable_L!$B$3:$B$80,MATCH(1,COUNTIFS($G85,Cable_L!$A$3:$A$80,$H85,Cable_L!$C$3:$C$80),0))</f>
        <v>#NAME?</v>
      </c>
      <c r="M85" s="15" t="e">
        <v>#NAME?</v>
      </c>
      <c r="N85" s="58" t="e">
        <f aca="false" t="array" ref="N85:N85">INDEX(INDEX(Cable_L!$H$3:$K$80,,MATCH(N$2,Cable_L!$H$2:$K$2,0)),MATCH(1,COUNTIFS($G85,Cable_L!$A$3:$A$80,$H85,Cable_L!$C$3:$C$80),0))</f>
        <v>#NAME?</v>
      </c>
      <c r="O85" s="120" t="e">
        <f aca="false" t="array" ref="O85:O85">INDEX(INDEX(Cable_L!$H$3:$K$80,,MATCH(O$2,Cable_L!$H$2:$K$2,0)),MATCH(1,COUNTIFS($G85,Cable_L!$A$3:$A$80,$H85,Cable_L!$C$3:$C$80),0))</f>
        <v>#NAME?</v>
      </c>
      <c r="P85" s="15" t="e">
        <v>#NAME?</v>
      </c>
      <c r="Q85" s="16" t="e">
        <f aca="false">COUNTIF(N84:N90,P85)</f>
        <v>#NAME?</v>
      </c>
      <c r="R85" s="15" t="e">
        <v>#NAME?</v>
      </c>
      <c r="S85" s="27" t="e">
        <f aca="false">COUNTIF(O84:O90,R85)</f>
        <v>#NAME?</v>
      </c>
    </row>
    <row r="86" customFormat="false" ht="15" hidden="false" customHeight="false" outlineLevel="0" collapsed="false">
      <c r="C86" s="39" t="s">
        <v>283</v>
      </c>
      <c r="D86" s="40" t="s">
        <v>377</v>
      </c>
      <c r="E86" s="40" t="s">
        <v>284</v>
      </c>
      <c r="F86" s="122" t="s">
        <v>285</v>
      </c>
      <c r="G86" s="36" t="str">
        <f aca="false">IF(LEFT(F86,3)="2.5", MID(F86,7,2),LEFT(F86,2))</f>
        <v>20</v>
      </c>
      <c r="H86" s="31" t="s">
        <v>58</v>
      </c>
      <c r="I86" s="42"/>
      <c r="J86" s="31"/>
      <c r="K86" s="31"/>
      <c r="L86" s="27" t="e">
        <f aca="false" t="array" ref="L86:L86">INDEX(Cable_L!$B$3:$B$80,MATCH(1,COUNTIFS($G86,Cable_L!$A$3:$A$80,$H86,Cable_L!$C$3:$C$80),0))</f>
        <v>#NAME?</v>
      </c>
      <c r="M86" s="22" t="e">
        <v>#NAME?</v>
      </c>
      <c r="N86" s="58" t="e">
        <f aca="false" t="array" ref="N86:N86">INDEX(INDEX(Cable_L!$H$3:$K$80,,MATCH(N$2,Cable_L!$H$2:$K$2,0)),MATCH(1,COUNTIFS($G86,Cable_L!$A$3:$A$80,$H86,Cable_L!$C$3:$C$80),0))</f>
        <v>#NAME?</v>
      </c>
      <c r="O86" s="120" t="e">
        <f aca="false" t="array" ref="O86:O86">INDEX(INDEX(Cable_L!$H$3:$K$80,,MATCH(O$2,Cable_L!$H$2:$K$2,0)),MATCH(1,COUNTIFS($G86,Cable_L!$A$3:$A$80,$H86,Cable_L!$C$3:$C$80),0))</f>
        <v>#NAME?</v>
      </c>
      <c r="P86" s="22" t="e">
        <v>#NAME?</v>
      </c>
      <c r="Q86" s="16" t="e">
        <f aca="false">COUNTIF(N84:N90,P86)</f>
        <v>#NAME?</v>
      </c>
      <c r="R86" s="22" t="e">
        <v>#NAME?</v>
      </c>
      <c r="S86" s="27" t="e">
        <f aca="false">COUNTIF(O84:O90,R86)</f>
        <v>#NAME?</v>
      </c>
    </row>
    <row r="87" customFormat="false" ht="15" hidden="false" customHeight="false" outlineLevel="0" collapsed="false">
      <c r="C87" s="39" t="s">
        <v>286</v>
      </c>
      <c r="D87" s="40" t="s">
        <v>381</v>
      </c>
      <c r="E87" s="40" t="s">
        <v>287</v>
      </c>
      <c r="F87" s="122" t="s">
        <v>288</v>
      </c>
      <c r="G87" s="36" t="str">
        <f aca="false">IF(LEFT(F87,3)="2.5", MID(F87,7,2),LEFT(F87,2))</f>
        <v>17</v>
      </c>
      <c r="H87" s="31" t="s">
        <v>58</v>
      </c>
      <c r="I87" s="42"/>
      <c r="J87" s="31"/>
      <c r="K87" s="31"/>
      <c r="L87" s="27" t="e">
        <f aca="false" t="array" ref="L87:L87">INDEX(Cable_L!$B$3:$B$80,MATCH(1,COUNTIFS($G87,Cable_L!$A$3:$A$80,$H87,Cable_L!$C$3:$C$80),0))</f>
        <v>#NAME?</v>
      </c>
      <c r="M87" s="15" t="e">
        <v>#NAME?</v>
      </c>
      <c r="N87" s="58" t="e">
        <f aca="false" t="array" ref="N87:N87">INDEX(INDEX(Cable_L!$H$3:$K$80,,MATCH(N$2,Cable_L!$H$2:$K$2,0)),MATCH(1,COUNTIFS($G87,Cable_L!$A$3:$A$80,$H87,Cable_L!$C$3:$C$80),0))</f>
        <v>#NAME?</v>
      </c>
      <c r="O87" s="120" t="e">
        <f aca="false" t="array" ref="O87:O87">INDEX(INDEX(Cable_L!$H$3:$K$80,,MATCH(O$2,Cable_L!$H$2:$K$2,0)),MATCH(1,COUNTIFS($G87,Cable_L!$A$3:$A$80,$H87,Cable_L!$C$3:$C$80),0))</f>
        <v>#NAME?</v>
      </c>
      <c r="P87" s="15"/>
      <c r="R87" s="15"/>
      <c r="S87" s="27"/>
    </row>
    <row r="88" customFormat="false" ht="15" hidden="false" customHeight="false" outlineLevel="0" collapsed="false">
      <c r="C88" s="39" t="s">
        <v>289</v>
      </c>
      <c r="D88" s="40" t="s">
        <v>385</v>
      </c>
      <c r="E88" s="40" t="s">
        <v>290</v>
      </c>
      <c r="F88" s="122" t="s">
        <v>291</v>
      </c>
      <c r="G88" s="36" t="str">
        <f aca="false">IF(LEFT(F88,3)="2.5", MID(F88,7,2),LEFT(F88,2))</f>
        <v>14</v>
      </c>
      <c r="H88" s="31" t="s">
        <v>58</v>
      </c>
      <c r="I88" s="42"/>
      <c r="J88" s="31"/>
      <c r="K88" s="31"/>
      <c r="L88" s="27" t="e">
        <f aca="false" t="array" ref="L88:L88">INDEX(Cable_L!$B$3:$B$80,MATCH(1,COUNTIFS($G88,Cable_L!$A$3:$A$80,$H88,Cable_L!$C$3:$C$80),0))</f>
        <v>#NAME?</v>
      </c>
      <c r="M88" s="15"/>
      <c r="N88" s="58" t="e">
        <f aca="false" t="array" ref="N88:N88">INDEX(INDEX(Cable_L!$H$3:$K$80,,MATCH(N$2,Cable_L!$H$2:$K$2,0)),MATCH(1,COUNTIFS($G88,Cable_L!$A$3:$A$80,$H88,Cable_L!$C$3:$C$80),0))</f>
        <v>#NAME?</v>
      </c>
      <c r="O88" s="120" t="e">
        <f aca="false" t="array" ref="O88:O88">INDEX(INDEX(Cable_L!$H$3:$K$80,,MATCH(O$2,Cable_L!$H$2:$K$2,0)),MATCH(1,COUNTIFS($G88,Cable_L!$A$3:$A$80,$H88,Cable_L!$C$3:$C$80),0))</f>
        <v>#NAME?</v>
      </c>
      <c r="P88" s="15"/>
      <c r="Q88" s="14"/>
      <c r="R88" s="15"/>
      <c r="S88" s="14"/>
    </row>
    <row r="89" customFormat="false" ht="15" hidden="false" customHeight="false" outlineLevel="0" collapsed="false">
      <c r="C89" s="39" t="s">
        <v>67</v>
      </c>
      <c r="D89" s="40"/>
      <c r="E89" s="40" t="s">
        <v>292</v>
      </c>
      <c r="F89" s="40"/>
      <c r="G89" s="57"/>
      <c r="H89" s="31"/>
      <c r="I89" s="31"/>
      <c r="J89" s="31"/>
      <c r="K89" s="31"/>
      <c r="L89" s="14"/>
      <c r="M89" s="15"/>
      <c r="N89" s="58"/>
      <c r="O89" s="120"/>
      <c r="P89" s="15"/>
      <c r="Q89" s="14"/>
      <c r="R89" s="15"/>
      <c r="S89" s="14"/>
    </row>
    <row r="90" customFormat="false" ht="15" hidden="false" customHeight="false" outlineLevel="0" collapsed="false">
      <c r="C90" s="53" t="s">
        <v>67</v>
      </c>
      <c r="D90" s="65"/>
      <c r="E90" s="65" t="s">
        <v>293</v>
      </c>
      <c r="F90" s="106"/>
      <c r="G90" s="36"/>
      <c r="L90" s="27"/>
      <c r="M90" s="15"/>
      <c r="N90" s="58"/>
      <c r="O90" s="120"/>
      <c r="P90" s="15"/>
      <c r="Q90" s="14"/>
      <c r="R90" s="15"/>
      <c r="S90" s="14"/>
    </row>
    <row r="91" customFormat="false" ht="15" hidden="false" customHeight="false" outlineLevel="0" collapsed="false">
      <c r="C91" s="40"/>
      <c r="D91" s="40"/>
      <c r="E91" s="40"/>
      <c r="F91" s="40"/>
      <c r="G91" s="36"/>
      <c r="L91" s="27"/>
      <c r="M91" s="15"/>
      <c r="N91" s="58"/>
      <c r="O91" s="120"/>
      <c r="P91" s="15"/>
      <c r="Q91" s="14"/>
      <c r="R91" s="15"/>
      <c r="S91" s="14"/>
    </row>
    <row r="92" customFormat="false" ht="15" hidden="false" customHeight="false" outlineLevel="0" collapsed="false">
      <c r="C92" s="32" t="s">
        <v>294</v>
      </c>
      <c r="D92" s="33" t="s">
        <v>675</v>
      </c>
      <c r="E92" s="33" t="s">
        <v>295</v>
      </c>
      <c r="F92" s="119" t="s">
        <v>296</v>
      </c>
      <c r="G92" s="36" t="str">
        <f aca="false">IF(LEFT(F92,3)="2.5", MID(F92,7,2),LEFT(F92,2))</f>
        <v>24</v>
      </c>
      <c r="H92" s="31" t="s">
        <v>58</v>
      </c>
      <c r="I92" s="42"/>
      <c r="J92" s="31"/>
      <c r="K92" s="31"/>
      <c r="L92" s="27" t="e">
        <f aca="false" t="array" ref="L92:L92">INDEX(Cable_L!$B$3:$B$80,MATCH(1,COUNTIFS($G92,Cable_L!$A$3:$A$80,$H92,Cable_L!$C$3:$C$80),0))</f>
        <v>#NAME?</v>
      </c>
      <c r="M92" s="22" t="e">
        <f aca="false" t="array" ref="M92:M95">_xlfn._xlws.sort(VALUE(_xlfn.unique(G92:G97)))</f>
        <v>#NAME?</v>
      </c>
      <c r="N92" s="58" t="e">
        <f aca="false" t="array" ref="N92:N92">INDEX(INDEX(Cable_L!$H$3:$K$80,,MATCH(N$2,Cable_L!$H$2:$K$2,0)),MATCH(1,COUNTIFS($G92,Cable_L!$A$3:$A$80,$H92,Cable_L!$C$3:$C$80),0))</f>
        <v>#NAME?</v>
      </c>
      <c r="O92" s="120" t="e">
        <f aca="false" t="array" ref="O92:O92">INDEX(INDEX(Cable_L!$H$3:$K$80,,MATCH(O$2,Cable_L!$H$2:$K$2,0)),MATCH(1,COUNTIFS($G92,Cable_L!$A$3:$A$80,$H92,Cable_L!$C$3:$C$80),0))</f>
        <v>#NAME?</v>
      </c>
      <c r="P92" s="22" t="e">
        <f aca="false" t="array" ref="P92:P94">_xlfn._xlws.filter(_xlfn.unique(N92:N98),_xlfn.unique(N92:N98)&lt;&gt;"")</f>
        <v>#NAME?</v>
      </c>
      <c r="Q92" s="16" t="e">
        <f aca="false">COUNTIF(N92:N98,P92)</f>
        <v>#NAME?</v>
      </c>
      <c r="R92" s="22" t="e">
        <f aca="false" t="array" ref="R92:R94">_xlfn._xlws.filter(_xlfn.unique(O92:O98),_xlfn.unique(O92:O98)&lt;&gt;"")</f>
        <v>#NAME?</v>
      </c>
      <c r="S92" s="27" t="e">
        <f aca="false">COUNTIF(O92:O98,R92)</f>
        <v>#NAME?</v>
      </c>
      <c r="T92" s="16" t="n">
        <f aca="false">COUNTA($G92:$G98)</f>
        <v>6</v>
      </c>
    </row>
    <row r="93" customFormat="false" ht="15" hidden="false" customHeight="false" outlineLevel="0" collapsed="false">
      <c r="C93" s="39" t="s">
        <v>297</v>
      </c>
      <c r="D93" s="40" t="s">
        <v>676</v>
      </c>
      <c r="E93" s="40" t="s">
        <v>298</v>
      </c>
      <c r="F93" s="122" t="s">
        <v>299</v>
      </c>
      <c r="G93" s="36" t="str">
        <f aca="false">IF(LEFT(F93,3)="2.5", MID(F93,7,2),LEFT(F93,2))</f>
        <v>20</v>
      </c>
      <c r="H93" s="31" t="s">
        <v>58</v>
      </c>
      <c r="I93" s="42"/>
      <c r="J93" s="31"/>
      <c r="K93" s="31"/>
      <c r="L93" s="27" t="e">
        <f aca="false" t="array" ref="L93:L93">INDEX(Cable_L!$B$3:$B$80,MATCH(1,COUNTIFS($G93,Cable_L!$A$3:$A$80,$H93,Cable_L!$C$3:$C$80),0))</f>
        <v>#NAME?</v>
      </c>
      <c r="M93" s="15" t="e">
        <v>#NAME?</v>
      </c>
      <c r="N93" s="58" t="e">
        <f aca="false" t="array" ref="N93:N93">INDEX(INDEX(Cable_L!$H$3:$K$80,,MATCH(N$2,Cable_L!$H$2:$K$2,0)),MATCH(1,COUNTIFS($G93,Cable_L!$A$3:$A$80,$H93,Cable_L!$C$3:$C$80),0))</f>
        <v>#NAME?</v>
      </c>
      <c r="O93" s="120" t="e">
        <f aca="false" t="array" ref="O93:O93">INDEX(INDEX(Cable_L!$H$3:$K$80,,MATCH(O$2,Cable_L!$H$2:$K$2,0)),MATCH(1,COUNTIFS($G93,Cable_L!$A$3:$A$80,$H93,Cable_L!$C$3:$C$80),0))</f>
        <v>#NAME?</v>
      </c>
      <c r="P93" s="15" t="e">
        <v>#NAME?</v>
      </c>
      <c r="Q93" s="16" t="e">
        <f aca="false">COUNTIF(N92:N98,P93)</f>
        <v>#NAME?</v>
      </c>
      <c r="R93" s="15" t="e">
        <v>#NAME?</v>
      </c>
      <c r="S93" s="27" t="e">
        <f aca="false">COUNTIF(O92:O98,R93)</f>
        <v>#NAME?</v>
      </c>
    </row>
    <row r="94" customFormat="false" ht="15" hidden="false" customHeight="false" outlineLevel="0" collapsed="false">
      <c r="C94" s="39" t="s">
        <v>300</v>
      </c>
      <c r="D94" s="40" t="s">
        <v>678</v>
      </c>
      <c r="E94" s="40" t="s">
        <v>301</v>
      </c>
      <c r="F94" s="122" t="s">
        <v>302</v>
      </c>
      <c r="G94" s="36" t="str">
        <f aca="false">IF(LEFT(F94,3)="2.5", MID(F94,7,2),LEFT(F94,2))</f>
        <v>17</v>
      </c>
      <c r="H94" s="31" t="s">
        <v>58</v>
      </c>
      <c r="I94" s="42"/>
      <c r="J94" s="31"/>
      <c r="K94" s="131"/>
      <c r="L94" s="27" t="e">
        <f aca="false" t="array" ref="L94:L94">INDEX(Cable_L!$B$3:$B$80,MATCH(1,COUNTIFS($G94,Cable_L!$A$3:$A$80,$H94,Cable_L!$C$3:$C$80),0))</f>
        <v>#NAME?</v>
      </c>
      <c r="M94" s="15" t="e">
        <v>#NAME?</v>
      </c>
      <c r="N94" s="58" t="e">
        <f aca="false" t="array" ref="N94:N94">INDEX(INDEX(Cable_L!$H$3:$K$80,,MATCH(N$2,Cable_L!$H$2:$K$2,0)),MATCH(1,COUNTIFS($G94,Cable_L!$A$3:$A$80,$H94,Cable_L!$C$3:$C$80),0))</f>
        <v>#NAME?</v>
      </c>
      <c r="O94" s="120" t="e">
        <f aca="false" t="array" ref="O94:O94">INDEX(INDEX(Cable_L!$H$3:$K$80,,MATCH(O$2,Cable_L!$H$2:$K$2,0)),MATCH(1,COUNTIFS($G94,Cable_L!$A$3:$A$80,$H94,Cable_L!$C$3:$C$80),0))</f>
        <v>#NAME?</v>
      </c>
      <c r="P94" s="15" t="e">
        <v>#NAME?</v>
      </c>
      <c r="Q94" s="16" t="e">
        <f aca="false">COUNTIF(N92:N98,P94)</f>
        <v>#NAME?</v>
      </c>
      <c r="R94" s="15" t="e">
        <v>#NAME?</v>
      </c>
      <c r="S94" s="27" t="e">
        <f aca="false">COUNTIF(O92:O98,R94)</f>
        <v>#NAME?</v>
      </c>
    </row>
    <row r="95" customFormat="false" ht="15" hidden="false" customHeight="false" outlineLevel="0" collapsed="false">
      <c r="C95" s="39" t="s">
        <v>303</v>
      </c>
      <c r="D95" s="40" t="s">
        <v>409</v>
      </c>
      <c r="E95" s="40" t="s">
        <v>304</v>
      </c>
      <c r="F95" s="122" t="s">
        <v>305</v>
      </c>
      <c r="G95" s="36" t="str">
        <f aca="false">IF(LEFT(F95,3)="2.5", MID(F95,7,2),LEFT(F95,2))</f>
        <v>20</v>
      </c>
      <c r="H95" s="31" t="s">
        <v>58</v>
      </c>
      <c r="I95" s="42"/>
      <c r="J95" s="31"/>
      <c r="K95" s="31"/>
      <c r="L95" s="27" t="e">
        <f aca="false" t="array" ref="L95:L95">INDEX(Cable_L!$B$3:$B$80,MATCH(1,COUNTIFS($G95,Cable_L!$A$3:$A$80,$H95,Cable_L!$C$3:$C$80),0))</f>
        <v>#NAME?</v>
      </c>
      <c r="M95" s="22" t="e">
        <v>#NAME?</v>
      </c>
      <c r="N95" s="58" t="e">
        <f aca="false" t="array" ref="N95:N95">INDEX(INDEX(Cable_L!$H$3:$K$80,,MATCH(N$2,Cable_L!$H$2:$K$2,0)),MATCH(1,COUNTIFS($G95,Cable_L!$A$3:$A$80,$H95,Cable_L!$C$3:$C$80),0))</f>
        <v>#NAME?</v>
      </c>
      <c r="O95" s="120" t="e">
        <f aca="false" t="array" ref="O95:O95">INDEX(INDEX(Cable_L!$H$3:$K$80,,MATCH(O$2,Cable_L!$H$2:$K$2,0)),MATCH(1,COUNTIFS($G95,Cable_L!$A$3:$A$80,$H95,Cable_L!$C$3:$C$80),0))</f>
        <v>#NAME?</v>
      </c>
      <c r="S95" s="27"/>
    </row>
    <row r="96" customFormat="false" ht="15" hidden="false" customHeight="false" outlineLevel="0" collapsed="false">
      <c r="C96" s="39" t="s">
        <v>306</v>
      </c>
      <c r="D96" s="40" t="s">
        <v>415</v>
      </c>
      <c r="E96" s="40" t="s">
        <v>307</v>
      </c>
      <c r="F96" s="122" t="s">
        <v>308</v>
      </c>
      <c r="G96" s="36" t="str">
        <f aca="false">IF(LEFT(F96,3)="2.5", MID(F96,7,2),LEFT(F96,2))</f>
        <v>17</v>
      </c>
      <c r="H96" s="31" t="s">
        <v>58</v>
      </c>
      <c r="I96" s="42"/>
      <c r="J96" s="31"/>
      <c r="K96" s="31"/>
      <c r="L96" s="27" t="e">
        <f aca="false" t="array" ref="L96:L96">INDEX(Cable_L!$B$3:$B$80,MATCH(1,COUNTIFS($G96,Cable_L!$A$3:$A$80,$H96,Cable_L!$C$3:$C$80),0))</f>
        <v>#NAME?</v>
      </c>
      <c r="M96" s="15"/>
      <c r="N96" s="58" t="e">
        <f aca="false" t="array" ref="N96:N96">INDEX(INDEX(Cable_L!$H$3:$K$80,,MATCH(N$2,Cable_L!$H$2:$K$2,0)),MATCH(1,COUNTIFS($G96,Cable_L!$A$3:$A$80,$H96,Cable_L!$C$3:$C$80),0))</f>
        <v>#NAME?</v>
      </c>
      <c r="O96" s="120" t="e">
        <f aca="false" t="array" ref="O96:O96">INDEX(INDEX(Cable_L!$H$3:$K$80,,MATCH(O$2,Cable_L!$H$2:$K$2,0)),MATCH(1,COUNTIFS($G96,Cable_L!$A$3:$A$80,$H96,Cable_L!$C$3:$C$80),0))</f>
        <v>#NAME?</v>
      </c>
      <c r="P96" s="15"/>
      <c r="R96" s="15"/>
      <c r="S96" s="27"/>
    </row>
    <row r="97" customFormat="false" ht="15" hidden="false" customHeight="false" outlineLevel="0" collapsed="false">
      <c r="C97" s="39" t="s">
        <v>309</v>
      </c>
      <c r="D97" s="40" t="s">
        <v>419</v>
      </c>
      <c r="E97" s="93" t="s">
        <v>310</v>
      </c>
      <c r="F97" s="122" t="s">
        <v>311</v>
      </c>
      <c r="G97" s="36" t="str">
        <f aca="false">IF(LEFT(F97,3)="2.5", MID(F97,7,2),LEFT(F97,2))</f>
        <v>14</v>
      </c>
      <c r="H97" s="31" t="s">
        <v>58</v>
      </c>
      <c r="I97" s="42"/>
      <c r="J97" s="31"/>
      <c r="K97" s="31"/>
      <c r="L97" s="27" t="e">
        <f aca="false" t="array" ref="L97:L97">INDEX(Cable_L!$B$3:$B$80,MATCH(1,COUNTIFS($G97,Cable_L!$A$3:$A$80,$H97,Cable_L!$C$3:$C$80),0))</f>
        <v>#NAME?</v>
      </c>
      <c r="M97" s="15"/>
      <c r="N97" s="58" t="e">
        <f aca="false" t="array" ref="N97:N97">INDEX(INDEX(Cable_L!$H$3:$K$80,,MATCH(N$2,Cable_L!$H$2:$K$2,0)),MATCH(1,COUNTIFS($G97,Cable_L!$A$3:$A$80,$H97,Cable_L!$C$3:$C$80),0))</f>
        <v>#NAME?</v>
      </c>
      <c r="O97" s="120" t="e">
        <f aca="false" t="array" ref="O97:O97">INDEX(INDEX(Cable_L!$H$3:$K$80,,MATCH(O$2,Cable_L!$H$2:$K$2,0)),MATCH(1,COUNTIFS($G97,Cable_L!$A$3:$A$80,$H97,Cable_L!$C$3:$C$80),0))</f>
        <v>#NAME?</v>
      </c>
      <c r="P97" s="15"/>
      <c r="Q97" s="14"/>
      <c r="R97" s="15"/>
      <c r="S97" s="14"/>
    </row>
    <row r="98" customFormat="false" ht="15" hidden="false" customHeight="false" outlineLevel="0" collapsed="false">
      <c r="C98" s="39" t="s">
        <v>67</v>
      </c>
      <c r="D98" s="40"/>
      <c r="E98" s="40" t="s">
        <v>312</v>
      </c>
      <c r="F98" s="122"/>
      <c r="G98" s="36"/>
      <c r="L98" s="27"/>
      <c r="M98" s="15"/>
      <c r="N98" s="58"/>
      <c r="O98" s="120"/>
      <c r="P98" s="15"/>
      <c r="Q98" s="14"/>
      <c r="R98" s="15"/>
      <c r="S98" s="14"/>
    </row>
    <row r="99" customFormat="false" ht="15" hidden="false" customHeight="false" outlineLevel="0" collapsed="false">
      <c r="C99" s="53" t="s">
        <v>67</v>
      </c>
      <c r="D99" s="65"/>
      <c r="E99" s="65" t="s">
        <v>313</v>
      </c>
      <c r="F99" s="106"/>
      <c r="G99" s="36"/>
      <c r="L99" s="27"/>
      <c r="M99" s="15"/>
      <c r="N99" s="58"/>
      <c r="O99" s="120"/>
      <c r="P99" s="15"/>
      <c r="Q99" s="14"/>
      <c r="R99" s="15"/>
      <c r="S99" s="14"/>
    </row>
    <row r="100" customFormat="false" ht="15" hidden="false" customHeight="false" outlineLevel="0" collapsed="false">
      <c r="C100" s="40"/>
      <c r="D100" s="40"/>
      <c r="E100" s="40"/>
      <c r="F100" s="40"/>
      <c r="G100" s="36"/>
      <c r="L100" s="27"/>
      <c r="M100" s="15"/>
      <c r="N100" s="58"/>
      <c r="O100" s="120"/>
      <c r="P100" s="15"/>
      <c r="Q100" s="14"/>
      <c r="R100" s="15"/>
      <c r="S100" s="14"/>
    </row>
    <row r="101" customFormat="false" ht="15" hidden="false" customHeight="false" outlineLevel="0" collapsed="false">
      <c r="C101" s="32" t="s">
        <v>314</v>
      </c>
      <c r="D101" s="33" t="s">
        <v>461</v>
      </c>
      <c r="E101" s="33" t="s">
        <v>315</v>
      </c>
      <c r="F101" s="119" t="s">
        <v>316</v>
      </c>
      <c r="G101" s="36" t="str">
        <f aca="false">IF(LEFT(F101,3)="2.5", MID(F101,7,2),LEFT(F101,2))</f>
        <v>24</v>
      </c>
      <c r="H101" s="31" t="s">
        <v>58</v>
      </c>
      <c r="I101" s="42"/>
      <c r="J101" s="31"/>
      <c r="K101" s="31"/>
      <c r="L101" s="27" t="e">
        <f aca="false" t="array" ref="L101:L101">INDEX(Cable_L!$B$3:$B$80,MATCH(1,COUNTIFS($G101,Cable_L!$A$3:$A$80,$H101,Cable_L!$C$3:$C$80),0))</f>
        <v>#NAME?</v>
      </c>
      <c r="M101" s="22" t="e">
        <f aca="false" t="array" ref="M101:M103">_xlfn._xlws.sort(VALUE(_xlfn.unique(G101:G106)))</f>
        <v>#NAME?</v>
      </c>
      <c r="N101" s="58" t="e">
        <f aca="false" t="array" ref="N101:N101">INDEX(INDEX(Cable_L!$H$3:$K$80,,MATCH(N$2,Cable_L!$H$2:$K$2,0)),MATCH(1,COUNTIFS($G101,Cable_L!$A$3:$A$80,$H101,Cable_L!$C$3:$C$80),0))</f>
        <v>#NAME?</v>
      </c>
      <c r="O101" s="120" t="e">
        <f aca="false" t="array" ref="O101:O101">INDEX(INDEX(Cable_L!$H$3:$K$80,,MATCH(O$2,Cable_L!$H$2:$K$2,0)),MATCH(1,COUNTIFS($G101,Cable_L!$A$3:$A$80,$H101,Cable_L!$C$3:$C$80),0))</f>
        <v>#NAME?</v>
      </c>
      <c r="P101" s="22" t="e">
        <f aca="false" t="array" ref="P101:P102">_xlfn._xlws.filter(_xlfn.unique(N101:N107),_xlfn.unique(N101:N107)&lt;&gt;"")</f>
        <v>#NAME?</v>
      </c>
      <c r="Q101" s="16" t="e">
        <f aca="false">COUNTIF(N101:N107,P101)</f>
        <v>#NAME?</v>
      </c>
      <c r="R101" s="22" t="e">
        <f aca="false" t="array" ref="R101:R102">_xlfn._xlws.filter(_xlfn.unique(O101:O107),_xlfn.unique(O101:O107)&lt;&gt;"")</f>
        <v>#NAME?</v>
      </c>
      <c r="S101" s="27" t="e">
        <f aca="false">COUNTIF(O101:O107,R101)</f>
        <v>#NAME?</v>
      </c>
      <c r="T101" s="16" t="n">
        <f aca="false">COUNTA($G101:$G107)</f>
        <v>6</v>
      </c>
    </row>
    <row r="102" customFormat="false" ht="15" hidden="false" customHeight="false" outlineLevel="0" collapsed="false">
      <c r="C102" s="39" t="s">
        <v>317</v>
      </c>
      <c r="D102" s="40" t="s">
        <v>689</v>
      </c>
      <c r="E102" s="40" t="s">
        <v>318</v>
      </c>
      <c r="F102" s="122" t="s">
        <v>319</v>
      </c>
      <c r="G102" s="36" t="str">
        <f aca="false">IF(LEFT(F102,3)="2.5", MID(F102,7,2),LEFT(F102,2))</f>
        <v>20</v>
      </c>
      <c r="H102" s="31" t="s">
        <v>58</v>
      </c>
      <c r="I102" s="48"/>
      <c r="J102" s="31"/>
      <c r="K102" s="31"/>
      <c r="L102" s="27" t="e">
        <f aca="false" t="array" ref="L102:L102">INDEX(Cable_L!$B$3:$B$80,MATCH(1,COUNTIFS($G102,Cable_L!$A$3:$A$80,$H102,Cable_L!$C$3:$C$80),0))</f>
        <v>#NAME?</v>
      </c>
      <c r="M102" s="15" t="e">
        <v>#NAME?</v>
      </c>
      <c r="N102" s="58" t="e">
        <f aca="false" t="array" ref="N102:N102">INDEX(INDEX(Cable_L!$H$3:$K$80,,MATCH(N$2,Cable_L!$H$2:$K$2,0)),MATCH(1,COUNTIFS($G102,Cable_L!$A$3:$A$80,$H102,Cable_L!$C$3:$C$80),0))</f>
        <v>#NAME?</v>
      </c>
      <c r="O102" s="120" t="e">
        <f aca="false" t="array" ref="O102:O102">INDEX(INDEX(Cable_L!$H$3:$K$80,,MATCH(O$2,Cable_L!$H$2:$K$2,0)),MATCH(1,COUNTIFS($G102,Cable_L!$A$3:$A$80,$H102,Cable_L!$C$3:$C$80),0))</f>
        <v>#NAME?</v>
      </c>
      <c r="P102" s="15" t="e">
        <v>#NAME?</v>
      </c>
      <c r="Q102" s="16" t="e">
        <f aca="false">COUNTIF(N101:N108,P102)</f>
        <v>#NAME?</v>
      </c>
      <c r="R102" s="15" t="e">
        <v>#NAME?</v>
      </c>
      <c r="S102" s="27" t="e">
        <f aca="false">COUNTIF(O101:O108,R102)</f>
        <v>#NAME?</v>
      </c>
    </row>
    <row r="103" customFormat="false" ht="15" hidden="false" customHeight="false" outlineLevel="0" collapsed="false">
      <c r="C103" s="39" t="s">
        <v>320</v>
      </c>
      <c r="D103" s="40" t="s">
        <v>681</v>
      </c>
      <c r="E103" s="40" t="s">
        <v>321</v>
      </c>
      <c r="F103" s="122" t="s">
        <v>322</v>
      </c>
      <c r="G103" s="36" t="str">
        <f aca="false">IF(LEFT(F103,3)="2.5", MID(F103,7,2),LEFT(F103,2))</f>
        <v>17</v>
      </c>
      <c r="H103" s="31" t="s">
        <v>58</v>
      </c>
      <c r="I103" s="48"/>
      <c r="J103" s="31"/>
      <c r="K103" s="31"/>
      <c r="L103" s="27" t="e">
        <f aca="false" t="array" ref="L103:L103">INDEX(Cable_L!$B$3:$B$80,MATCH(1,COUNTIFS($G103,Cable_L!$A$3:$A$80,$H103,Cable_L!$C$3:$C$80),0))</f>
        <v>#NAME?</v>
      </c>
      <c r="M103" s="15" t="e">
        <v>#NAME?</v>
      </c>
      <c r="N103" s="58" t="e">
        <f aca="false" t="array" ref="N103:N103">INDEX(INDEX(Cable_L!$H$3:$K$80,,MATCH(N$2,Cable_L!$H$2:$K$2,0)),MATCH(1,COUNTIFS($G103,Cable_L!$A$3:$A$80,$H103,Cable_L!$C$3:$C$80),0))</f>
        <v>#NAME?</v>
      </c>
      <c r="O103" s="120" t="e">
        <f aca="false" t="array" ref="O103:O103">INDEX(INDEX(Cable_L!$H$3:$K$80,,MATCH(O$2,Cable_L!$H$2:$K$2,0)),MATCH(1,COUNTIFS($G103,Cable_L!$A$3:$A$80,$H103,Cable_L!$C$3:$C$80),0))</f>
        <v>#NAME?</v>
      </c>
      <c r="P103" s="15"/>
      <c r="Q103" s="14"/>
      <c r="R103" s="15"/>
      <c r="S103" s="14"/>
    </row>
    <row r="104" customFormat="false" ht="15" hidden="false" customHeight="false" outlineLevel="0" collapsed="false">
      <c r="C104" s="39" t="s">
        <v>323</v>
      </c>
      <c r="D104" s="40" t="s">
        <v>448</v>
      </c>
      <c r="E104" s="40" t="s">
        <v>324</v>
      </c>
      <c r="F104" s="122" t="s">
        <v>325</v>
      </c>
      <c r="G104" s="36" t="str">
        <f aca="false">IF(LEFT(F104,3)="2.5", MID(F104,7,2),LEFT(F104,2))</f>
        <v>20</v>
      </c>
      <c r="H104" s="31" t="s">
        <v>58</v>
      </c>
      <c r="I104" s="48"/>
      <c r="J104" s="31"/>
      <c r="K104" s="31"/>
      <c r="L104" s="27" t="e">
        <f aca="false" t="array" ref="L104:L104">INDEX(Cable_L!$B$3:$B$80,MATCH(1,COUNTIFS($G104,Cable_L!$A$3:$A$80,$H104,Cable_L!$C$3:$C$80),0))</f>
        <v>#NAME?</v>
      </c>
      <c r="N104" s="58" t="e">
        <f aca="false" t="array" ref="N104:N104">INDEX(INDEX(Cable_L!$H$3:$K$80,,MATCH(N$2,Cable_L!$H$2:$K$2,0)),MATCH(1,COUNTIFS($G104,Cable_L!$A$3:$A$80,$H104,Cable_L!$C$3:$C$80),0))</f>
        <v>#NAME?</v>
      </c>
      <c r="O104" s="120" t="e">
        <f aca="false" t="array" ref="O104:O104">INDEX(INDEX(Cable_L!$H$3:$K$80,,MATCH(O$2,Cable_L!$H$2:$K$2,0)),MATCH(1,COUNTIFS($G104,Cable_L!$A$3:$A$80,$H104,Cable_L!$C$3:$C$80),0))</f>
        <v>#NAME?</v>
      </c>
      <c r="S104" s="27"/>
    </row>
    <row r="105" customFormat="false" ht="15" hidden="false" customHeight="false" outlineLevel="0" collapsed="false">
      <c r="C105" s="39" t="s">
        <v>326</v>
      </c>
      <c r="D105" s="40" t="s">
        <v>453</v>
      </c>
      <c r="E105" s="40" t="s">
        <v>327</v>
      </c>
      <c r="F105" s="122" t="s">
        <v>328</v>
      </c>
      <c r="G105" s="36" t="str">
        <f aca="false">IF(LEFT(F105,3)="2.5", MID(F105,7,2),LEFT(F105,2))</f>
        <v>20</v>
      </c>
      <c r="H105" s="31" t="s">
        <v>58</v>
      </c>
      <c r="I105" s="48"/>
      <c r="J105" s="31"/>
      <c r="K105" s="31"/>
      <c r="L105" s="27" t="e">
        <f aca="false" t="array" ref="L105:L105">INDEX(Cable_L!$B$3:$B$80,MATCH(1,COUNTIFS($G105,Cable_L!$A$3:$A$80,$H105,Cable_L!$C$3:$C$80),0))</f>
        <v>#NAME?</v>
      </c>
      <c r="M105" s="15"/>
      <c r="N105" s="58" t="e">
        <f aca="false" t="array" ref="N105:N105">INDEX(INDEX(Cable_L!$H$3:$K$80,,MATCH(N$2,Cable_L!$H$2:$K$2,0)),MATCH(1,COUNTIFS($G105,Cable_L!$A$3:$A$80,$H105,Cable_L!$C$3:$C$80),0))</f>
        <v>#NAME?</v>
      </c>
      <c r="O105" s="120" t="e">
        <f aca="false" t="array" ref="O105:O105">INDEX(INDEX(Cable_L!$H$3:$K$80,,MATCH(O$2,Cable_L!$H$2:$K$2,0)),MATCH(1,COUNTIFS($G105,Cable_L!$A$3:$A$80,$H105,Cable_L!$C$3:$C$80),0))</f>
        <v>#NAME?</v>
      </c>
      <c r="P105" s="15"/>
      <c r="Q105" s="14"/>
      <c r="R105" s="15"/>
      <c r="S105" s="14"/>
    </row>
    <row r="106" customFormat="false" ht="15" hidden="false" customHeight="false" outlineLevel="0" collapsed="false">
      <c r="C106" s="39" t="s">
        <v>329</v>
      </c>
      <c r="D106" s="40" t="s">
        <v>457</v>
      </c>
      <c r="E106" s="40" t="s">
        <v>330</v>
      </c>
      <c r="F106" s="122" t="s">
        <v>331</v>
      </c>
      <c r="G106" s="36" t="str">
        <f aca="false">IF(LEFT(F106,3)="2.5", MID(F106,7,2),LEFT(F106,2))</f>
        <v>17</v>
      </c>
      <c r="H106" s="31" t="s">
        <v>58</v>
      </c>
      <c r="I106" s="48"/>
      <c r="J106" s="31"/>
      <c r="K106" s="31"/>
      <c r="L106" s="27" t="e">
        <f aca="false" t="array" ref="L106:L106">INDEX(Cable_L!$B$3:$B$80,MATCH(1,COUNTIFS($G106,Cable_L!$A$3:$A$80,$H106,Cable_L!$C$3:$C$80),0))</f>
        <v>#NAME?</v>
      </c>
      <c r="M106" s="15"/>
      <c r="N106" s="58" t="e">
        <f aca="false" t="array" ref="N106:N106">INDEX(INDEX(Cable_L!$H$3:$K$80,,MATCH(N$2,Cable_L!$H$2:$K$2,0)),MATCH(1,COUNTIFS($G106,Cable_L!$A$3:$A$80,$H106,Cable_L!$C$3:$C$80),0))</f>
        <v>#NAME?</v>
      </c>
      <c r="O106" s="120" t="e">
        <f aca="false" t="array" ref="O106:O106">INDEX(INDEX(Cable_L!$H$3:$K$80,,MATCH(O$2,Cable_L!$H$2:$K$2,0)),MATCH(1,COUNTIFS($G106,Cable_L!$A$3:$A$80,$H106,Cable_L!$C$3:$C$80),0))</f>
        <v>#NAME?</v>
      </c>
    </row>
    <row r="107" customFormat="false" ht="15" hidden="false" customHeight="false" outlineLevel="0" collapsed="false">
      <c r="C107" s="39" t="s">
        <v>67</v>
      </c>
      <c r="D107" s="40"/>
      <c r="E107" s="40" t="s">
        <v>332</v>
      </c>
      <c r="F107" s="122"/>
      <c r="G107" s="36"/>
      <c r="J107" s="31"/>
      <c r="K107" s="31"/>
      <c r="L107" s="27"/>
      <c r="M107" s="15"/>
      <c r="N107" s="58"/>
      <c r="O107" s="120"/>
      <c r="P107" s="15"/>
      <c r="Q107" s="14"/>
      <c r="R107" s="15"/>
      <c r="S107" s="14"/>
    </row>
    <row r="108" customFormat="false" ht="15" hidden="false" customHeight="false" outlineLevel="0" collapsed="false">
      <c r="C108" s="53" t="s">
        <v>67</v>
      </c>
      <c r="D108" s="65"/>
      <c r="E108" s="65" t="s">
        <v>333</v>
      </c>
      <c r="F108" s="106"/>
      <c r="G108" s="36"/>
      <c r="J108" s="31"/>
      <c r="K108" s="31"/>
      <c r="L108" s="27"/>
      <c r="M108" s="15"/>
      <c r="N108" s="58"/>
      <c r="O108" s="120"/>
      <c r="P108" s="15"/>
      <c r="Q108" s="14"/>
      <c r="R108" s="15"/>
      <c r="S108" s="14"/>
    </row>
    <row r="109" customFormat="false" ht="15" hidden="false" customHeight="false" outlineLevel="0" collapsed="false">
      <c r="C109" s="40"/>
      <c r="D109" s="40"/>
      <c r="E109" s="40"/>
      <c r="F109" s="40"/>
      <c r="G109" s="36"/>
      <c r="J109" s="31"/>
      <c r="K109" s="31"/>
      <c r="L109" s="27"/>
      <c r="M109" s="15"/>
      <c r="N109" s="58"/>
      <c r="O109" s="120"/>
      <c r="P109" s="15"/>
      <c r="Q109" s="14"/>
      <c r="R109" s="15"/>
      <c r="S109" s="14"/>
    </row>
    <row r="110" customFormat="false" ht="15" hidden="false" customHeight="false" outlineLevel="0" collapsed="false">
      <c r="C110" s="32" t="s">
        <v>334</v>
      </c>
      <c r="D110" s="33" t="s">
        <v>690</v>
      </c>
      <c r="E110" s="33" t="s">
        <v>335</v>
      </c>
      <c r="F110" s="119" t="s">
        <v>336</v>
      </c>
      <c r="G110" s="36" t="str">
        <f aca="false">IF(LEFT(F110,3)="2.5", MID(F110,7,2),LEFT(F110,2))</f>
        <v>14</v>
      </c>
      <c r="H110" s="14" t="s">
        <v>177</v>
      </c>
      <c r="I110" s="49"/>
      <c r="K110" s="42"/>
      <c r="L110" s="27" t="e">
        <f aca="false" t="array" ref="L110:L110">INDEX(Cable_L!$B$3:$B$80,MATCH(1,COUNTIFS($G110,Cable_L!$A$3:$A$80,$H110,Cable_L!$C$3:$C$80),0))</f>
        <v>#NAME?</v>
      </c>
      <c r="M110" s="22" t="e">
        <f aca="false" t="array" ref="M110:M112">_xlfn._xlws.sort(VALUE(_xlfn.unique(G110:G113)))</f>
        <v>#NAME?</v>
      </c>
      <c r="N110" s="58" t="e">
        <f aca="false" t="array" ref="N110:N110">INDEX(INDEX(Cable_L!$H$3:$K$80,,MATCH(N$2,Cable_L!$H$2:$K$2,0)),MATCH(1,COUNTIFS($G110,Cable_L!$A$3:$A$80,$H110,Cable_L!$C$3:$C$80),0))</f>
        <v>#NAME?</v>
      </c>
      <c r="O110" s="120" t="e">
        <f aca="false" t="array" ref="O110:O110">INDEX(INDEX(Cable_L!$H$3:$K$80,,MATCH(O$2,Cable_L!$H$2:$K$2,0)),MATCH(1,COUNTIFS($G110,Cable_L!$A$3:$A$80,$H110,Cable_L!$C$3:$C$80),0))</f>
        <v>#NAME?</v>
      </c>
      <c r="P110" s="22" t="e">
        <f aca="false" t="array" ref="P110:P111">_xlfn._xlws.filter(_xlfn.unique(N110:N116),_xlfn.unique(N110:N116)&lt;&gt;"")</f>
        <v>#NAME?</v>
      </c>
      <c r="Q110" s="16" t="e">
        <f aca="false">COUNTIF(N110:N116,P110)</f>
        <v>#NAME?</v>
      </c>
      <c r="R110" s="22" t="e">
        <f aca="false" t="array" ref="R110:R111">_xlfn._xlws.filter(_xlfn.unique(O110:O116),_xlfn.unique(O110:O116)&lt;&gt;"")</f>
        <v>#NAME?</v>
      </c>
      <c r="S110" s="27" t="e">
        <f aca="false">COUNTIF(O110:O116,R110)</f>
        <v>#NAME?</v>
      </c>
      <c r="T110" s="16" t="n">
        <f aca="false">COUNTA($G110:$G116)</f>
        <v>4</v>
      </c>
    </row>
    <row r="111" customFormat="false" ht="15" hidden="false" customHeight="false" outlineLevel="0" collapsed="false">
      <c r="C111" s="39" t="s">
        <v>337</v>
      </c>
      <c r="D111" s="40" t="s">
        <v>691</v>
      </c>
      <c r="E111" s="40" t="s">
        <v>338</v>
      </c>
      <c r="F111" s="122" t="s">
        <v>339</v>
      </c>
      <c r="G111" s="36" t="str">
        <f aca="false">IF(LEFT(F111,3)="2.5", MID(F111,7,2),LEFT(F111,2))</f>
        <v>14</v>
      </c>
      <c r="H111" s="14" t="s">
        <v>177</v>
      </c>
      <c r="I111" s="49"/>
      <c r="K111" s="42"/>
      <c r="L111" s="27" t="e">
        <f aca="false" t="array" ref="L111:L111">INDEX(Cable_L!$B$3:$B$80,MATCH(1,COUNTIFS($G111,Cable_L!$A$3:$A$80,$H111,Cable_L!$C$3:$C$80),0))</f>
        <v>#NAME?</v>
      </c>
      <c r="M111" s="15" t="e">
        <v>#NAME?</v>
      </c>
      <c r="N111" s="58" t="e">
        <f aca="false" t="array" ref="N111:N111">INDEX(INDEX(Cable_L!$H$3:$K$80,,MATCH(N$2,Cable_L!$H$2:$K$2,0)),MATCH(1,COUNTIFS($G111,Cable_L!$A$3:$A$80,$H111,Cable_L!$C$3:$C$80),0))</f>
        <v>#NAME?</v>
      </c>
      <c r="O111" s="120" t="e">
        <f aca="false" t="array" ref="O111:O111">INDEX(INDEX(Cable_L!$H$3:$K$80,,MATCH(O$2,Cable_L!$H$2:$K$2,0)),MATCH(1,COUNTIFS($G111,Cable_L!$A$3:$A$80,$H111,Cable_L!$C$3:$C$80),0))</f>
        <v>#NAME?</v>
      </c>
      <c r="P111" s="15" t="e">
        <v>#NAME?</v>
      </c>
      <c r="Q111" s="16" t="e">
        <f aca="false">COUNTIF(N110:N117,P111)</f>
        <v>#NAME?</v>
      </c>
      <c r="R111" s="15" t="e">
        <v>#NAME?</v>
      </c>
      <c r="S111" s="27" t="e">
        <f aca="false">COUNTIF(O110:O117,R111)</f>
        <v>#NAME?</v>
      </c>
    </row>
    <row r="112" customFormat="false" ht="15" hidden="false" customHeight="false" outlineLevel="0" collapsed="false">
      <c r="C112" s="39" t="s">
        <v>340</v>
      </c>
      <c r="D112" s="40" t="s">
        <v>692</v>
      </c>
      <c r="E112" s="40" t="s">
        <v>341</v>
      </c>
      <c r="F112" s="122" t="s">
        <v>342</v>
      </c>
      <c r="G112" s="36" t="str">
        <f aca="false">IF(LEFT(F112,3)="2.5", MID(F112,7,2),LEFT(F112,2))</f>
        <v>13</v>
      </c>
      <c r="H112" s="14" t="s">
        <v>177</v>
      </c>
      <c r="I112" s="49"/>
      <c r="K112" s="42"/>
      <c r="L112" s="27" t="e">
        <f aca="false" t="array" ref="L112:L112">INDEX(Cable_L!$B$3:$B$80,MATCH(1,COUNTIFS($G112,Cable_L!$A$3:$A$80,$H112,Cable_L!$C$3:$C$80),0))</f>
        <v>#NAME?</v>
      </c>
      <c r="M112" s="15" t="e">
        <v>#NAME?</v>
      </c>
      <c r="N112" s="58" t="e">
        <f aca="false" t="array" ref="N112:N112">INDEX(INDEX(Cable_L!$H$3:$K$80,,MATCH(N$2,Cable_L!$H$2:$K$2,0)),MATCH(1,COUNTIFS($G112,Cable_L!$A$3:$A$80,$H112,Cable_L!$C$3:$C$80),0))</f>
        <v>#NAME?</v>
      </c>
      <c r="O112" s="120" t="e">
        <f aca="false" t="array" ref="O112:O112">INDEX(INDEX(Cable_L!$H$3:$K$80,,MATCH(O$2,Cable_L!$H$2:$K$2,0)),MATCH(1,COUNTIFS($G112,Cable_L!$A$3:$A$80,$H112,Cable_L!$C$3:$C$80),0))</f>
        <v>#NAME?</v>
      </c>
      <c r="P112" s="15"/>
      <c r="Q112" s="14"/>
      <c r="R112" s="15"/>
      <c r="S112" s="14"/>
    </row>
    <row r="113" customFormat="false" ht="15" hidden="false" customHeight="false" outlineLevel="0" collapsed="false">
      <c r="B113" s="126" t="s">
        <v>686</v>
      </c>
      <c r="C113" s="39" t="s">
        <v>343</v>
      </c>
      <c r="D113" s="40" t="s">
        <v>397</v>
      </c>
      <c r="E113" s="40" t="s">
        <v>344</v>
      </c>
      <c r="F113" s="122" t="s">
        <v>345</v>
      </c>
      <c r="G113" s="57" t="str">
        <f aca="false">IF(LEFT(F113,3)="2.5", MID(F113,7,2),LEFT(F113,2))</f>
        <v>17</v>
      </c>
      <c r="H113" s="14" t="s">
        <v>177</v>
      </c>
      <c r="I113" s="49"/>
      <c r="J113" s="42"/>
      <c r="K113" s="42"/>
      <c r="L113" s="63" t="e">
        <f aca="false" t="array" ref="L113:L113">INDEX(Cable_L!$B$3:$B$80,MATCH(1,COUNTIFS($G113,Cable_L!$A$3:$A$80,$H113,Cable_L!$C$3:$C$80),0))</f>
        <v>#NAME?</v>
      </c>
      <c r="M113" s="64"/>
      <c r="N113" s="63" t="e">
        <f aca="false" t="array" ref="N113:N113">INDEX(INDEX(Cable_L!$H$3:$K$80,,MATCH(N$2,Cable_L!$H$2:$K$2,0)),MATCH(1,COUNTIFS($G113,Cable_L!$A$3:$A$80,$H113,Cable_L!$C$3:$C$80),0))</f>
        <v>#NAME?</v>
      </c>
      <c r="O113" s="130" t="e">
        <f aca="false" t="array" ref="O113:O113">INDEX(INDEX(Cable_L!$H$3:$K$80,,MATCH(O$2,Cable_L!$H$2:$K$2,0)),MATCH(1,COUNTIFS($G113,Cable_L!$A$3:$A$80,$H113,Cable_L!$C$3:$C$80),0))</f>
        <v>#NAME?</v>
      </c>
      <c r="S113" s="27"/>
    </row>
    <row r="114" customFormat="false" ht="15" hidden="false" customHeight="false" outlineLevel="0" collapsed="false">
      <c r="B114" s="123"/>
      <c r="C114" s="39" t="s">
        <v>67</v>
      </c>
      <c r="D114" s="40"/>
      <c r="E114" s="40" t="s">
        <v>346</v>
      </c>
      <c r="F114" s="122"/>
      <c r="G114" s="36"/>
      <c r="L114" s="27"/>
      <c r="M114" s="15"/>
      <c r="N114" s="58"/>
      <c r="O114" s="120"/>
      <c r="P114" s="15"/>
      <c r="Q114" s="14"/>
      <c r="R114" s="15"/>
      <c r="S114" s="14"/>
    </row>
    <row r="115" customFormat="false" ht="15" hidden="false" customHeight="false" outlineLevel="0" collapsed="false">
      <c r="C115" s="39" t="s">
        <v>67</v>
      </c>
      <c r="D115" s="40"/>
      <c r="E115" s="40" t="s">
        <v>347</v>
      </c>
      <c r="F115" s="122"/>
      <c r="G115" s="36"/>
      <c r="L115" s="27"/>
      <c r="M115" s="15"/>
      <c r="N115" s="58"/>
      <c r="O115" s="120"/>
    </row>
    <row r="116" customFormat="false" ht="18.75" hidden="false" customHeight="false" outlineLevel="0" collapsed="false">
      <c r="C116" s="39" t="s">
        <v>67</v>
      </c>
      <c r="D116" s="40"/>
      <c r="E116" s="40" t="s">
        <v>349</v>
      </c>
      <c r="F116" s="122"/>
      <c r="G116" s="36"/>
      <c r="I116" s="31"/>
      <c r="M116" s="71" t="s">
        <v>693</v>
      </c>
    </row>
    <row r="117" customFormat="false" ht="18.75" hidden="false" customHeight="false" outlineLevel="0" collapsed="false">
      <c r="C117" s="53" t="s">
        <v>67</v>
      </c>
      <c r="D117" s="65"/>
      <c r="E117" s="65" t="s">
        <v>351</v>
      </c>
      <c r="F117" s="106"/>
      <c r="G117" s="36"/>
      <c r="I117" s="31"/>
      <c r="M117" s="72"/>
      <c r="N117" s="77" t="s">
        <v>58</v>
      </c>
      <c r="O117" s="132" t="s">
        <v>694</v>
      </c>
      <c r="P117" s="15"/>
    </row>
    <row r="118" customFormat="false" ht="18.75" hidden="false" customHeight="false" outlineLevel="0" collapsed="false">
      <c r="C118" s="40"/>
      <c r="D118" s="40"/>
      <c r="E118" s="40"/>
      <c r="F118" s="40"/>
      <c r="G118" s="36"/>
      <c r="I118" s="31"/>
      <c r="M118" s="15"/>
      <c r="N118" s="112" t="e">
        <f aca="false" t="array" ref="N118:N121">_xlfn._xlws.sort(_xlfn._xlws.filter(_xlfn.unique($N$4:$N$113),_xlfn.unique($N$4:$N$113)&lt;&gt;""))</f>
        <v>#NAME?</v>
      </c>
      <c r="O118" s="133" t="e">
        <f aca="false">COUNTIFS($N$4:$N$113,"=" &amp; N118,$H$4:$H$113,"blu")</f>
        <v>#NAME?</v>
      </c>
      <c r="P118" s="15"/>
    </row>
    <row r="119" customFormat="false" ht="18.75" hidden="false" customHeight="false" outlineLevel="0" collapsed="false">
      <c r="C119" s="81" t="s">
        <v>352</v>
      </c>
      <c r="D119" s="40"/>
      <c r="E119" s="40"/>
      <c r="F119" s="40"/>
      <c r="G119" s="36"/>
      <c r="I119" s="31"/>
      <c r="M119" s="78"/>
      <c r="N119" s="87" t="e">
        <v>#NAME?</v>
      </c>
      <c r="O119" s="134" t="e">
        <f aca="false">COUNTIFS($N$4:$N$113,"=" &amp; N119,$H$4:$H$113,"blu")</f>
        <v>#NAME?</v>
      </c>
      <c r="P119" s="15"/>
    </row>
    <row r="120" customFormat="false" ht="18.75" hidden="false" customHeight="false" outlineLevel="0" collapsed="false">
      <c r="C120" s="40" t="s">
        <v>67</v>
      </c>
      <c r="D120" s="40"/>
      <c r="E120" s="40"/>
      <c r="F120" s="40" t="s">
        <v>353</v>
      </c>
      <c r="G120" s="36"/>
      <c r="I120" s="31"/>
      <c r="M120" s="78"/>
      <c r="N120" s="87" t="e">
        <v>#NAME?</v>
      </c>
      <c r="O120" s="134" t="e">
        <f aca="false">COUNTIFS($N$4:$N$113,"=" &amp; N120,$H$4:$H$113,"blu")</f>
        <v>#NAME?</v>
      </c>
      <c r="P120" s="15"/>
    </row>
    <row r="121" customFormat="false" ht="18.75" hidden="false" customHeight="false" outlineLevel="0" collapsed="false">
      <c r="C121" s="40" t="s">
        <v>67</v>
      </c>
      <c r="D121" s="40"/>
      <c r="E121" s="40"/>
      <c r="F121" s="40" t="s">
        <v>354</v>
      </c>
      <c r="G121" s="36"/>
      <c r="M121" s="78"/>
      <c r="N121" s="82" t="e">
        <v>#NAME?</v>
      </c>
      <c r="O121" s="135" t="e">
        <f aca="false">COUNTIFS($N$4:$N$113,"=" &amp; N121,$H$4:$H$113,"blu")</f>
        <v>#NAME?</v>
      </c>
    </row>
    <row r="122" customFormat="false" ht="18.75" hidden="false" customHeight="false" outlineLevel="0" collapsed="false">
      <c r="C122" s="40" t="s">
        <v>67</v>
      </c>
      <c r="D122" s="40"/>
      <c r="E122" s="40"/>
      <c r="F122" s="40" t="s">
        <v>355</v>
      </c>
      <c r="G122" s="36"/>
      <c r="M122" s="78"/>
      <c r="N122" s="77" t="s">
        <v>177</v>
      </c>
      <c r="O122" s="132" t="s">
        <v>694</v>
      </c>
      <c r="P122" s="15"/>
    </row>
    <row r="123" customFormat="false" ht="18.75" hidden="false" customHeight="false" outlineLevel="0" collapsed="false">
      <c r="C123" s="40" t="s">
        <v>67</v>
      </c>
      <c r="D123" s="40"/>
      <c r="E123" s="40"/>
      <c r="F123" s="40" t="s">
        <v>356</v>
      </c>
      <c r="M123" s="15"/>
      <c r="N123" s="112" t="e">
        <f aca="false" t="array" ref="N123:N126">_xlfn._xlws.sort(_xlfn._xlws.filter(_xlfn.unique($N$4:$N$113),_xlfn.unique($N$4:$N$113)&lt;&gt;""))</f>
        <v>#NAME?</v>
      </c>
      <c r="O123" s="133" t="e">
        <f aca="false">COUNTIFS($N$4:$N$113,"=" &amp; N123,$H$4:$H$113,"red")</f>
        <v>#NAME?</v>
      </c>
      <c r="P123" s="15"/>
    </row>
    <row r="124" customFormat="false" ht="18.75" hidden="false" customHeight="false" outlineLevel="0" collapsed="false">
      <c r="C124" s="40" t="s">
        <v>67</v>
      </c>
      <c r="D124" s="40"/>
      <c r="E124" s="40"/>
      <c r="F124" s="40" t="s">
        <v>357</v>
      </c>
      <c r="G124" s="36"/>
      <c r="M124" s="78"/>
      <c r="N124" s="87" t="e">
        <v>#NAME?</v>
      </c>
      <c r="O124" s="134" t="e">
        <f aca="false">COUNTIFS($N$4:$N$113,"=" &amp; N124,$H$4:$H$113,"red")</f>
        <v>#NAME?</v>
      </c>
      <c r="P124" s="15"/>
    </row>
    <row r="125" customFormat="false" ht="18.75" hidden="false" customHeight="false" outlineLevel="0" collapsed="false">
      <c r="C125" s="40" t="s">
        <v>67</v>
      </c>
      <c r="D125" s="40"/>
      <c r="E125" s="40"/>
      <c r="F125" s="40" t="s">
        <v>358</v>
      </c>
      <c r="G125" s="36"/>
      <c r="M125" s="78"/>
      <c r="N125" s="87" t="e">
        <v>#NAME?</v>
      </c>
      <c r="O125" s="134" t="e">
        <f aca="false">COUNTIFS($N$4:$N$113,"=" &amp; N125,$H$4:$H$113,"red")</f>
        <v>#NAME?</v>
      </c>
      <c r="P125" s="15"/>
    </row>
    <row r="126" customFormat="false" ht="18.75" hidden="false" customHeight="false" outlineLevel="0" collapsed="false">
      <c r="C126" s="40" t="s">
        <v>67</v>
      </c>
      <c r="D126" s="40"/>
      <c r="E126" s="40"/>
      <c r="F126" s="40" t="s">
        <v>359</v>
      </c>
      <c r="G126" s="36"/>
      <c r="M126" s="78"/>
      <c r="N126" s="82" t="e">
        <v>#NAME?</v>
      </c>
      <c r="O126" s="135" t="e">
        <f aca="false">COUNTIFS($N$4:$N$113,"=" &amp; N126,$H$4:$H$113,"red")</f>
        <v>#NAME?</v>
      </c>
      <c r="P126" s="15"/>
    </row>
    <row r="127" customFormat="false" ht="18.75" hidden="false" customHeight="false" outlineLevel="0" collapsed="false">
      <c r="C127" s="40" t="s">
        <v>67</v>
      </c>
      <c r="D127" s="40"/>
      <c r="E127" s="40"/>
      <c r="F127" s="40" t="s">
        <v>361</v>
      </c>
      <c r="G127" s="36"/>
      <c r="M127" s="78"/>
      <c r="N127" s="77" t="s">
        <v>58</v>
      </c>
      <c r="O127" s="132" t="s">
        <v>695</v>
      </c>
      <c r="P127" s="15"/>
    </row>
    <row r="128" customFormat="false" ht="18.75" hidden="false" customHeight="false" outlineLevel="0" collapsed="false">
      <c r="C128" s="40" t="s">
        <v>67</v>
      </c>
      <c r="D128" s="40"/>
      <c r="E128" s="40"/>
      <c r="F128" s="40" t="s">
        <v>362</v>
      </c>
      <c r="G128" s="36"/>
      <c r="M128" s="15"/>
      <c r="N128" s="112" t="e">
        <f aca="false" t="array" ref="N128:N132">_xlfn._xlws.sort(_xlfn._xlws.filter(_xlfn.unique($O$4:$O$113),_xlfn.unique($O$4:$O$113)&lt;&gt;""))</f>
        <v>#NAME?</v>
      </c>
      <c r="O128" s="133" t="e">
        <f aca="false">COUNTIFS($O$4:$O$113,"=" &amp; N128,$H$4:$H$113,"blu")</f>
        <v>#NAME?</v>
      </c>
      <c r="P128" s="15"/>
    </row>
    <row r="129" customFormat="false" ht="18.75" hidden="false" customHeight="false" outlineLevel="0" collapsed="false">
      <c r="C129" s="40" t="s">
        <v>67</v>
      </c>
      <c r="D129" s="40"/>
      <c r="E129" s="40"/>
      <c r="F129" s="40" t="s">
        <v>363</v>
      </c>
      <c r="G129" s="36"/>
      <c r="M129" s="78"/>
      <c r="N129" s="87" t="e">
        <v>#NAME?</v>
      </c>
      <c r="O129" s="134" t="e">
        <f aca="false">COUNTIFS($O$4:$O$113,"=" &amp; N129,$H$4:$H$113,"blu")</f>
        <v>#NAME?</v>
      </c>
      <c r="P129" s="15"/>
    </row>
    <row r="130" customFormat="false" ht="18.75" hidden="false" customHeight="false" outlineLevel="0" collapsed="false">
      <c r="C130" s="40" t="s">
        <v>67</v>
      </c>
      <c r="D130" s="40"/>
      <c r="E130" s="40"/>
      <c r="F130" s="40" t="s">
        <v>364</v>
      </c>
      <c r="G130" s="36"/>
      <c r="M130" s="78"/>
      <c r="N130" s="87" t="e">
        <v>#NAME?</v>
      </c>
      <c r="O130" s="134" t="e">
        <f aca="false">COUNTIFS($O$4:$O$113,"=" &amp; N130,$H$4:$H$113,"blu")</f>
        <v>#NAME?</v>
      </c>
      <c r="P130" s="15" t="s">
        <v>696</v>
      </c>
    </row>
    <row r="131" customFormat="false" ht="18.75" hidden="false" customHeight="false" outlineLevel="0" collapsed="false">
      <c r="C131" s="40" t="s">
        <v>67</v>
      </c>
      <c r="D131" s="40"/>
      <c r="E131" s="40"/>
      <c r="F131" s="40" t="s">
        <v>365</v>
      </c>
      <c r="G131" s="36"/>
      <c r="M131" s="78"/>
      <c r="N131" s="87" t="e">
        <v>#NAME?</v>
      </c>
      <c r="O131" s="134" t="e">
        <f aca="false">COUNTIFS($O$4:$O$113,"=" &amp; N131,$H$4:$H$113,"blu")</f>
        <v>#NAME?</v>
      </c>
      <c r="P131" s="15"/>
    </row>
    <row r="132" customFormat="false" ht="18.75" hidden="false" customHeight="false" outlineLevel="0" collapsed="false">
      <c r="C132" s="93" t="s">
        <v>67</v>
      </c>
      <c r="F132" s="40" t="s">
        <v>366</v>
      </c>
      <c r="M132" s="78"/>
      <c r="N132" s="82" t="e">
        <v>#NAME?</v>
      </c>
      <c r="O132" s="135" t="e">
        <f aca="false">COUNTIFS($O$4:$O$113,"=" &amp; N132,$H$4:$H$113,"blu")</f>
        <v>#NAME?</v>
      </c>
    </row>
    <row r="133" customFormat="false" ht="18.75" hidden="false" customHeight="false" outlineLevel="0" collapsed="false">
      <c r="C133" s="40" t="s">
        <v>67</v>
      </c>
      <c r="D133" s="40"/>
      <c r="E133" s="40"/>
      <c r="F133" s="40" t="s">
        <v>367</v>
      </c>
      <c r="G133" s="36"/>
      <c r="M133" s="15"/>
      <c r="N133" s="77" t="s">
        <v>177</v>
      </c>
      <c r="O133" s="132" t="s">
        <v>695</v>
      </c>
      <c r="P133" s="15"/>
    </row>
    <row r="134" customFormat="false" ht="18.75" hidden="false" customHeight="false" outlineLevel="0" collapsed="false">
      <c r="C134" s="40" t="s">
        <v>67</v>
      </c>
      <c r="D134" s="40"/>
      <c r="E134" s="40"/>
      <c r="F134" s="40" t="s">
        <v>368</v>
      </c>
      <c r="G134" s="36"/>
      <c r="M134" s="78"/>
      <c r="N134" s="112" t="e">
        <f aca="false" t="array" ref="N134:N138">_xlfn._xlws.sort(_xlfn._xlws.filter(_xlfn.unique($O$4:$O$113),_xlfn.unique($O$4:$O$113)&lt;&gt;""))</f>
        <v>#NAME?</v>
      </c>
      <c r="O134" s="133" t="e">
        <f aca="false">COUNTIFS($O$4:$O$113,"=" &amp; N134,$H$4:$H$113,"red")</f>
        <v>#NAME?</v>
      </c>
      <c r="P134" s="15"/>
      <c r="V134" s="112" t="e">
        <f aca="false" t="array" ref="V134:V138">_xlfn._xlws.sort(_xlfn._xlws.filter(_xlfn.unique($O$4:$O$113),_xlfn.unique($O$4:$O$113)&lt;&gt;""))</f>
        <v>#NAME?</v>
      </c>
      <c r="W134" s="112" t="e">
        <f aca="false" t="array" ref="W134:W139">_xlfn.unique($O$4:$O$43,0,0)</f>
        <v>#NAME?</v>
      </c>
    </row>
    <row r="135" customFormat="false" ht="18.75" hidden="false" customHeight="false" outlineLevel="0" collapsed="false">
      <c r="C135" s="40" t="s">
        <v>67</v>
      </c>
      <c r="D135" s="40"/>
      <c r="E135" s="40"/>
      <c r="F135" s="40" t="s">
        <v>369</v>
      </c>
      <c r="G135" s="36"/>
      <c r="M135" s="78"/>
      <c r="N135" s="87" t="e">
        <v>#NAME?</v>
      </c>
      <c r="O135" s="134" t="e">
        <f aca="false">COUNTIFS($O$4:$O$113,"=" &amp; N135,$H$4:$H$113,"red")</f>
        <v>#NAME?</v>
      </c>
      <c r="P135" s="15"/>
      <c r="V135" s="16" t="e">
        <v>#NAME?</v>
      </c>
      <c r="W135" s="16" t="e">
        <v>#NAME?</v>
      </c>
    </row>
    <row r="136" customFormat="false" ht="18.75" hidden="false" customHeight="false" outlineLevel="0" collapsed="false">
      <c r="C136" s="93" t="s">
        <v>67</v>
      </c>
      <c r="F136" s="93" t="s">
        <v>370</v>
      </c>
      <c r="G136" s="36"/>
      <c r="M136" s="78"/>
      <c r="N136" s="87" t="e">
        <v>#NAME?</v>
      </c>
      <c r="O136" s="134" t="e">
        <f aca="false">COUNTIFS($O$4:$O$113,"=" &amp; N136,$H$4:$H$113,"red")</f>
        <v>#NAME?</v>
      </c>
      <c r="P136" s="15" t="s">
        <v>696</v>
      </c>
      <c r="V136" s="16" t="e">
        <v>#NAME?</v>
      </c>
      <c r="W136" s="16" t="e">
        <v>#NAME?</v>
      </c>
    </row>
    <row r="137" customFormat="false" ht="18.75" hidden="false" customHeight="false" outlineLevel="0" collapsed="false">
      <c r="C137" s="40"/>
      <c r="D137" s="40"/>
      <c r="E137" s="40"/>
      <c r="F137" s="40"/>
      <c r="G137" s="36"/>
      <c r="N137" s="87" t="e">
        <v>#NAME?</v>
      </c>
      <c r="O137" s="134" t="e">
        <f aca="false">COUNTIFS($O$4:$O$113,"=" &amp; N137,$H$4:$H$113,"red")</f>
        <v>#NAME?</v>
      </c>
      <c r="P137" s="15"/>
      <c r="V137" s="16" t="e">
        <v>#NAME?</v>
      </c>
      <c r="W137" s="16" t="e">
        <v>#NAME?</v>
      </c>
    </row>
    <row r="138" customFormat="false" ht="18.75" hidden="false" customHeight="false" outlineLevel="0" collapsed="false">
      <c r="C138" s="40"/>
      <c r="D138" s="40"/>
      <c r="E138" s="40"/>
      <c r="F138" s="40"/>
      <c r="G138" s="36"/>
      <c r="N138" s="82" t="e">
        <v>#NAME?</v>
      </c>
      <c r="O138" s="135" t="e">
        <f aca="false">COUNTIFS($O$4:$O$113,"=" &amp; N138,$H$4:$H$113,"red")</f>
        <v>#NAME?</v>
      </c>
      <c r="V138" s="16" t="e">
        <v>#NAME?</v>
      </c>
      <c r="W138" s="16" t="e">
        <v>#NAME?</v>
      </c>
    </row>
    <row r="139" customFormat="false" ht="15" hidden="false" customHeight="false" outlineLevel="0" collapsed="false">
      <c r="C139" s="40"/>
      <c r="D139" s="40"/>
      <c r="E139" s="40"/>
      <c r="F139" s="40"/>
      <c r="G139" s="36"/>
      <c r="W139" s="16" t="e">
        <v>#NAME?</v>
      </c>
    </row>
  </sheetData>
  <mergeCells count="7">
    <mergeCell ref="H1:H3"/>
    <mergeCell ref="L1:L3"/>
    <mergeCell ref="M1:M3"/>
    <mergeCell ref="T1:T3"/>
    <mergeCell ref="C2:F2"/>
    <mergeCell ref="I2:K2"/>
    <mergeCell ref="Y4:Z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113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N62" activeCellId="0" sqref="N62"/>
    </sheetView>
  </sheetViews>
  <sheetFormatPr defaultRowHeight="45" zeroHeight="false" outlineLevelRow="0" outlineLevelCol="0"/>
  <cols>
    <col collapsed="false" customWidth="true" hidden="true" outlineLevel="0" max="1" min="1" style="0" width="36.85"/>
    <col collapsed="false" customWidth="true" hidden="false" outlineLevel="0" max="2" min="2" style="27" width="36.85"/>
    <col collapsed="false" customWidth="true" hidden="false" outlineLevel="0" max="3" min="3" style="136" width="30.28"/>
    <col collapsed="false" customWidth="true" hidden="true" outlineLevel="0" max="4" min="4" style="136" width="18.29"/>
    <col collapsed="false" customWidth="false" hidden="true" outlineLevel="0" max="5" min="5" style="136" width="11.52"/>
    <col collapsed="false" customWidth="true" hidden="false" outlineLevel="0" max="6" min="6" style="136" width="32.57"/>
    <col collapsed="false" customWidth="true" hidden="false" outlineLevel="0" max="7" min="7" style="136" width="6.15"/>
    <col collapsed="false" customWidth="true" hidden="false" outlineLevel="0" max="8" min="8" style="136" width="8.86"/>
    <col collapsed="false" customWidth="true" hidden="false" outlineLevel="0" max="9" min="9" style="136" width="9.14"/>
    <col collapsed="false" customWidth="true" hidden="false" outlineLevel="0" max="10" min="10" style="0" width="8.67"/>
    <col collapsed="false" customWidth="true" hidden="false" outlineLevel="0" max="12" min="11" style="14" width="1.58"/>
    <col collapsed="false" customWidth="true" hidden="false" outlineLevel="0" max="13" min="13" style="14" width="1.71"/>
    <col collapsed="false" customWidth="true" hidden="false" outlineLevel="0" max="1025" min="14" style="0" width="8.67"/>
  </cols>
  <sheetData>
    <row r="1" customFormat="false" ht="24.75" hidden="false" customHeight="true" outlineLevel="0" collapsed="false">
      <c r="A1" s="0" t="n">
        <f aca="false">'Hybrid - Mag - Mirror - Stereo'!C1</f>
        <v>0</v>
      </c>
      <c r="B1" s="137" t="s">
        <v>671</v>
      </c>
      <c r="C1" s="137"/>
      <c r="D1" s="136" t="n">
        <f aca="false">'Hybrid - Mag - Mirror - Stereo'!F1</f>
        <v>0</v>
      </c>
      <c r="E1" s="136" t="str">
        <f aca="false">'Hybrid - Mag - Mirror - Stereo'!L1</f>
        <v>SBC section</v>
      </c>
      <c r="H1" s="136" t="n">
        <f aca="false">'Hybrid - Mag - Mirror - Stereo'!N1</f>
        <v>0</v>
      </c>
    </row>
    <row r="2" customFormat="false" ht="10.5" hidden="false" customHeight="true" outlineLevel="0" collapsed="false">
      <c r="A2" s="0" t="str">
        <f aca="false">'Hybrid - Mag - Mirror - Stereo'!C2</f>
        <v>Stereo Staves - Mag - Mirror</v>
      </c>
      <c r="D2" s="136" t="n">
        <f aca="false">'Hybrid - Mag - Mirror - Stereo'!F2</f>
        <v>0</v>
      </c>
      <c r="E2" s="136" t="n">
        <f aca="false">'Hybrid - Mag - Mirror - Stereo'!L2</f>
        <v>0</v>
      </c>
      <c r="H2" s="136" t="str">
        <f aca="false">'Hybrid - Mag - Mirror - Stereo'!N2</f>
        <v>A-top</v>
      </c>
      <c r="I2" s="136" t="str">
        <f aca="false">'Hybrid - Mag - Mirror - Stereo'!O2</f>
        <v>C-bot</v>
      </c>
      <c r="K2" s="25" t="s">
        <v>42</v>
      </c>
      <c r="L2" s="25"/>
      <c r="M2" s="25"/>
    </row>
    <row r="3" s="114" customFormat="true" ht="45" hidden="false" customHeight="true" outlineLevel="0" collapsed="false">
      <c r="A3" s="114" t="str">
        <f aca="false">'Hybrid - Mag - Mirror - Stereo'!C3</f>
        <v>LVR Name</v>
      </c>
      <c r="B3" s="24" t="s">
        <v>371</v>
      </c>
      <c r="C3" s="138" t="s">
        <v>372</v>
      </c>
      <c r="D3" s="138" t="str">
        <f aca="false">'Hybrid - Mag - Mirror - Stereo'!F3</f>
        <v>LVR ID - Connector - Pin</v>
      </c>
      <c r="E3" s="138" t="n">
        <f aca="false">'Hybrid - Mag - Mirror - Stereo'!L3</f>
        <v>0</v>
      </c>
      <c r="F3" s="138" t="s">
        <v>670</v>
      </c>
      <c r="G3" s="138"/>
      <c r="H3" s="138" t="str">
        <f aca="false">'Hybrid - Mag - Mirror - Stereo'!N3</f>
        <v>L (m)</v>
      </c>
      <c r="I3" s="138" t="str">
        <f aca="false">'Hybrid - Mag - Mirror - Stereo'!O3</f>
        <v>L (m)</v>
      </c>
      <c r="K3" s="14"/>
      <c r="L3" s="14"/>
      <c r="M3" s="14"/>
    </row>
    <row r="4" customFormat="false" ht="45" hidden="false" customHeight="true" outlineLevel="0" collapsed="false">
      <c r="A4" s="0" t="str">
        <f aca="false">'Hybrid - Mag - Mirror - Stereo'!C4</f>
        <v>PT_b_alpha_S2M_P1W_LV_SRC/RET</v>
      </c>
      <c r="B4" s="27" t="str">
        <f aca="false">IF(ISNUMBER(SEARCH("_LV",A4)),LEFT(A4,FIND("_LV",A4)-1),"")</f>
        <v>PT_b_alpha_S2M_P1W</v>
      </c>
      <c r="C4" s="136" t="str">
        <f aca="false">'Hybrid - Mag - Mirror - Stereo'!E4</f>
        <v>P1 - 1/9</v>
      </c>
      <c r="D4" s="136" t="str">
        <f aca="false">'Hybrid - Mag - Mirror - Stereo'!F4</f>
        <v>23 - J13 - 8/7</v>
      </c>
      <c r="E4" s="136" t="e">
        <f aca="false">'Hybrid - Mag - Mirror - Stereo'!L4</f>
        <v>#NAME?</v>
      </c>
      <c r="F4" s="136" t="e">
        <f aca="false">CONCATENATE(D4,"   ",E4)</f>
        <v>#NAME?</v>
      </c>
      <c r="H4" s="136" t="e">
        <f aca="false">'Hybrid - Mag - Mirror - Stereo'!N4</f>
        <v>#NAME?</v>
      </c>
      <c r="I4" s="136" t="e">
        <f aca="false">'Hybrid - Mag - Mirror - Stereo'!O4</f>
        <v>#NAME?</v>
      </c>
      <c r="K4" s="37"/>
    </row>
    <row r="5" customFormat="false" ht="45" hidden="false" customHeight="true" outlineLevel="0" collapsed="false">
      <c r="A5" s="0" t="str">
        <f aca="false">'Hybrid - Mag - Mirror - Stereo'!C5</f>
        <v>PT_b_alpha_S2M_P2E_LV_SRC/RET</v>
      </c>
      <c r="B5" s="27" t="str">
        <f aca="false">IF(ISNUMBER(SEARCH("_LV",A5)),LEFT(A5,FIND("_LV",A5)-1),"")</f>
        <v>PT_b_alpha_S2M_P2E</v>
      </c>
      <c r="C5" s="136" t="str">
        <f aca="false">'Hybrid - Mag - Mirror - Stereo'!E5</f>
        <v>P1 - 2/10</v>
      </c>
      <c r="D5" s="136" t="str">
        <f aca="false">'Hybrid - Mag - Mirror - Stereo'!F5</f>
        <v>18 - J12 - 6/5</v>
      </c>
      <c r="E5" s="136" t="e">
        <f aca="false">'Hybrid - Mag - Mirror - Stereo'!L5</f>
        <v>#NAME?</v>
      </c>
      <c r="F5" s="136" t="e">
        <f aca="false">CONCATENATE(D5,"   ",E5)</f>
        <v>#NAME?</v>
      </c>
      <c r="H5" s="136" t="e">
        <f aca="false">'Hybrid - Mag - Mirror - Stereo'!N5</f>
        <v>#NAME?</v>
      </c>
      <c r="I5" s="136" t="e">
        <f aca="false">'Hybrid - Mag - Mirror - Stereo'!O5</f>
        <v>#NAME?</v>
      </c>
      <c r="K5" s="48"/>
      <c r="L5" s="31"/>
      <c r="M5" s="31"/>
    </row>
    <row r="6" customFormat="false" ht="45" hidden="false" customHeight="true" outlineLevel="0" collapsed="false">
      <c r="A6" s="0" t="str">
        <f aca="false">'Hybrid - Mag - Mirror - Stereo'!C6</f>
        <v>PT_b_alpha_S2S_P1W_LV_SRC/RET</v>
      </c>
      <c r="B6" s="27" t="str">
        <f aca="false">IF(ISNUMBER(SEARCH("_LV",A6)),LEFT(A6,FIND("_LV",A6)-1),"")</f>
        <v>PT_b_alpha_S2S_P1W</v>
      </c>
      <c r="C6" s="136" t="str">
        <f aca="false">'Hybrid - Mag - Mirror - Stereo'!E6</f>
        <v>P1 - 4/12</v>
      </c>
      <c r="D6" s="136" t="str">
        <f aca="false">'Hybrid - Mag - Mirror - Stereo'!F6</f>
        <v>18 - J12 - 8/7</v>
      </c>
      <c r="E6" s="136" t="e">
        <f aca="false">'Hybrid - Mag - Mirror - Stereo'!L6</f>
        <v>#NAME?</v>
      </c>
      <c r="F6" s="136" t="e">
        <f aca="false">CONCATENATE(D6,"   ",E6)</f>
        <v>#NAME?</v>
      </c>
      <c r="H6" s="136" t="e">
        <f aca="false">'Hybrid - Mag - Mirror - Stereo'!N6</f>
        <v>#NAME?</v>
      </c>
      <c r="I6" s="136" t="e">
        <f aca="false">'Hybrid - Mag - Mirror - Stereo'!O6</f>
        <v>#NAME?</v>
      </c>
      <c r="K6" s="48"/>
      <c r="L6" s="31"/>
      <c r="M6" s="31"/>
    </row>
    <row r="7" customFormat="false" ht="45" hidden="false" customHeight="true" outlineLevel="0" collapsed="false">
      <c r="A7" s="0" t="str">
        <f aca="false">'Hybrid - Mag - Mirror - Stereo'!C7</f>
        <v>PT_b_alpha_S2S_P2E_LV_SRC/RET</v>
      </c>
      <c r="B7" s="27" t="str">
        <f aca="false">IF(ISNUMBER(SEARCH("_LV",A7)),LEFT(A7,FIND("_LV",A7)-1),"")</f>
        <v>PT_b_alpha_S2S_P2E</v>
      </c>
      <c r="C7" s="136" t="str">
        <f aca="false">'Hybrid - Mag - Mirror - Stereo'!E7</f>
        <v>P1 - 5/13</v>
      </c>
      <c r="D7" s="136" t="str">
        <f aca="false">'Hybrid - Mag - Mirror - Stereo'!F7</f>
        <v>15 - J13 - 4/3</v>
      </c>
      <c r="E7" s="136" t="e">
        <f aca="false">'Hybrid - Mag - Mirror - Stereo'!L7</f>
        <v>#NAME?</v>
      </c>
      <c r="F7" s="136" t="e">
        <f aca="false">CONCATENATE(D7,"   ",E7)</f>
        <v>#NAME?</v>
      </c>
      <c r="H7" s="136" t="e">
        <f aca="false">'Hybrid - Mag - Mirror - Stereo'!N7</f>
        <v>#NAME?</v>
      </c>
      <c r="I7" s="136" t="e">
        <f aca="false">'Hybrid - Mag - Mirror - Stereo'!O7</f>
        <v>#NAME?</v>
      </c>
      <c r="K7" s="48"/>
      <c r="L7" s="31"/>
      <c r="M7" s="31"/>
    </row>
    <row r="8" customFormat="false" ht="45" hidden="false" customHeight="true" outlineLevel="0" collapsed="false">
      <c r="A8" s="0" t="str">
        <f aca="false">'Hybrid - Mag - Mirror - Stereo'!C8</f>
        <v>PT_b_alpha_S2S_P3_LV_SRC/RET</v>
      </c>
      <c r="B8" s="27" t="str">
        <f aca="false">IF(ISNUMBER(SEARCH("_LV",A8)),LEFT(A8,FIND("_LV",A8)-1),"")</f>
        <v>PT_b_alpha_S2S_P3</v>
      </c>
      <c r="C8" s="136" t="str">
        <f aca="false">'Hybrid - Mag - Mirror - Stereo'!E8</f>
        <v>P1 - 6/14</v>
      </c>
      <c r="D8" s="136" t="str">
        <f aca="false">'Hybrid - Mag - Mirror - Stereo'!F8</f>
        <v>13 - J12 - 2/1</v>
      </c>
      <c r="E8" s="136" t="e">
        <f aca="false">'Hybrid - Mag - Mirror - Stereo'!L8</f>
        <v>#NAME?</v>
      </c>
      <c r="F8" s="136" t="e">
        <f aca="false">CONCATENATE(D8,"   ",E8)</f>
        <v>#NAME?</v>
      </c>
      <c r="H8" s="136" t="e">
        <f aca="false">'Hybrid - Mag - Mirror - Stereo'!N8</f>
        <v>#NAME?</v>
      </c>
      <c r="I8" s="136" t="e">
        <f aca="false">'Hybrid - Mag - Mirror - Stereo'!O8</f>
        <v>#NAME?</v>
      </c>
      <c r="K8" s="48"/>
      <c r="L8" s="31"/>
      <c r="M8" s="124"/>
    </row>
    <row r="9" customFormat="false" ht="45" hidden="false" customHeight="true" outlineLevel="0" collapsed="false">
      <c r="A9" s="0" t="str">
        <f aca="false">'Hybrid - Mag - Mirror - Stereo'!C9</f>
        <v>PT_b_alpha_S1M_P1E_LV_SRC/RET</v>
      </c>
      <c r="B9" s="27" t="str">
        <f aca="false">IF(ISNUMBER(SEARCH("_LV",A9)),LEFT(A9,FIND("_LV",A9)-1),"")</f>
        <v>PT_b_alpha_S1M_P1E</v>
      </c>
      <c r="C9" s="136" t="str">
        <f aca="false">'Hybrid - Mag - Mirror - Stereo'!E9</f>
        <v>P1 - 7/15</v>
      </c>
      <c r="D9" s="136" t="str">
        <f aca="false">'Hybrid - Mag - Mirror - Stereo'!F9</f>
        <v>23 - J12 - 2/1</v>
      </c>
      <c r="E9" s="136" t="e">
        <f aca="false">'Hybrid - Mag - Mirror - Stereo'!L9</f>
        <v>#NAME?</v>
      </c>
      <c r="F9" s="139" t="e">
        <f aca="false">CONCATENATE(D9,"   ",E9)</f>
        <v>#NAME?</v>
      </c>
      <c r="H9" s="136" t="e">
        <f aca="false">'Hybrid - Mag - Mirror - Stereo'!N9</f>
        <v>#NAME?</v>
      </c>
      <c r="I9" s="136" t="e">
        <f aca="false">'Hybrid - Mag - Mirror - Stereo'!O9</f>
        <v>#NAME?</v>
      </c>
      <c r="K9" s="48"/>
      <c r="L9" s="31"/>
      <c r="M9" s="31"/>
    </row>
    <row r="10" customFormat="false" ht="45" hidden="false" customHeight="true" outlineLevel="0" collapsed="false">
      <c r="A10" s="0" t="str">
        <f aca="false">'Hybrid - Mag - Mirror - Stereo'!C10</f>
        <v>PT_b_alpha_S1M_P1E_LV_SRC/RET</v>
      </c>
      <c r="B10" s="27" t="str">
        <f aca="false">IF(ISNUMBER(SEARCH("_LV",A10)),LEFT(A10,FIND("_LV",A10)-1),"")</f>
        <v>PT_b_alpha_S1M_P1E</v>
      </c>
      <c r="C10" s="136" t="str">
        <f aca="false">'Hybrid - Mag - Mirror - Stereo'!E10</f>
        <v>P1 - 7/15</v>
      </c>
      <c r="D10" s="136" t="str">
        <f aca="false">'Hybrid - Mag - Mirror - Stereo'!F10</f>
        <v>23 - J12 - 6/5</v>
      </c>
      <c r="E10" s="136" t="e">
        <f aca="false">'Hybrid - Mag - Mirror - Stereo'!L10</f>
        <v>#NAME?</v>
      </c>
      <c r="F10" s="139" t="e">
        <f aca="false">CONCATENATE(D10,"   ",E10)</f>
        <v>#NAME?</v>
      </c>
      <c r="H10" s="136" t="n">
        <f aca="false">'Hybrid - Mag - Mirror - Stereo'!N10</f>
        <v>0</v>
      </c>
      <c r="I10" s="136" t="n">
        <f aca="false">'Hybrid - Mag - Mirror - Stereo'!O10</f>
        <v>0</v>
      </c>
      <c r="K10" s="42"/>
      <c r="L10" s="31"/>
      <c r="M10" s="31"/>
    </row>
    <row r="11" customFormat="false" ht="45" hidden="false" customHeight="true" outlineLevel="0" collapsed="false">
      <c r="K11" s="31"/>
      <c r="L11" s="31"/>
      <c r="M11" s="31"/>
    </row>
    <row r="12" customFormat="false" ht="45" hidden="false" customHeight="true" outlineLevel="0" collapsed="false">
      <c r="K12" s="31"/>
      <c r="L12" s="31"/>
      <c r="M12" s="31"/>
    </row>
    <row r="13" customFormat="false" ht="45" hidden="false" customHeight="true" outlineLevel="0" collapsed="false">
      <c r="A13" s="0" t="str">
        <f aca="false">'Hybrid - Mag - Mirror - Stereo'!C13</f>
        <v>PT_b_alpha_S1M_P1W_LV_SRC/RET</v>
      </c>
      <c r="B13" s="27" t="str">
        <f aca="false">IF(ISNUMBER(SEARCH("_LV",A13)),LEFT(A13,FIND("_LV",A13)-1),"")</f>
        <v>PT_b_alpha_S1M_P1W</v>
      </c>
      <c r="C13" s="136" t="str">
        <f aca="false">'Hybrid - Mag - Mirror - Stereo'!E13</f>
        <v>P2 - 1/9</v>
      </c>
      <c r="D13" s="136" t="str">
        <f aca="false">'Hybrid - Mag - Mirror - Stereo'!F13</f>
        <v>23 - J12 - 4/3</v>
      </c>
      <c r="E13" s="136" t="e">
        <f aca="false">'Hybrid - Mag - Mirror - Stereo'!L13</f>
        <v>#NAME?</v>
      </c>
      <c r="F13" s="140" t="e">
        <f aca="false">CONCATENATE(D13,"   ",E13)</f>
        <v>#NAME?</v>
      </c>
      <c r="H13" s="136" t="e">
        <f aca="false">'Hybrid - Mag - Mirror - Stereo'!N13</f>
        <v>#NAME?</v>
      </c>
      <c r="I13" s="136" t="e">
        <f aca="false">'Hybrid - Mag - Mirror - Stereo'!O13</f>
        <v>#NAME?</v>
      </c>
      <c r="K13" s="48"/>
      <c r="L13" s="31"/>
      <c r="M13" s="31"/>
      <c r="O13" s="59"/>
    </row>
    <row r="14" customFormat="false" ht="45" hidden="false" customHeight="true" outlineLevel="0" collapsed="false">
      <c r="A14" s="0" t="str">
        <f aca="false">'Hybrid - Mag - Mirror - Stereo'!C14</f>
        <v>PT_b_alpha_S1M_P1W_LV_SRC/RET</v>
      </c>
      <c r="B14" s="27" t="str">
        <f aca="false">IF(ISNUMBER(SEARCH("_LV",A14)),LEFT(A14,FIND("_LV",A14)-1),"")</f>
        <v>PT_b_alpha_S1M_P1W</v>
      </c>
      <c r="C14" s="136" t="str">
        <f aca="false">'Hybrid - Mag - Mirror - Stereo'!E14</f>
        <v>P2 - 1/9</v>
      </c>
      <c r="D14" s="136" t="str">
        <f aca="false">'Hybrid - Mag - Mirror - Stereo'!F14</f>
        <v>23 - J12 - 8/7</v>
      </c>
      <c r="E14" s="136" t="e">
        <f aca="false">'Hybrid - Mag - Mirror - Stereo'!L14</f>
        <v>#NAME?</v>
      </c>
      <c r="F14" s="140" t="e">
        <f aca="false">CONCATENATE(D14,"   ",E14)</f>
        <v>#NAME?</v>
      </c>
      <c r="H14" s="136" t="n">
        <f aca="false">'Hybrid - Mag - Mirror - Stereo'!N14</f>
        <v>0</v>
      </c>
      <c r="I14" s="136" t="n">
        <f aca="false">'Hybrid - Mag - Mirror - Stereo'!O14</f>
        <v>0</v>
      </c>
      <c r="K14" s="47"/>
      <c r="L14" s="31"/>
      <c r="M14" s="31"/>
      <c r="O14" s="59"/>
    </row>
    <row r="15" customFormat="false" ht="45" hidden="false" customHeight="true" outlineLevel="0" collapsed="false">
      <c r="A15" s="0" t="str">
        <f aca="false">'Hybrid - Mag - Mirror - Stereo'!C15</f>
        <v>PT_b_alpha_S1M_P2E_LV_SRC/RET</v>
      </c>
      <c r="B15" s="27" t="str">
        <f aca="false">IF(ISNUMBER(SEARCH("_LV",A15)),LEFT(A15,FIND("_LV",A15)-1),"")</f>
        <v>PT_b_alpha_S1M_P2E</v>
      </c>
      <c r="C15" s="136" t="str">
        <f aca="false">'Hybrid - Mag - Mirror - Stereo'!E15</f>
        <v>P2 - 2/10</v>
      </c>
      <c r="D15" s="136" t="str">
        <f aca="false">'Hybrid - Mag - Mirror - Stereo'!F15</f>
        <v>18 - J12 - 4/3</v>
      </c>
      <c r="E15" s="136" t="e">
        <f aca="false">'Hybrid - Mag - Mirror - Stereo'!L15</f>
        <v>#NAME?</v>
      </c>
      <c r="F15" s="136" t="e">
        <f aca="false">CONCATENATE(D15,"   ",E15)</f>
        <v>#NAME?</v>
      </c>
      <c r="H15" s="136" t="e">
        <f aca="false">'Hybrid - Mag - Mirror - Stereo'!N15</f>
        <v>#NAME?</v>
      </c>
      <c r="I15" s="136" t="e">
        <f aca="false">'Hybrid - Mag - Mirror - Stereo'!O15</f>
        <v>#NAME?</v>
      </c>
      <c r="K15" s="48"/>
      <c r="L15" s="31"/>
      <c r="M15" s="31"/>
      <c r="O15" s="141" t="s">
        <v>697</v>
      </c>
    </row>
    <row r="16" customFormat="false" ht="45" hidden="false" customHeight="true" outlineLevel="0" collapsed="false">
      <c r="A16" s="0" t="str">
        <f aca="false">'Hybrid - Mag - Mirror - Stereo'!C16</f>
        <v>PT_b_alpha_S1M_P3_LV_SRC/RET</v>
      </c>
      <c r="B16" s="27" t="str">
        <f aca="false">IF(ISNUMBER(SEARCH("_LV",A16)),LEFT(A16,FIND("_LV",A16)-1),"")</f>
        <v>PT_b_alpha_S1M_P3</v>
      </c>
      <c r="C16" s="136" t="str">
        <f aca="false">'Hybrid - Mag - Mirror - Stereo'!E16</f>
        <v>P2 - 3/11</v>
      </c>
      <c r="D16" s="136" t="str">
        <f aca="false">'Hybrid - Mag - Mirror - Stereo'!F16</f>
        <v>15 - J12 - 6/5</v>
      </c>
      <c r="E16" s="136" t="e">
        <f aca="false">'Hybrid - Mag - Mirror - Stereo'!L16</f>
        <v>#NAME?</v>
      </c>
      <c r="F16" s="136" t="e">
        <f aca="false">CONCATENATE(D16,"   ",E16)</f>
        <v>#NAME?</v>
      </c>
      <c r="H16" s="136" t="e">
        <f aca="false">'Hybrid - Mag - Mirror - Stereo'!N16</f>
        <v>#NAME?</v>
      </c>
      <c r="I16" s="136" t="e">
        <f aca="false">'Hybrid - Mag - Mirror - Stereo'!O16</f>
        <v>#NAME?</v>
      </c>
      <c r="K16" s="42"/>
      <c r="L16" s="31"/>
      <c r="M16" s="31"/>
      <c r="O16" s="59"/>
    </row>
    <row r="17" customFormat="false" ht="45" hidden="false" customHeight="true" outlineLevel="0" collapsed="false">
      <c r="A17" s="0" t="str">
        <f aca="false">'Hybrid - Mag - Mirror - Stereo'!C17</f>
        <v>PT_b_alpha_S1S_P1W_LV_SRC/RET</v>
      </c>
      <c r="B17" s="27" t="str">
        <f aca="false">IF(ISNUMBER(SEARCH("_LV",A17)),LEFT(A17,FIND("_LV",A17)-1),"")</f>
        <v>PT_b_alpha_S1S_P1W</v>
      </c>
      <c r="C17" s="136" t="str">
        <f aca="false">'Hybrid - Mag - Mirror - Stereo'!E17</f>
        <v>P2 - 4/12</v>
      </c>
      <c r="D17" s="136" t="str">
        <f aca="false">'Hybrid - Mag - Mirror - Stereo'!F17</f>
        <v>21 - J13 - 4/3</v>
      </c>
      <c r="E17" s="136" t="e">
        <f aca="false">'Hybrid - Mag - Mirror - Stereo'!L17</f>
        <v>#NAME?</v>
      </c>
      <c r="F17" s="139" t="e">
        <f aca="false">CONCATENATE(D17,"   ",E17)</f>
        <v>#NAME?</v>
      </c>
      <c r="H17" s="136" t="e">
        <f aca="false">'Hybrid - Mag - Mirror - Stereo'!N17</f>
        <v>#NAME?</v>
      </c>
      <c r="I17" s="136" t="e">
        <f aca="false">'Hybrid - Mag - Mirror - Stereo'!O17</f>
        <v>#NAME?</v>
      </c>
      <c r="K17" s="48"/>
      <c r="L17" s="31"/>
      <c r="M17" s="31"/>
      <c r="O17" s="59"/>
    </row>
    <row r="18" customFormat="false" ht="45" hidden="false" customHeight="true" outlineLevel="0" collapsed="false">
      <c r="A18" s="0" t="str">
        <f aca="false">'Hybrid - Mag - Mirror - Stereo'!C18</f>
        <v>PT_b_alpha_S1S_P1W_LV_SRC/RET</v>
      </c>
      <c r="B18" s="27" t="str">
        <f aca="false">IF(ISNUMBER(SEARCH("_LV",A18)),LEFT(A18,FIND("_LV",A18)-1),"")</f>
        <v>PT_b_alpha_S1S_P1W</v>
      </c>
      <c r="C18" s="136" t="str">
        <f aca="false">'Hybrid - Mag - Mirror - Stereo'!E18</f>
        <v>P2 - 4/12</v>
      </c>
      <c r="D18" s="136" t="str">
        <f aca="false">'Hybrid - Mag - Mirror - Stereo'!F18</f>
        <v>21 - J13 - 8/7</v>
      </c>
      <c r="E18" s="136" t="e">
        <f aca="false">'Hybrid - Mag - Mirror - Stereo'!L18</f>
        <v>#NAME?</v>
      </c>
      <c r="F18" s="139" t="e">
        <f aca="false">CONCATENATE(D18,"   ",E18)</f>
        <v>#NAME?</v>
      </c>
      <c r="H18" s="136" t="n">
        <f aca="false">'Hybrid - Mag - Mirror - Stereo'!N18</f>
        <v>0</v>
      </c>
      <c r="I18" s="136" t="n">
        <f aca="false">'Hybrid - Mag - Mirror - Stereo'!O18</f>
        <v>0</v>
      </c>
      <c r="K18" s="48"/>
      <c r="L18" s="31"/>
      <c r="M18" s="31"/>
      <c r="O18" s="59"/>
    </row>
    <row r="19" customFormat="false" ht="45" hidden="false" customHeight="true" outlineLevel="0" collapsed="false">
      <c r="A19" s="0" t="str">
        <f aca="false">'Hybrid - Mag - Mirror - Stereo'!C19</f>
        <v>PT_b_alpha_S1S_P2E_LV_SRC/RET</v>
      </c>
      <c r="B19" s="27" t="str">
        <f aca="false">IF(ISNUMBER(SEARCH("_LV",A19)),LEFT(A19,FIND("_LV",A19)-1),"")</f>
        <v>PT_b_alpha_S1S_P2E</v>
      </c>
      <c r="C19" s="136" t="str">
        <f aca="false">'Hybrid - Mag - Mirror - Stereo'!E19</f>
        <v>P2 - 5/13</v>
      </c>
      <c r="D19" s="136" t="str">
        <f aca="false">'Hybrid - Mag - Mirror - Stereo'!F19</f>
        <v>15 - J12 - 2/1</v>
      </c>
      <c r="E19" s="136" t="e">
        <f aca="false">'Hybrid - Mag - Mirror - Stereo'!L19</f>
        <v>#NAME?</v>
      </c>
      <c r="F19" s="140" t="e">
        <f aca="false">CONCATENATE(D19,"   ",E19)</f>
        <v>#NAME?</v>
      </c>
      <c r="H19" s="136" t="e">
        <f aca="false">'Hybrid - Mag - Mirror - Stereo'!N19</f>
        <v>#NAME?</v>
      </c>
      <c r="I19" s="136" t="e">
        <f aca="false">'Hybrid - Mag - Mirror - Stereo'!O19</f>
        <v>#NAME?</v>
      </c>
      <c r="K19" s="48"/>
      <c r="L19" s="31"/>
      <c r="M19" s="31"/>
      <c r="O19" s="59"/>
    </row>
    <row r="20" customFormat="false" ht="45" hidden="false" customHeight="true" outlineLevel="0" collapsed="false">
      <c r="A20" s="0" t="str">
        <f aca="false">'Hybrid - Mag - Mirror - Stereo'!C20</f>
        <v>PT_b_alpha_S1S_P3_LV_SRC/RET</v>
      </c>
      <c r="B20" s="27" t="str">
        <f aca="false">IF(ISNUMBER(SEARCH("_LV",A20)),LEFT(A20,FIND("_LV",A20)-1),"")</f>
        <v>PT_b_alpha_S1S_P3</v>
      </c>
      <c r="C20" s="136" t="str">
        <f aca="false">'Hybrid - Mag - Mirror - Stereo'!E20</f>
        <v>P2 - 6/14</v>
      </c>
      <c r="D20" s="136" t="str">
        <f aca="false">'Hybrid - Mag - Mirror - Stereo'!F20</f>
        <v>13 - J12 - 4/3</v>
      </c>
      <c r="E20" s="136" t="e">
        <f aca="false">'Hybrid - Mag - Mirror - Stereo'!L20</f>
        <v>#NAME?</v>
      </c>
      <c r="F20" s="140" t="e">
        <f aca="false">CONCATENATE(D20,"   ",E20)</f>
        <v>#NAME?</v>
      </c>
      <c r="H20" s="136" t="e">
        <f aca="false">'Hybrid - Mag - Mirror - Stereo'!N20</f>
        <v>#NAME?</v>
      </c>
      <c r="I20" s="136" t="e">
        <f aca="false">'Hybrid - Mag - Mirror - Stereo'!O20</f>
        <v>#NAME?</v>
      </c>
      <c r="K20" s="48"/>
      <c r="L20" s="31"/>
      <c r="M20" s="31"/>
      <c r="O20" s="59"/>
    </row>
    <row r="21" customFormat="false" ht="45" hidden="false" customHeight="true" outlineLevel="0" collapsed="false">
      <c r="A21" s="0" t="str">
        <f aca="false">'Hybrid - Mag - Mirror - Stereo'!C21</f>
        <v>PT_b_alpha_S0S_P2W_LV_SRC/RET</v>
      </c>
      <c r="B21" s="27" t="str">
        <f aca="false">IF(ISNUMBER(SEARCH("_LV",A21)),LEFT(A21,FIND("_LV",A21)-1),"")</f>
        <v>PT_b_alpha_S0S_P2W</v>
      </c>
      <c r="C21" s="136" t="str">
        <f aca="false">'Hybrid - Mag - Mirror - Stereo'!E21</f>
        <v>P2 - 7/15</v>
      </c>
      <c r="D21" s="136" t="str">
        <f aca="false">'Hybrid - Mag - Mirror - Stereo'!F21</f>
        <v>21 - J12 - 4/3</v>
      </c>
      <c r="E21" s="136" t="e">
        <f aca="false">'Hybrid - Mag - Mirror - Stereo'!L21</f>
        <v>#NAME?</v>
      </c>
      <c r="F21" s="139" t="e">
        <f aca="false">CONCATENATE(D21,"   ",E21)</f>
        <v>#NAME?</v>
      </c>
      <c r="H21" s="136" t="e">
        <f aca="false">'Hybrid - Mag - Mirror - Stereo'!N21</f>
        <v>#NAME?</v>
      </c>
      <c r="I21" s="136" t="e">
        <f aca="false">'Hybrid - Mag - Mirror - Stereo'!O21</f>
        <v>#NAME?</v>
      </c>
      <c r="K21" s="48"/>
      <c r="L21" s="31"/>
    </row>
    <row r="22" customFormat="false" ht="45" hidden="false" customHeight="true" outlineLevel="0" collapsed="false">
      <c r="A22" s="0" t="str">
        <f aca="false">'Hybrid - Mag - Mirror - Stereo'!C22</f>
        <v>PT_b_alpha_S0S_P2W_LV_SRC/RET</v>
      </c>
      <c r="B22" s="27" t="str">
        <f aca="false">IF(ISNUMBER(SEARCH("_LV",A22)),LEFT(A22,FIND("_LV",A22)-1),"")</f>
        <v>PT_b_alpha_S0S_P2W</v>
      </c>
      <c r="C22" s="136" t="str">
        <f aca="false">'Hybrid - Mag - Mirror - Stereo'!E22</f>
        <v>P2 - 7/15</v>
      </c>
      <c r="D22" s="136" t="str">
        <f aca="false">'Hybrid - Mag - Mirror - Stereo'!F22</f>
        <v>21 - J12 - 8/7</v>
      </c>
      <c r="E22" s="136" t="e">
        <f aca="false">'Hybrid - Mag - Mirror - Stereo'!L22</f>
        <v>#NAME?</v>
      </c>
      <c r="F22" s="139" t="e">
        <f aca="false">CONCATENATE(D22,"   ",E22)</f>
        <v>#NAME?</v>
      </c>
      <c r="H22" s="136" t="n">
        <f aca="false">'Hybrid - Mag - Mirror - Stereo'!N22</f>
        <v>0</v>
      </c>
      <c r="I22" s="136" t="n">
        <f aca="false">'Hybrid - Mag - Mirror - Stereo'!O22</f>
        <v>0</v>
      </c>
      <c r="K22" s="48"/>
      <c r="L22" s="31"/>
      <c r="M22" s="31"/>
    </row>
    <row r="23" customFormat="false" ht="45" hidden="false" customHeight="true" outlineLevel="0" collapsed="false">
      <c r="A23" s="0" t="str">
        <f aca="false">'Hybrid - Mag - Mirror - Stereo'!C23</f>
        <v>PT_b_alpha_S1S_P1E_LV_SRC/RET</v>
      </c>
      <c r="B23" s="27" t="str">
        <f aca="false">IF(ISNUMBER(SEARCH("_LV",A23)),LEFT(A23,FIND("_LV",A23)-1),"")</f>
        <v>PT_b_alpha_S1S_P1E</v>
      </c>
      <c r="C23" s="136" t="str">
        <f aca="false">'Hybrid - Mag - Mirror - Stereo'!E23</f>
        <v>P2 - 8/16</v>
      </c>
      <c r="D23" s="136" t="str">
        <f aca="false">'Hybrid - Mag - Mirror - Stereo'!F23</f>
        <v>21 - J13 - 2/1</v>
      </c>
      <c r="E23" s="136" t="e">
        <f aca="false">'Hybrid - Mag - Mirror - Stereo'!L23</f>
        <v>#NAME?</v>
      </c>
      <c r="F23" s="140" t="e">
        <f aca="false">CONCATENATE(D23,"   ",E23)</f>
        <v>#NAME?</v>
      </c>
      <c r="H23" s="136" t="e">
        <f aca="false">'Hybrid - Mag - Mirror - Stereo'!N23</f>
        <v>#NAME?</v>
      </c>
      <c r="I23" s="136" t="e">
        <f aca="false">'Hybrid - Mag - Mirror - Stereo'!O23</f>
        <v>#NAME?</v>
      </c>
      <c r="K23" s="48"/>
      <c r="L23" s="31"/>
      <c r="M23" s="31"/>
    </row>
    <row r="24" customFormat="false" ht="45" hidden="false" customHeight="true" outlineLevel="0" collapsed="false">
      <c r="A24" s="0" t="str">
        <f aca="false">'Hybrid - Mag - Mirror - Stereo'!C24</f>
        <v>PT_b_alpha_S1S_P1E_LV_SRC/RET</v>
      </c>
      <c r="B24" s="27" t="str">
        <f aca="false">IF(ISNUMBER(SEARCH("_LV",A24)),LEFT(A24,FIND("_LV",A24)-1),"")</f>
        <v>PT_b_alpha_S1S_P1E</v>
      </c>
      <c r="C24" s="136" t="str">
        <f aca="false">'Hybrid - Mag - Mirror - Stereo'!E24</f>
        <v>P2 - 8/16</v>
      </c>
      <c r="D24" s="136" t="str">
        <f aca="false">'Hybrid - Mag - Mirror - Stereo'!F24</f>
        <v>21 - J13 - 6/5</v>
      </c>
      <c r="E24" s="136" t="e">
        <f aca="false">'Hybrid - Mag - Mirror - Stereo'!L24</f>
        <v>#NAME?</v>
      </c>
      <c r="F24" s="140" t="e">
        <f aca="false">CONCATENATE(D24,"   ",E24)</f>
        <v>#NAME?</v>
      </c>
      <c r="H24" s="136" t="n">
        <f aca="false">'Hybrid - Mag - Mirror - Stereo'!N24</f>
        <v>0</v>
      </c>
      <c r="I24" s="136" t="n">
        <f aca="false">'Hybrid - Mag - Mirror - Stereo'!O24</f>
        <v>0</v>
      </c>
      <c r="K24" s="42"/>
      <c r="L24" s="31"/>
      <c r="M24" s="31"/>
    </row>
    <row r="25" customFormat="false" ht="66.75" hidden="false" customHeight="true" outlineLevel="0" collapsed="false">
      <c r="K25" s="31"/>
      <c r="L25" s="31"/>
      <c r="M25" s="31"/>
    </row>
    <row r="26" customFormat="false" ht="45" hidden="false" customHeight="true" outlineLevel="0" collapsed="false">
      <c r="A26" s="0" t="str">
        <f aca="false">'Hybrid - Mag - Mirror - Stereo'!C26</f>
        <v>PT_b_alpha_S0M_P1W_LV_SRC/RET</v>
      </c>
      <c r="B26" s="27" t="str">
        <f aca="false">IF(ISNUMBER(SEARCH("_LV",A26)),LEFT(A26,FIND("_LV",A26)-1),"")</f>
        <v>PT_b_alpha_S0M_P1W</v>
      </c>
      <c r="C26" s="136" t="str">
        <f aca="false">'Hybrid - Mag - Mirror - Stereo'!E26</f>
        <v>P3 - 1/9</v>
      </c>
      <c r="D26" s="136" t="str">
        <f aca="false">'Hybrid - Mag - Mirror - Stereo'!F26</f>
        <v>22 - J13 - 4/3</v>
      </c>
      <c r="E26" s="136" t="e">
        <f aca="false">'Hybrid - Mag - Mirror - Stereo'!L26</f>
        <v>#NAME?</v>
      </c>
      <c r="F26" s="139" t="e">
        <f aca="false">CONCATENATE(D26,"   ",E26)</f>
        <v>#NAME?</v>
      </c>
      <c r="H26" s="136" t="e">
        <f aca="false">'Hybrid - Mag - Mirror - Stereo'!N26</f>
        <v>#NAME?</v>
      </c>
      <c r="I26" s="136" t="e">
        <f aca="false">'Hybrid - Mag - Mirror - Stereo'!O26</f>
        <v>#NAME?</v>
      </c>
      <c r="K26" s="48"/>
      <c r="L26" s="31"/>
      <c r="M26" s="31"/>
    </row>
    <row r="27" customFormat="false" ht="45" hidden="false" customHeight="true" outlineLevel="0" collapsed="false">
      <c r="A27" s="0" t="str">
        <f aca="false">'Hybrid - Mag - Mirror - Stereo'!C27</f>
        <v>PT_b_alpha_S0M_P1W_LV_SRC/RET</v>
      </c>
      <c r="B27" s="27" t="str">
        <f aca="false">IF(ISNUMBER(SEARCH("_LV",A27)),LEFT(A27,FIND("_LV",A27)-1),"")</f>
        <v>PT_b_alpha_S0M_P1W</v>
      </c>
      <c r="C27" s="136" t="str">
        <f aca="false">'Hybrid - Mag - Mirror - Stereo'!E27</f>
        <v>P3 - 1/9</v>
      </c>
      <c r="D27" s="136" t="str">
        <f aca="false">'Hybrid - Mag - Mirror - Stereo'!F27</f>
        <v>22 - J13 - 8/7</v>
      </c>
      <c r="E27" s="136" t="e">
        <f aca="false">'Hybrid - Mag - Mirror - Stereo'!L27</f>
        <v>#NAME?</v>
      </c>
      <c r="F27" s="139" t="e">
        <f aca="false">CONCATENATE(D27,"   ",E27)</f>
        <v>#NAME?</v>
      </c>
      <c r="H27" s="136" t="n">
        <f aca="false">'Hybrid - Mag - Mirror - Stereo'!N27</f>
        <v>0</v>
      </c>
      <c r="I27" s="136" t="n">
        <f aca="false">'Hybrid - Mag - Mirror - Stereo'!O27</f>
        <v>0</v>
      </c>
      <c r="K27" s="48"/>
      <c r="L27" s="31"/>
      <c r="M27" s="31"/>
    </row>
    <row r="28" customFormat="false" ht="45" hidden="false" customHeight="true" outlineLevel="0" collapsed="false">
      <c r="A28" s="0" t="str">
        <f aca="false">'Hybrid - Mag - Mirror - Stereo'!C28</f>
        <v>PT_b_alpha_S0M_P2E_LV_SRC/RET</v>
      </c>
      <c r="B28" s="27" t="str">
        <f aca="false">IF(ISNUMBER(SEARCH("_LV",A28)),LEFT(A28,FIND("_LV",A28)-1),"")</f>
        <v>PT_b_alpha_S0M_P2E</v>
      </c>
      <c r="C28" s="136" t="str">
        <f aca="false">'Hybrid - Mag - Mirror - Stereo'!E28</f>
        <v>P3 - 2/10</v>
      </c>
      <c r="D28" s="136" t="str">
        <f aca="false">'Hybrid - Mag - Mirror - Stereo'!F28</f>
        <v>18 - J12 - 2/1</v>
      </c>
      <c r="E28" s="136" t="e">
        <f aca="false">'Hybrid - Mag - Mirror - Stereo'!L28</f>
        <v>#NAME?</v>
      </c>
      <c r="F28" s="136" t="e">
        <f aca="false">CONCATENATE(D28,"   ",E28)</f>
        <v>#NAME?</v>
      </c>
      <c r="H28" s="136" t="e">
        <f aca="false">'Hybrid - Mag - Mirror - Stereo'!N28</f>
        <v>#NAME?</v>
      </c>
      <c r="I28" s="136" t="e">
        <f aca="false">'Hybrid - Mag - Mirror - Stereo'!O28</f>
        <v>#NAME?</v>
      </c>
      <c r="K28" s="47"/>
      <c r="L28" s="31"/>
      <c r="M28" s="31"/>
    </row>
    <row r="29" customFormat="false" ht="45" hidden="false" customHeight="true" outlineLevel="0" collapsed="false">
      <c r="A29" s="0" t="str">
        <f aca="false">'Hybrid - Mag - Mirror - Stereo'!C29</f>
        <v>PT_b_alpha_S0M_P3_LV_SRC/RET</v>
      </c>
      <c r="B29" s="27" t="str">
        <f aca="false">IF(ISNUMBER(SEARCH("_LV",A29)),LEFT(A29,FIND("_LV",A29)-1),"")</f>
        <v>PT_b_alpha_S0M_P3</v>
      </c>
      <c r="C29" s="136" t="str">
        <f aca="false">'Hybrid - Mag - Mirror - Stereo'!E29</f>
        <v>P3 - 3/11</v>
      </c>
      <c r="D29" s="136" t="str">
        <f aca="false">'Hybrid - Mag - Mirror - Stereo'!F29</f>
        <v>15 - J12 - 8/7</v>
      </c>
      <c r="E29" s="136" t="e">
        <f aca="false">'Hybrid - Mag - Mirror - Stereo'!L29</f>
        <v>#NAME?</v>
      </c>
      <c r="F29" s="136" t="e">
        <f aca="false">CONCATENATE(D29,"   ",E29)</f>
        <v>#NAME?</v>
      </c>
      <c r="H29" s="136" t="e">
        <f aca="false">'Hybrid - Mag - Mirror - Stereo'!N29</f>
        <v>#NAME?</v>
      </c>
      <c r="I29" s="136" t="e">
        <f aca="false">'Hybrid - Mag - Mirror - Stereo'!O29</f>
        <v>#NAME?</v>
      </c>
      <c r="K29" s="48"/>
      <c r="L29" s="31"/>
      <c r="M29" s="31"/>
    </row>
    <row r="30" customFormat="false" ht="45" hidden="false" customHeight="true" outlineLevel="0" collapsed="false">
      <c r="A30" s="0" t="str">
        <f aca="false">'Hybrid - Mag - Mirror - Stereo'!C30</f>
        <v>PT_b_alpha_S0S_P1W_LV_SRC/RET</v>
      </c>
      <c r="B30" s="27" t="str">
        <f aca="false">IF(ISNUMBER(SEARCH("_LV",A30)),LEFT(A30,FIND("_LV",A30)-1),"")</f>
        <v>PT_b_alpha_S0S_P1W</v>
      </c>
      <c r="C30" s="136" t="str">
        <f aca="false">'Hybrid - Mag - Mirror - Stereo'!E30</f>
        <v>P3 - 4/12</v>
      </c>
      <c r="D30" s="136" t="str">
        <f aca="false">'Hybrid - Mag - Mirror - Stereo'!F30</f>
        <v>22 - J12 - 4/3</v>
      </c>
      <c r="E30" s="136" t="e">
        <f aca="false">'Hybrid - Mag - Mirror - Stereo'!L30</f>
        <v>#NAME?</v>
      </c>
      <c r="F30" s="140" t="e">
        <f aca="false">CONCATENATE(D30,"   ",E30)</f>
        <v>#NAME?</v>
      </c>
      <c r="H30" s="136" t="e">
        <f aca="false">'Hybrid - Mag - Mirror - Stereo'!N30</f>
        <v>#NAME?</v>
      </c>
      <c r="I30" s="136" t="e">
        <f aca="false">'Hybrid - Mag - Mirror - Stereo'!O30</f>
        <v>#NAME?</v>
      </c>
      <c r="K30" s="48"/>
      <c r="L30" s="31"/>
      <c r="M30" s="31"/>
    </row>
    <row r="31" customFormat="false" ht="45" hidden="false" customHeight="true" outlineLevel="0" collapsed="false">
      <c r="A31" s="0" t="str">
        <f aca="false">'Hybrid - Mag - Mirror - Stereo'!C31</f>
        <v>PT_b_alpha_S0S_P1W_LV_SRC/RET</v>
      </c>
      <c r="B31" s="27" t="str">
        <f aca="false">IF(ISNUMBER(SEARCH("_LV",A31)),LEFT(A31,FIND("_LV",A31)-1),"")</f>
        <v>PT_b_alpha_S0S_P1W</v>
      </c>
      <c r="C31" s="136" t="str">
        <f aca="false">'Hybrid - Mag - Mirror - Stereo'!E31</f>
        <v>P3 - 4/12</v>
      </c>
      <c r="D31" s="136" t="str">
        <f aca="false">'Hybrid - Mag - Mirror - Stereo'!F31</f>
        <v>22 - J12 - 8/7</v>
      </c>
      <c r="E31" s="136" t="e">
        <f aca="false">'Hybrid - Mag - Mirror - Stereo'!L31</f>
        <v>#NAME?</v>
      </c>
      <c r="F31" s="140" t="e">
        <f aca="false">CONCATENATE(D31,"   ",E31)</f>
        <v>#NAME?</v>
      </c>
      <c r="H31" s="136" t="n">
        <f aca="false">'Hybrid - Mag - Mirror - Stereo'!N31</f>
        <v>0</v>
      </c>
      <c r="I31" s="136" t="n">
        <f aca="false">'Hybrid - Mag - Mirror - Stereo'!O31</f>
        <v>0</v>
      </c>
      <c r="K31" s="48"/>
      <c r="L31" s="31"/>
      <c r="M31" s="31"/>
    </row>
    <row r="32" customFormat="false" ht="45" hidden="false" customHeight="true" outlineLevel="0" collapsed="false">
      <c r="A32" s="0" t="str">
        <f aca="false">'Hybrid - Mag - Mirror - Stereo'!C32</f>
        <v>PT_b_alpha_S0S_P2E_LV_SRC/RET</v>
      </c>
      <c r="B32" s="27" t="str">
        <f aca="false">IF(ISNUMBER(SEARCH("_LV",A32)),LEFT(A32,FIND("_LV",A32)-1),"")</f>
        <v>PT_b_alpha_S0S_P2E</v>
      </c>
      <c r="C32" s="136" t="str">
        <f aca="false">'Hybrid - Mag - Mirror - Stereo'!E32</f>
        <v>P3 - 5/13</v>
      </c>
      <c r="D32" s="136" t="str">
        <f aca="false">'Hybrid - Mag - Mirror - Stereo'!F32</f>
        <v>21 - J12 - 2/1</v>
      </c>
      <c r="E32" s="136" t="e">
        <f aca="false">'Hybrid - Mag - Mirror - Stereo'!L32</f>
        <v>#NAME?</v>
      </c>
      <c r="F32" s="139" t="e">
        <f aca="false">CONCATENATE(D32,"   ",E32)</f>
        <v>#NAME?</v>
      </c>
      <c r="H32" s="136" t="e">
        <f aca="false">'Hybrid - Mag - Mirror - Stereo'!N32</f>
        <v>#NAME?</v>
      </c>
      <c r="I32" s="136" t="e">
        <f aca="false">'Hybrid - Mag - Mirror - Stereo'!O32</f>
        <v>#NAME?</v>
      </c>
      <c r="K32" s="48"/>
      <c r="L32" s="31"/>
      <c r="M32" s="31"/>
    </row>
    <row r="33" customFormat="false" ht="45" hidden="false" customHeight="true" outlineLevel="0" collapsed="false">
      <c r="A33" s="0" t="str">
        <f aca="false">'Hybrid - Mag - Mirror - Stereo'!C33</f>
        <v>PT_b_alpha_S0S_P2E_LV_SRC/RET</v>
      </c>
      <c r="B33" s="27" t="str">
        <f aca="false">IF(ISNUMBER(SEARCH("_LV",A33)),LEFT(A33,FIND("_LV",A33)-1),"")</f>
        <v>PT_b_alpha_S0S_P2E</v>
      </c>
      <c r="C33" s="136" t="str">
        <f aca="false">'Hybrid - Mag - Mirror - Stereo'!E33</f>
        <v>P3 - 5/13</v>
      </c>
      <c r="D33" s="136" t="str">
        <f aca="false">'Hybrid - Mag - Mirror - Stereo'!F33</f>
        <v>21 - J12 - 6/5</v>
      </c>
      <c r="E33" s="136" t="e">
        <f aca="false">'Hybrid - Mag - Mirror - Stereo'!L33</f>
        <v>#NAME?</v>
      </c>
      <c r="F33" s="139" t="e">
        <f aca="false">CONCATENATE(D33,"   ",E33)</f>
        <v>#NAME?</v>
      </c>
      <c r="H33" s="136" t="n">
        <f aca="false">'Hybrid - Mag - Mirror - Stereo'!N33</f>
        <v>0</v>
      </c>
      <c r="I33" s="136" t="n">
        <f aca="false">'Hybrid - Mag - Mirror - Stereo'!O33</f>
        <v>0</v>
      </c>
      <c r="K33" s="48"/>
      <c r="L33" s="31"/>
      <c r="M33" s="31"/>
    </row>
    <row r="34" customFormat="false" ht="45" hidden="false" customHeight="true" outlineLevel="0" collapsed="false">
      <c r="A34" s="0" t="str">
        <f aca="false">'Hybrid - Mag - Mirror - Stereo'!C34</f>
        <v>PT_b_alpha_S0S_P3_LV_SRC/RET</v>
      </c>
      <c r="B34" s="27" t="str">
        <f aca="false">IF(ISNUMBER(SEARCH("_LV",A34)),LEFT(A34,FIND("_LV",A34)-1),"")</f>
        <v>PT_b_alpha_S0S_P3</v>
      </c>
      <c r="C34" s="136" t="str">
        <f aca="false">'Hybrid - Mag - Mirror - Stereo'!E34</f>
        <v>P3 - 6/14</v>
      </c>
      <c r="D34" s="136" t="str">
        <f aca="false">'Hybrid - Mag - Mirror - Stereo'!F34</f>
        <v>15 - J12 - 4/3</v>
      </c>
      <c r="E34" s="136" t="e">
        <f aca="false">'Hybrid - Mag - Mirror - Stereo'!L34</f>
        <v>#NAME?</v>
      </c>
      <c r="F34" s="136" t="e">
        <f aca="false">CONCATENATE(D34,"   ",E34)</f>
        <v>#NAME?</v>
      </c>
      <c r="H34" s="136" t="e">
        <f aca="false">'Hybrid - Mag - Mirror - Stereo'!N34</f>
        <v>#NAME?</v>
      </c>
      <c r="I34" s="136" t="e">
        <f aca="false">'Hybrid - Mag - Mirror - Stereo'!O34</f>
        <v>#NAME?</v>
      </c>
      <c r="K34" s="48"/>
      <c r="L34" s="31"/>
      <c r="M34" s="31"/>
    </row>
    <row r="35" customFormat="false" ht="45" hidden="false" customHeight="true" outlineLevel="0" collapsed="false">
      <c r="A35" s="0" t="str">
        <f aca="false">'Hybrid - Mag - Mirror - Stereo'!C35</f>
        <v>PT_b_alpha_S0M_P1E_LV_SRC/RET</v>
      </c>
      <c r="B35" s="27" t="str">
        <f aca="false">IF(ISNUMBER(SEARCH("_LV",A35)),LEFT(A35,FIND("_LV",A35)-1),"")</f>
        <v>PT_b_alpha_S0M_P1E</v>
      </c>
      <c r="C35" s="136" t="str">
        <f aca="false">'Hybrid - Mag - Mirror - Stereo'!E35</f>
        <v>P3 - 7/15</v>
      </c>
      <c r="D35" s="136" t="str">
        <f aca="false">'Hybrid - Mag - Mirror - Stereo'!F35</f>
        <v>22 - J13 - 2/1</v>
      </c>
      <c r="E35" s="136" t="e">
        <f aca="false">'Hybrid - Mag - Mirror - Stereo'!L35</f>
        <v>#NAME?</v>
      </c>
      <c r="F35" s="140" t="e">
        <f aca="false">CONCATENATE(D35,"   ",E35)</f>
        <v>#NAME?</v>
      </c>
      <c r="H35" s="136" t="e">
        <f aca="false">'Hybrid - Mag - Mirror - Stereo'!N35</f>
        <v>#NAME?</v>
      </c>
      <c r="I35" s="136" t="e">
        <f aca="false">'Hybrid - Mag - Mirror - Stereo'!O35</f>
        <v>#NAME?</v>
      </c>
      <c r="K35" s="48"/>
      <c r="L35" s="31"/>
      <c r="M35" s="31"/>
    </row>
    <row r="36" customFormat="false" ht="45" hidden="false" customHeight="true" outlineLevel="0" collapsed="false">
      <c r="A36" s="0" t="str">
        <f aca="false">'Hybrid - Mag - Mirror - Stereo'!C36</f>
        <v>PT_b_alpha_S0M_P1E_LV_SRC/RET</v>
      </c>
      <c r="B36" s="27" t="str">
        <f aca="false">IF(ISNUMBER(SEARCH("_LV",A36)),LEFT(A36,FIND("_LV",A36)-1),"")</f>
        <v>PT_b_alpha_S0M_P1E</v>
      </c>
      <c r="C36" s="136" t="str">
        <f aca="false">'Hybrid - Mag - Mirror - Stereo'!E36</f>
        <v>P3 - 7/15</v>
      </c>
      <c r="D36" s="136" t="str">
        <f aca="false">'Hybrid - Mag - Mirror - Stereo'!F36</f>
        <v>22 - J13 - 6/5</v>
      </c>
      <c r="E36" s="136" t="e">
        <f aca="false">'Hybrid - Mag - Mirror - Stereo'!L36</f>
        <v>#NAME?</v>
      </c>
      <c r="F36" s="140" t="e">
        <f aca="false">CONCATENATE(D36,"   ",E36)</f>
        <v>#NAME?</v>
      </c>
      <c r="H36" s="136" t="n">
        <f aca="false">'Hybrid - Mag - Mirror - Stereo'!N36</f>
        <v>0</v>
      </c>
      <c r="I36" s="136" t="n">
        <f aca="false">'Hybrid - Mag - Mirror - Stereo'!O36</f>
        <v>0</v>
      </c>
      <c r="K36" s="48"/>
      <c r="L36" s="31"/>
      <c r="M36" s="31"/>
    </row>
    <row r="37" customFormat="false" ht="45" hidden="false" customHeight="true" outlineLevel="0" collapsed="false">
      <c r="A37" s="0" t="str">
        <f aca="false">'Hybrid - Mag - Mirror - Stereo'!C37</f>
        <v>PT_b_alpha_S0S_P1E_LV_SRC/RET</v>
      </c>
      <c r="B37" s="27" t="str">
        <f aca="false">IF(ISNUMBER(SEARCH("_LV",A37)),LEFT(A37,FIND("_LV",A37)-1),"")</f>
        <v>PT_b_alpha_S0S_P1E</v>
      </c>
      <c r="C37" s="136" t="str">
        <f aca="false">'Hybrid - Mag - Mirror - Stereo'!E37</f>
        <v>P3 - 8/16</v>
      </c>
      <c r="D37" s="136" t="str">
        <f aca="false">'Hybrid - Mag - Mirror - Stereo'!F37</f>
        <v>22 - J12 - 2/1</v>
      </c>
      <c r="E37" s="136" t="e">
        <f aca="false">'Hybrid - Mag - Mirror - Stereo'!L37</f>
        <v>#NAME?</v>
      </c>
      <c r="F37" s="139" t="e">
        <f aca="false">CONCATENATE(D37,"   ",E37)</f>
        <v>#NAME?</v>
      </c>
      <c r="H37" s="136" t="e">
        <f aca="false">'Hybrid - Mag - Mirror - Stereo'!N37</f>
        <v>#NAME?</v>
      </c>
      <c r="I37" s="136" t="e">
        <f aca="false">'Hybrid - Mag - Mirror - Stereo'!O37</f>
        <v>#NAME?</v>
      </c>
      <c r="K37" s="48"/>
      <c r="L37" s="31"/>
      <c r="M37" s="31"/>
    </row>
    <row r="38" customFormat="false" ht="45" hidden="false" customHeight="true" outlineLevel="0" collapsed="false">
      <c r="A38" s="0" t="str">
        <f aca="false">'Hybrid - Mag - Mirror - Stereo'!C38</f>
        <v>PT_b_alpha_S0S_P1E_LV_SRC/RET</v>
      </c>
      <c r="B38" s="27" t="str">
        <f aca="false">IF(ISNUMBER(SEARCH("_LV",A38)),LEFT(A38,FIND("_LV",A38)-1),"")</f>
        <v>PT_b_alpha_S0S_P1E</v>
      </c>
      <c r="C38" s="136" t="str">
        <f aca="false">'Hybrid - Mag - Mirror - Stereo'!E38</f>
        <v>P3 - 8/16</v>
      </c>
      <c r="D38" s="136" t="str">
        <f aca="false">'Hybrid - Mag - Mirror - Stereo'!F38</f>
        <v>22 - J12 - 6/5</v>
      </c>
      <c r="E38" s="136" t="e">
        <f aca="false">'Hybrid - Mag - Mirror - Stereo'!L38</f>
        <v>#NAME?</v>
      </c>
      <c r="F38" s="139" t="e">
        <f aca="false">CONCATENATE(D38,"   ",E38)</f>
        <v>#NAME?</v>
      </c>
      <c r="H38" s="136" t="n">
        <f aca="false">'Hybrid - Mag - Mirror - Stereo'!N38</f>
        <v>0</v>
      </c>
      <c r="I38" s="136" t="n">
        <f aca="false">'Hybrid - Mag - Mirror - Stereo'!O38</f>
        <v>0</v>
      </c>
      <c r="K38" s="42"/>
      <c r="L38" s="31"/>
      <c r="M38" s="31"/>
    </row>
    <row r="39" customFormat="false" ht="17.25" hidden="false" customHeight="true" outlineLevel="0" collapsed="false">
      <c r="K39" s="31"/>
      <c r="L39" s="31"/>
      <c r="M39" s="31"/>
    </row>
    <row r="40" customFormat="false" ht="45" hidden="false" customHeight="true" outlineLevel="0" collapsed="false">
      <c r="A40" s="0" t="str">
        <f aca="false">'Hybrid - Mag - Mirror - Stereo'!C40</f>
        <v>PT_b_alpha_S0M_P4_LV_SRC/RET</v>
      </c>
      <c r="B40" s="27" t="str">
        <f aca="false">IF(ISNUMBER(SEARCH("_LV",A40)),LEFT(A40,FIND("_LV",A40)-1),"")</f>
        <v>PT_b_alpha_S0M_P4</v>
      </c>
      <c r="C40" s="136" t="str">
        <f aca="false">'Hybrid - Mag - Mirror - Stereo'!E40</f>
        <v>P22 - 1/9</v>
      </c>
      <c r="D40" s="136" t="str">
        <f aca="false">'Hybrid - Mag - Mirror - Stereo'!F40</f>
        <v>13 - J12 - 8/7</v>
      </c>
      <c r="E40" s="136" t="e">
        <f aca="false">'Hybrid - Mag - Mirror - Stereo'!L40</f>
        <v>#NAME?</v>
      </c>
      <c r="F40" s="136" t="e">
        <f aca="false">CONCATENATE(D40,"   ",E40)</f>
        <v>#NAME?</v>
      </c>
      <c r="H40" s="136" t="e">
        <f aca="false">'Hybrid - Mag - Mirror - Stereo'!N40</f>
        <v>#NAME?</v>
      </c>
      <c r="I40" s="136" t="e">
        <f aca="false">'Hybrid - Mag - Mirror - Stereo'!O40</f>
        <v>#NAME?</v>
      </c>
      <c r="K40" s="49"/>
      <c r="L40" s="31"/>
      <c r="M40" s="48"/>
    </row>
    <row r="41" customFormat="false" ht="45" hidden="false" customHeight="true" outlineLevel="0" collapsed="false">
      <c r="A41" s="0" t="str">
        <f aca="false">'Hybrid - Mag - Mirror - Stereo'!C41</f>
        <v>PT_b_alpha_S1M_P4_LV_SRC/RET</v>
      </c>
      <c r="B41" s="27" t="str">
        <f aca="false">IF(ISNUMBER(SEARCH("_LV",A41)),LEFT(A41,FIND("_LV",A41)-1),"")</f>
        <v>PT_b_alpha_S1M_P4</v>
      </c>
      <c r="C41" s="136" t="str">
        <f aca="false">'Hybrid - Mag - Mirror - Stereo'!E41</f>
        <v>P22 - 2/10</v>
      </c>
      <c r="D41" s="136" t="str">
        <f aca="false">'Hybrid - Mag - Mirror - Stereo'!F41</f>
        <v>13 - J12 - 6/5</v>
      </c>
      <c r="E41" s="136" t="e">
        <f aca="false">'Hybrid - Mag - Mirror - Stereo'!L41</f>
        <v>#NAME?</v>
      </c>
      <c r="F41" s="136" t="e">
        <f aca="false">CONCATENATE(D41,"   ",E41)</f>
        <v>#NAME?</v>
      </c>
      <c r="H41" s="136" t="e">
        <f aca="false">'Hybrid - Mag - Mirror - Stereo'!N41</f>
        <v>#NAME?</v>
      </c>
      <c r="I41" s="136" t="e">
        <f aca="false">'Hybrid - Mag - Mirror - Stereo'!O41</f>
        <v>#NAME?</v>
      </c>
      <c r="K41" s="49"/>
      <c r="L41" s="31"/>
      <c r="M41" s="48"/>
    </row>
    <row r="42" customFormat="false" ht="45" hidden="false" customHeight="true" outlineLevel="0" collapsed="false">
      <c r="A42" s="0" t="str">
        <f aca="false">'Hybrid - Mag - Mirror - Stereo'!C42</f>
        <v>PT_b_alpha_S2M_P4_LV_SRC/RET</v>
      </c>
      <c r="B42" s="27" t="str">
        <f aca="false">IF(ISNUMBER(SEARCH("_LV",A42)),LEFT(A42,FIND("_LV",A42)-1),"")</f>
        <v>PT_b_alpha_S2M_P4</v>
      </c>
      <c r="C42" s="136" t="str">
        <f aca="false">'Hybrid - Mag - Mirror - Stereo'!E42</f>
        <v>P22 - 3/11</v>
      </c>
      <c r="D42" s="136" t="str">
        <f aca="false">'Hybrid - Mag - Mirror - Stereo'!F42</f>
        <v>13 - J13 - 8/7</v>
      </c>
      <c r="E42" s="136" t="e">
        <f aca="false">'Hybrid - Mag - Mirror - Stereo'!L42</f>
        <v>#NAME?</v>
      </c>
      <c r="F42" s="136" t="e">
        <f aca="false">CONCATENATE(D42,"   ",E42)</f>
        <v>#NAME?</v>
      </c>
      <c r="H42" s="136" t="e">
        <f aca="false">'Hybrid - Mag - Mirror - Stereo'!N42</f>
        <v>#NAME?</v>
      </c>
      <c r="I42" s="136" t="e">
        <f aca="false">'Hybrid - Mag - Mirror - Stereo'!O42</f>
        <v>#NAME?</v>
      </c>
      <c r="K42" s="49"/>
      <c r="L42" s="31"/>
      <c r="M42" s="42"/>
    </row>
    <row r="43" customFormat="false" ht="45" hidden="false" customHeight="true" outlineLevel="0" collapsed="false">
      <c r="A43" s="0" t="str">
        <f aca="false">'Hybrid - Mag - Mirror - Stereo'!C43</f>
        <v>PT_b_alpha_S2M_P3_LV_SRC/RET</v>
      </c>
      <c r="B43" s="27" t="str">
        <f aca="false">IF(ISNUMBER(SEARCH("_LV",A43)),LEFT(A43,FIND("_LV",A43)-1),"")</f>
        <v>PT_b_alpha_S2M_P3</v>
      </c>
      <c r="C43" s="136" t="str">
        <f aca="false">'Hybrid - Mag - Mirror - Stereo'!E43</f>
        <v>P22 - 4/12</v>
      </c>
      <c r="D43" s="136" t="str">
        <f aca="false">'Hybrid - Mag - Mirror - Stereo'!F43</f>
        <v>15 - J13 - 8/7</v>
      </c>
      <c r="E43" s="136" t="e">
        <f aca="false">'Hybrid - Mag - Mirror - Stereo'!L43</f>
        <v>#NAME?</v>
      </c>
      <c r="F43" s="136" t="e">
        <f aca="false">CONCATENATE(D43,"   ",E43)</f>
        <v>#NAME?</v>
      </c>
      <c r="H43" s="136" t="e">
        <f aca="false">'Hybrid - Mag - Mirror - Stereo'!N43</f>
        <v>#NAME?</v>
      </c>
      <c r="I43" s="136" t="e">
        <f aca="false">'Hybrid - Mag - Mirror - Stereo'!O43</f>
        <v>#NAME?</v>
      </c>
      <c r="K43" s="49"/>
      <c r="L43" s="31"/>
      <c r="M43" s="48"/>
    </row>
    <row r="44" customFormat="false" ht="45" hidden="false" customHeight="true" outlineLevel="0" collapsed="false">
      <c r="A44" s="0" t="str">
        <f aca="false">'Hybrid - Mag - Mirror - Stereo'!C44</f>
        <v>PT_b_alpha_S0S_P4_LV_SRC/RET</v>
      </c>
      <c r="B44" s="27" t="str">
        <f aca="false">IF(ISNUMBER(SEARCH("_LV",A44)),LEFT(A44,FIND("_LV",A44)-1),"")</f>
        <v>PT_b_alpha_S0S_P4</v>
      </c>
      <c r="C44" s="136" t="str">
        <f aca="false">'Hybrid - Mag - Mirror - Stereo'!E44</f>
        <v>P22 - 5/13</v>
      </c>
      <c r="D44" s="136" t="str">
        <f aca="false">'Hybrid - Mag - Mirror - Stereo'!F44</f>
        <v>13 - J13 - 4/3</v>
      </c>
      <c r="E44" s="136" t="e">
        <f aca="false">'Hybrid - Mag - Mirror - Stereo'!L44</f>
        <v>#NAME?</v>
      </c>
      <c r="F44" s="136" t="e">
        <f aca="false">CONCATENATE(D44,"   ",E44)</f>
        <v>#NAME?</v>
      </c>
      <c r="H44" s="136" t="e">
        <f aca="false">'Hybrid - Mag - Mirror - Stereo'!N44</f>
        <v>#NAME?</v>
      </c>
      <c r="I44" s="136" t="e">
        <f aca="false">'Hybrid - Mag - Mirror - Stereo'!O44</f>
        <v>#NAME?</v>
      </c>
      <c r="K44" s="49"/>
      <c r="L44" s="31"/>
      <c r="M44" s="47"/>
    </row>
    <row r="45" customFormat="false" ht="15" hidden="false" customHeight="true" outlineLevel="0" collapsed="false"/>
    <row r="46" customFormat="false" ht="11.25" hidden="false" customHeight="true" outlineLevel="0" collapsed="false">
      <c r="K46" s="31"/>
      <c r="L46" s="31"/>
      <c r="M46" s="31"/>
    </row>
    <row r="47" customFormat="false" ht="9" hidden="false" customHeight="true" outlineLevel="0" collapsed="false">
      <c r="K47" s="31"/>
      <c r="L47" s="31"/>
      <c r="M47" s="31"/>
    </row>
    <row r="48" customFormat="false" ht="14.25" hidden="false" customHeight="true" outlineLevel="0" collapsed="false">
      <c r="K48" s="31"/>
      <c r="L48" s="31"/>
      <c r="M48" s="31"/>
    </row>
    <row r="49" customFormat="false" ht="45" hidden="false" customHeight="true" outlineLevel="0" collapsed="false">
      <c r="A49" s="0" t="str">
        <f aca="false">'Hybrid - Mag - Mirror - Stereo'!C49</f>
        <v>PT_b_beta_S2M_P1W_LV_SRC/RET</v>
      </c>
      <c r="B49" s="27" t="str">
        <f aca="false">IF(ISNUMBER(SEARCH("_LV",A49)),LEFT(A49,FIND("_LV",A49)-1),"")</f>
        <v>PT_b_beta_S2M_P1W</v>
      </c>
      <c r="C49" s="136" t="str">
        <f aca="false">'Hybrid - Mag - Mirror - Stereo'!E49</f>
        <v>P7 - 1/9</v>
      </c>
      <c r="D49" s="136" t="str">
        <f aca="false">'Hybrid - Mag - Mirror - Stereo'!F49</f>
        <v>24 - J12 - 6/5</v>
      </c>
      <c r="E49" s="136" t="e">
        <f aca="false">'Hybrid - Mag - Mirror - Stereo'!L49</f>
        <v>#NAME?</v>
      </c>
      <c r="F49" s="136" t="e">
        <f aca="false">CONCATENATE(D49,"   ",E49)</f>
        <v>#NAME?</v>
      </c>
      <c r="H49" s="136" t="e">
        <f aca="false">'Hybrid - Mag - Mirror - Stereo'!N49</f>
        <v>#NAME?</v>
      </c>
      <c r="I49" s="136" t="e">
        <f aca="false">'Hybrid - Mag - Mirror - Stereo'!O49</f>
        <v>#NAME?</v>
      </c>
      <c r="K49" s="68"/>
      <c r="L49" s="31"/>
      <c r="M49" s="31"/>
    </row>
    <row r="50" customFormat="false" ht="45" hidden="false" customHeight="true" outlineLevel="0" collapsed="false">
      <c r="A50" s="0" t="str">
        <f aca="false">'Hybrid - Mag - Mirror - Stereo'!C50</f>
        <v>PT_b_beta_S2M_P2E_LV_SRC/RET</v>
      </c>
      <c r="B50" s="27" t="str">
        <f aca="false">IF(ISNUMBER(SEARCH("_LV",A50)),LEFT(A50,FIND("_LV",A50)-1),"")</f>
        <v>PT_b_beta_S2M_P2E</v>
      </c>
      <c r="C50" s="136" t="str">
        <f aca="false">'Hybrid - Mag - Mirror - Stereo'!E50</f>
        <v>P7 - 2/10</v>
      </c>
      <c r="D50" s="136" t="str">
        <f aca="false">'Hybrid - Mag - Mirror - Stereo'!F50</f>
        <v>19 - J12 - 6/5</v>
      </c>
      <c r="E50" s="136" t="e">
        <f aca="false">'Hybrid - Mag - Mirror - Stereo'!L50</f>
        <v>#NAME?</v>
      </c>
      <c r="F50" s="136" t="e">
        <f aca="false">CONCATENATE(D50,"   ",E50)</f>
        <v>#NAME?</v>
      </c>
      <c r="H50" s="136" t="e">
        <f aca="false">'Hybrid - Mag - Mirror - Stereo'!N50</f>
        <v>#NAME?</v>
      </c>
      <c r="I50" s="136" t="e">
        <f aca="false">'Hybrid - Mag - Mirror - Stereo'!O50</f>
        <v>#NAME?</v>
      </c>
      <c r="K50" s="68"/>
      <c r="L50" s="31"/>
      <c r="M50" s="31"/>
    </row>
    <row r="51" customFormat="false" ht="45" hidden="false" customHeight="true" outlineLevel="0" collapsed="false">
      <c r="A51" s="0" t="str">
        <f aca="false">'Hybrid - Mag - Mirror - Stereo'!C51</f>
        <v>PT_b_beta_S2S_P1W_LV_SRC/RET</v>
      </c>
      <c r="B51" s="27" t="str">
        <f aca="false">IF(ISNUMBER(SEARCH("_LV",A51)),LEFT(A51,FIND("_LV",A51)-1),"")</f>
        <v>PT_b_beta_S2S_P1W</v>
      </c>
      <c r="C51" s="136" t="str">
        <f aca="false">'Hybrid - Mag - Mirror - Stereo'!E51</f>
        <v>P7 - 4/12</v>
      </c>
      <c r="D51" s="136" t="str">
        <f aca="false">'Hybrid - Mag - Mirror - Stereo'!F51</f>
        <v>19 - J12 - 8/7</v>
      </c>
      <c r="E51" s="136" t="e">
        <f aca="false">'Hybrid - Mag - Mirror - Stereo'!L51</f>
        <v>#NAME?</v>
      </c>
      <c r="F51" s="136" t="e">
        <f aca="false">CONCATENATE(D51,"   ",E51)</f>
        <v>#NAME?</v>
      </c>
      <c r="H51" s="136" t="e">
        <f aca="false">'Hybrid - Mag - Mirror - Stereo'!N51</f>
        <v>#NAME?</v>
      </c>
      <c r="I51" s="136" t="e">
        <f aca="false">'Hybrid - Mag - Mirror - Stereo'!O51</f>
        <v>#NAME?</v>
      </c>
      <c r="K51" s="68"/>
      <c r="L51" s="31"/>
      <c r="M51" s="31"/>
    </row>
    <row r="52" customFormat="false" ht="45" hidden="false" customHeight="true" outlineLevel="0" collapsed="false">
      <c r="A52" s="0" t="str">
        <f aca="false">'Hybrid - Mag - Mirror - Stereo'!C52</f>
        <v>PT_b_beta_S2S_P2E_LV_SRC/RET</v>
      </c>
      <c r="B52" s="27" t="str">
        <f aca="false">IF(ISNUMBER(SEARCH("_LV",A52)),LEFT(A52,FIND("_LV",A52)-1),"")</f>
        <v>PT_b_beta_S2S_P2E</v>
      </c>
      <c r="C52" s="136" t="str">
        <f aca="false">'Hybrid - Mag - Mirror - Stereo'!E52</f>
        <v>P7 - 5/13</v>
      </c>
      <c r="D52" s="136" t="str">
        <f aca="false">'Hybrid - Mag - Mirror - Stereo'!F52</f>
        <v>16 - J13 - 4/3</v>
      </c>
      <c r="E52" s="136" t="e">
        <f aca="false">'Hybrid - Mag - Mirror - Stereo'!L52</f>
        <v>#NAME?</v>
      </c>
      <c r="F52" s="136" t="e">
        <f aca="false">CONCATENATE(D52,"   ",E52)</f>
        <v>#NAME?</v>
      </c>
      <c r="H52" s="136" t="e">
        <f aca="false">'Hybrid - Mag - Mirror - Stereo'!N52</f>
        <v>#NAME?</v>
      </c>
      <c r="I52" s="136" t="e">
        <f aca="false">'Hybrid - Mag - Mirror - Stereo'!O52</f>
        <v>#NAME?</v>
      </c>
      <c r="K52" s="68"/>
      <c r="L52" s="31"/>
      <c r="M52" s="31"/>
    </row>
    <row r="53" customFormat="false" ht="45" hidden="false" customHeight="true" outlineLevel="0" collapsed="false">
      <c r="A53" s="0" t="str">
        <f aca="false">'Hybrid - Mag - Mirror - Stereo'!C53</f>
        <v>PT_b_beta_S2S_P3_LV_SRC/RET</v>
      </c>
      <c r="B53" s="27" t="str">
        <f aca="false">IF(ISNUMBER(SEARCH("_LV",A53)),LEFT(A53,FIND("_LV",A53)-1),"")</f>
        <v>PT_b_beta_S2S_P3</v>
      </c>
      <c r="C53" s="136" t="str">
        <f aca="false">'Hybrid - Mag - Mirror - Stereo'!E53</f>
        <v>P7 - 6/14</v>
      </c>
      <c r="D53" s="136" t="str">
        <f aca="false">'Hybrid - Mag - Mirror - Stereo'!F53</f>
        <v>14 - J12 - 2/1</v>
      </c>
      <c r="E53" s="136" t="e">
        <f aca="false">'Hybrid - Mag - Mirror - Stereo'!L53</f>
        <v>#NAME?</v>
      </c>
      <c r="F53" s="136" t="e">
        <f aca="false">CONCATENATE(D53,"   ",E53)</f>
        <v>#NAME?</v>
      </c>
      <c r="H53" s="136" t="e">
        <f aca="false">'Hybrid - Mag - Mirror - Stereo'!N53</f>
        <v>#NAME?</v>
      </c>
      <c r="I53" s="136" t="e">
        <f aca="false">'Hybrid - Mag - Mirror - Stereo'!O53</f>
        <v>#NAME?</v>
      </c>
      <c r="K53" s="69"/>
      <c r="L53" s="31"/>
      <c r="M53" s="31"/>
    </row>
    <row r="54" customFormat="false" ht="17.25" hidden="false" customHeight="true" outlineLevel="0" collapsed="false">
      <c r="K54" s="31"/>
      <c r="L54" s="31"/>
      <c r="M54" s="31"/>
    </row>
    <row r="55" customFormat="false" ht="16.5" hidden="false" customHeight="true" outlineLevel="0" collapsed="false">
      <c r="K55" s="31"/>
      <c r="L55" s="31"/>
      <c r="M55" s="31"/>
    </row>
    <row r="56" customFormat="false" ht="16.5" hidden="false" customHeight="true" outlineLevel="0" collapsed="false">
      <c r="K56" s="31"/>
      <c r="L56" s="31"/>
      <c r="M56" s="31"/>
    </row>
    <row r="57" customFormat="false" ht="45" hidden="false" customHeight="true" outlineLevel="0" collapsed="false">
      <c r="A57" s="0" t="str">
        <f aca="false">'Hybrid - Mag - Mirror - Stereo'!C57</f>
        <v>PT_b_beta_S1M_P1W_LV_SRC/RET</v>
      </c>
      <c r="B57" s="27" t="str">
        <f aca="false">IF(ISNUMBER(SEARCH("_LV",A57)),LEFT(A57,FIND("_LV",A57)-1),"")</f>
        <v>PT_b_beta_S1M_P1W</v>
      </c>
      <c r="C57" s="136" t="str">
        <f aca="false">'Hybrid - Mag - Mirror - Stereo'!E57</f>
        <v>P8 - 1/9</v>
      </c>
      <c r="D57" s="136" t="str">
        <f aca="false">'Hybrid - Mag - Mirror - Stereo'!F57</f>
        <v>24 - J12 - 8/7</v>
      </c>
      <c r="E57" s="136" t="e">
        <f aca="false">'Hybrid - Mag - Mirror - Stereo'!L57</f>
        <v>#NAME?</v>
      </c>
      <c r="F57" s="136" t="e">
        <f aca="false">CONCATENATE(D57,"   ",E57)</f>
        <v>#NAME?</v>
      </c>
      <c r="H57" s="136" t="e">
        <f aca="false">'Hybrid - Mag - Mirror - Stereo'!N57</f>
        <v>#NAME?</v>
      </c>
      <c r="I57" s="136" t="e">
        <f aca="false">'Hybrid - Mag - Mirror - Stereo'!O57</f>
        <v>#NAME?</v>
      </c>
      <c r="K57" s="42"/>
      <c r="L57" s="31"/>
      <c r="M57" s="31"/>
    </row>
    <row r="58" customFormat="false" ht="45" hidden="false" customHeight="true" outlineLevel="0" collapsed="false">
      <c r="A58" s="0" t="str">
        <f aca="false">'Hybrid - Mag - Mirror - Stereo'!C58</f>
        <v>PT_b_beta_S1M_P2E_LV_SRC/RET</v>
      </c>
      <c r="B58" s="27" t="str">
        <f aca="false">IF(ISNUMBER(SEARCH("_LV",A58)),LEFT(A58,FIND("_LV",A58)-1),"")</f>
        <v>PT_b_beta_S1M_P2E</v>
      </c>
      <c r="C58" s="136" t="str">
        <f aca="false">'Hybrid - Mag - Mirror - Stereo'!E58</f>
        <v>P8 - 2/10</v>
      </c>
      <c r="D58" s="136" t="str">
        <f aca="false">'Hybrid - Mag - Mirror - Stereo'!F58</f>
        <v>19 - J12 - 4/3</v>
      </c>
      <c r="E58" s="136" t="e">
        <f aca="false">'Hybrid - Mag - Mirror - Stereo'!L58</f>
        <v>#NAME?</v>
      </c>
      <c r="F58" s="136" t="e">
        <f aca="false">CONCATENATE(D58,"   ",E58)</f>
        <v>#NAME?</v>
      </c>
      <c r="H58" s="136" t="e">
        <f aca="false">'Hybrid - Mag - Mirror - Stereo'!N58</f>
        <v>#NAME?</v>
      </c>
      <c r="I58" s="136" t="e">
        <f aca="false">'Hybrid - Mag - Mirror - Stereo'!O58</f>
        <v>#NAME?</v>
      </c>
      <c r="K58" s="42"/>
      <c r="L58" s="31"/>
      <c r="M58" s="31"/>
    </row>
    <row r="59" customFormat="false" ht="45" hidden="false" customHeight="true" outlineLevel="0" collapsed="false">
      <c r="A59" s="0" t="str">
        <f aca="false">'Hybrid - Mag - Mirror - Stereo'!C59</f>
        <v>PT_b_beta_S1M_P3_LV_SRC/RET</v>
      </c>
      <c r="B59" s="27" t="str">
        <f aca="false">IF(ISNUMBER(SEARCH("_LV",A59)),LEFT(A59,FIND("_LV",A59)-1),"")</f>
        <v>PT_b_beta_S1M_P3</v>
      </c>
      <c r="C59" s="136" t="str">
        <f aca="false">'Hybrid - Mag - Mirror - Stereo'!E59</f>
        <v>P8 - 3/11</v>
      </c>
      <c r="D59" s="136" t="str">
        <f aca="false">'Hybrid - Mag - Mirror - Stereo'!F59</f>
        <v>16 - J12 - 6/5</v>
      </c>
      <c r="E59" s="136" t="e">
        <f aca="false">'Hybrid - Mag - Mirror - Stereo'!L59</f>
        <v>#NAME?</v>
      </c>
      <c r="F59" s="136" t="e">
        <f aca="false">CONCATENATE(D59,"   ",E59)</f>
        <v>#NAME?</v>
      </c>
      <c r="H59" s="136" t="e">
        <f aca="false">'Hybrid - Mag - Mirror - Stereo'!N59</f>
        <v>#NAME?</v>
      </c>
      <c r="I59" s="136" t="e">
        <f aca="false">'Hybrid - Mag - Mirror - Stereo'!O59</f>
        <v>#NAME?</v>
      </c>
      <c r="K59" s="42"/>
      <c r="L59" s="31"/>
      <c r="M59" s="31"/>
    </row>
    <row r="60" customFormat="false" ht="45" hidden="false" customHeight="true" outlineLevel="0" collapsed="false">
      <c r="A60" s="0" t="str">
        <f aca="false">'Hybrid - Mag - Mirror - Stereo'!C60</f>
        <v>PT_b_beta_S1S_P1W_LV_SRC/RET</v>
      </c>
      <c r="B60" s="27" t="str">
        <f aca="false">IF(ISNUMBER(SEARCH("_LV",A60)),LEFT(A60,FIND("_LV",A60)-1),"")</f>
        <v>PT_b_beta_S1S_P1W</v>
      </c>
      <c r="C60" s="136" t="str">
        <f aca="false">'Hybrid - Mag - Mirror - Stereo'!E60</f>
        <v>P8 - 4/12</v>
      </c>
      <c r="D60" s="136" t="str">
        <f aca="false">'Hybrid - Mag - Mirror - Stereo'!F60</f>
        <v>19 - J13 - 6/5</v>
      </c>
      <c r="E60" s="136" t="e">
        <f aca="false">'Hybrid - Mag - Mirror - Stereo'!L60</f>
        <v>#NAME?</v>
      </c>
      <c r="F60" s="136" t="e">
        <f aca="false">CONCATENATE(D60,"   ",E60)</f>
        <v>#NAME?</v>
      </c>
      <c r="H60" s="136" t="e">
        <f aca="false">'Hybrid - Mag - Mirror - Stereo'!N60</f>
        <v>#NAME?</v>
      </c>
      <c r="I60" s="136" t="e">
        <f aca="false">'Hybrid - Mag - Mirror - Stereo'!O60</f>
        <v>#NAME?</v>
      </c>
      <c r="K60" s="42"/>
      <c r="L60" s="31"/>
      <c r="M60" s="31"/>
    </row>
    <row r="61" customFormat="false" ht="45" hidden="false" customHeight="true" outlineLevel="0" collapsed="false">
      <c r="A61" s="0" t="str">
        <f aca="false">'Hybrid - Mag - Mirror - Stereo'!C61</f>
        <v>PT_b_beta_S1S_P2E_LV_SRC/RET</v>
      </c>
      <c r="B61" s="27" t="str">
        <f aca="false">IF(ISNUMBER(SEARCH("_LV",A61)),LEFT(A61,FIND("_LV",A61)-1),"")</f>
        <v>PT_b_beta_S1S_P2E</v>
      </c>
      <c r="C61" s="136" t="str">
        <f aca="false">'Hybrid - Mag - Mirror - Stereo'!E61</f>
        <v>P8 - 5/13</v>
      </c>
      <c r="D61" s="136" t="str">
        <f aca="false">'Hybrid - Mag - Mirror - Stereo'!F61</f>
        <v>16 - J12 - 2/1</v>
      </c>
      <c r="E61" s="136" t="e">
        <f aca="false">'Hybrid - Mag - Mirror - Stereo'!L61</f>
        <v>#NAME?</v>
      </c>
      <c r="F61" s="136" t="e">
        <f aca="false">CONCATENATE(D61,"   ",E61)</f>
        <v>#NAME?</v>
      </c>
      <c r="H61" s="136" t="e">
        <f aca="false">'Hybrid - Mag - Mirror - Stereo'!N61</f>
        <v>#NAME?</v>
      </c>
      <c r="I61" s="136" t="e">
        <f aca="false">'Hybrid - Mag - Mirror - Stereo'!O61</f>
        <v>#NAME?</v>
      </c>
      <c r="K61" s="42"/>
      <c r="L61" s="31"/>
      <c r="M61" s="31"/>
    </row>
    <row r="62" customFormat="false" ht="45" hidden="false" customHeight="true" outlineLevel="0" collapsed="false">
      <c r="A62" s="0" t="str">
        <f aca="false">'Hybrid - Mag - Mirror - Stereo'!C62</f>
        <v>PT_b_beta_S1S_P3_LV_SRC/RET</v>
      </c>
      <c r="B62" s="27" t="str">
        <f aca="false">IF(ISNUMBER(SEARCH("_LV",A62)),LEFT(A62,FIND("_LV",A62)-1),"")</f>
        <v>PT_b_beta_S1S_P3</v>
      </c>
      <c r="C62" s="136" t="str">
        <f aca="false">'Hybrid - Mag - Mirror - Stereo'!E62</f>
        <v>P8 - 6/14</v>
      </c>
      <c r="D62" s="136" t="str">
        <f aca="false">'Hybrid - Mag - Mirror - Stereo'!F62</f>
        <v>14 - J12 - 4/3</v>
      </c>
      <c r="E62" s="136" t="e">
        <f aca="false">'Hybrid - Mag - Mirror - Stereo'!L62</f>
        <v>#NAME?</v>
      </c>
      <c r="F62" s="136" t="e">
        <f aca="false">CONCATENATE(D62,"   ",E62)</f>
        <v>#NAME?</v>
      </c>
      <c r="H62" s="136" t="e">
        <f aca="false">'Hybrid - Mag - Mirror - Stereo'!N62</f>
        <v>#NAME?</v>
      </c>
      <c r="I62" s="136" t="e">
        <f aca="false">'Hybrid - Mag - Mirror - Stereo'!O62</f>
        <v>#NAME?</v>
      </c>
      <c r="K62" s="48"/>
      <c r="L62" s="31"/>
      <c r="M62" s="31"/>
    </row>
    <row r="63" customFormat="false" ht="21" hidden="false" customHeight="true" outlineLevel="0" collapsed="false">
      <c r="L63" s="31"/>
      <c r="M63" s="31"/>
    </row>
    <row r="64" customFormat="false" ht="15" hidden="false" customHeight="true" outlineLevel="0" collapsed="false">
      <c r="L64" s="31"/>
      <c r="M64" s="31"/>
    </row>
    <row r="65" customFormat="false" ht="14.25" hidden="false" customHeight="true" outlineLevel="0" collapsed="false">
      <c r="K65" s="31"/>
      <c r="L65" s="31"/>
      <c r="M65" s="31"/>
    </row>
    <row r="66" customFormat="false" ht="45" hidden="false" customHeight="true" outlineLevel="0" collapsed="false">
      <c r="A66" s="0" t="str">
        <f aca="false">'Hybrid - Mag - Mirror - Stereo'!C66</f>
        <v>PT_b_beta_S0M_P1W_LV_SRC/RET</v>
      </c>
      <c r="B66" s="27" t="str">
        <f aca="false">IF(ISNUMBER(SEARCH("_LV",A66)),LEFT(A66,FIND("_LV",A66)-1),"")</f>
        <v>PT_b_beta_S0M_P1W</v>
      </c>
      <c r="C66" s="136" t="str">
        <f aca="false">'Hybrid - Mag - Mirror - Stereo'!E66</f>
        <v>P9 - 1/9</v>
      </c>
      <c r="D66" s="136" t="str">
        <f aca="false">'Hybrid - Mag - Mirror - Stereo'!F66</f>
        <v>24 - J12 - 2/1</v>
      </c>
      <c r="E66" s="136" t="e">
        <f aca="false">'Hybrid - Mag - Mirror - Stereo'!L66</f>
        <v>#NAME?</v>
      </c>
      <c r="F66" s="136" t="e">
        <f aca="false">CONCATENATE(D66,"   ",E66)</f>
        <v>#NAME?</v>
      </c>
      <c r="H66" s="136" t="e">
        <f aca="false">'Hybrid - Mag - Mirror - Stereo'!N66</f>
        <v>#NAME?</v>
      </c>
      <c r="I66" s="136" t="e">
        <f aca="false">'Hybrid - Mag - Mirror - Stereo'!O66</f>
        <v>#NAME?</v>
      </c>
      <c r="K66" s="42"/>
      <c r="L66" s="31"/>
      <c r="M66" s="31"/>
    </row>
    <row r="67" customFormat="false" ht="45" hidden="false" customHeight="true" outlineLevel="0" collapsed="false">
      <c r="A67" s="0" t="str">
        <f aca="false">'Hybrid - Mag - Mirror - Stereo'!C67</f>
        <v>PT_b_beta_S0M_P2E_LV_SRC/RET</v>
      </c>
      <c r="B67" s="27" t="str">
        <f aca="false">IF(ISNUMBER(SEARCH("_LV",A67)),LEFT(A67,FIND("_LV",A67)-1),"")</f>
        <v>PT_b_beta_S0M_P2E</v>
      </c>
      <c r="C67" s="136" t="str">
        <f aca="false">'Hybrid - Mag - Mirror - Stereo'!E67</f>
        <v>P9 - 2/10</v>
      </c>
      <c r="D67" s="136" t="str">
        <f aca="false">'Hybrid - Mag - Mirror - Stereo'!F67</f>
        <v>19 - J12 - 2/1</v>
      </c>
      <c r="E67" s="136" t="e">
        <f aca="false">'Hybrid - Mag - Mirror - Stereo'!L67</f>
        <v>#NAME?</v>
      </c>
      <c r="F67" s="136" t="e">
        <f aca="false">CONCATENATE(D67,"   ",E67)</f>
        <v>#NAME?</v>
      </c>
      <c r="H67" s="136" t="e">
        <f aca="false">'Hybrid - Mag - Mirror - Stereo'!N67</f>
        <v>#NAME?</v>
      </c>
      <c r="I67" s="136" t="e">
        <f aca="false">'Hybrid - Mag - Mirror - Stereo'!O67</f>
        <v>#NAME?</v>
      </c>
      <c r="K67" s="42"/>
      <c r="L67" s="31"/>
      <c r="M67" s="31"/>
    </row>
    <row r="68" customFormat="false" ht="45" hidden="false" customHeight="true" outlineLevel="0" collapsed="false">
      <c r="A68" s="0" t="str">
        <f aca="false">'Hybrid - Mag - Mirror - Stereo'!C68</f>
        <v>PT_b_beta_S0M_P3_LV_SRC/RET</v>
      </c>
      <c r="B68" s="27" t="str">
        <f aca="false">IF(ISNUMBER(SEARCH("_LV",A68)),LEFT(A68,FIND("_LV",A68)-1),"")</f>
        <v>PT_b_beta_S0M_P3</v>
      </c>
      <c r="C68" s="136" t="str">
        <f aca="false">'Hybrid - Mag - Mirror - Stereo'!E68</f>
        <v>P9 - 3/11</v>
      </c>
      <c r="D68" s="136" t="str">
        <f aca="false">'Hybrid - Mag - Mirror - Stereo'!F68</f>
        <v>16 - J12 - 8/7</v>
      </c>
      <c r="E68" s="136" t="e">
        <f aca="false">'Hybrid - Mag - Mirror - Stereo'!L68</f>
        <v>#NAME?</v>
      </c>
      <c r="F68" s="136" t="e">
        <f aca="false">CONCATENATE(D68,"   ",E68)</f>
        <v>#NAME?</v>
      </c>
      <c r="H68" s="136" t="e">
        <f aca="false">'Hybrid - Mag - Mirror - Stereo'!N68</f>
        <v>#NAME?</v>
      </c>
      <c r="I68" s="136" t="e">
        <f aca="false">'Hybrid - Mag - Mirror - Stereo'!O68</f>
        <v>#NAME?</v>
      </c>
      <c r="K68" s="42"/>
      <c r="L68" s="31"/>
      <c r="M68" s="31"/>
    </row>
    <row r="69" customFormat="false" ht="45" hidden="false" customHeight="true" outlineLevel="0" collapsed="false">
      <c r="A69" s="0" t="str">
        <f aca="false">'Hybrid - Mag - Mirror - Stereo'!C69</f>
        <v>PT_b_beta_S0S_P1W_LV_SRC/RET</v>
      </c>
      <c r="B69" s="27" t="str">
        <f aca="false">IF(ISNUMBER(SEARCH("_LV",A69)),LEFT(A69,FIND("_LV",A69)-1),"")</f>
        <v>PT_b_beta_S0S_P1W</v>
      </c>
      <c r="C69" s="136" t="str">
        <f aca="false">'Hybrid - Mag - Mirror - Stereo'!E69</f>
        <v>P9 - 4/12</v>
      </c>
      <c r="D69" s="136" t="str">
        <f aca="false">'Hybrid - Mag - Mirror - Stereo'!F69</f>
        <v>19 - J13 - 2/1</v>
      </c>
      <c r="E69" s="136" t="e">
        <f aca="false">'Hybrid - Mag - Mirror - Stereo'!L69</f>
        <v>#NAME?</v>
      </c>
      <c r="F69" s="136" t="e">
        <f aca="false">CONCATENATE(D69,"   ",E69)</f>
        <v>#NAME?</v>
      </c>
      <c r="H69" s="136" t="e">
        <f aca="false">'Hybrid - Mag - Mirror - Stereo'!N69</f>
        <v>#NAME?</v>
      </c>
      <c r="I69" s="136" t="e">
        <f aca="false">'Hybrid - Mag - Mirror - Stereo'!O69</f>
        <v>#NAME?</v>
      </c>
      <c r="K69" s="42"/>
      <c r="L69" s="31"/>
      <c r="M69" s="31"/>
    </row>
    <row r="70" customFormat="false" ht="45" hidden="false" customHeight="true" outlineLevel="0" collapsed="false">
      <c r="A70" s="0" t="str">
        <f aca="false">'Hybrid - Mag - Mirror - Stereo'!C70</f>
        <v>PT_b_beta_S0S_P2E_LV_SRC/RET</v>
      </c>
      <c r="B70" s="27" t="str">
        <f aca="false">IF(ISNUMBER(SEARCH("_LV",A70)),LEFT(A70,FIND("_LV",A70)-1),"")</f>
        <v>PT_b_beta_S0S_P2E</v>
      </c>
      <c r="C70" s="136" t="str">
        <f aca="false">'Hybrid - Mag - Mirror - Stereo'!E70</f>
        <v>P9 - 5/13</v>
      </c>
      <c r="D70" s="136" t="str">
        <f aca="false">'Hybrid - Mag - Mirror - Stereo'!F70</f>
        <v>19 - J13 - 8/7</v>
      </c>
      <c r="E70" s="136" t="e">
        <f aca="false">'Hybrid - Mag - Mirror - Stereo'!L70</f>
        <v>#NAME?</v>
      </c>
      <c r="F70" s="136" t="e">
        <f aca="false">CONCATENATE(D70,"   ",E70)</f>
        <v>#NAME?</v>
      </c>
      <c r="H70" s="136" t="e">
        <f aca="false">'Hybrid - Mag - Mirror - Stereo'!N70</f>
        <v>#NAME?</v>
      </c>
      <c r="I70" s="136" t="e">
        <f aca="false">'Hybrid - Mag - Mirror - Stereo'!O70</f>
        <v>#NAME?</v>
      </c>
      <c r="K70" s="42"/>
      <c r="L70" s="31"/>
      <c r="M70" s="31"/>
    </row>
    <row r="71" customFormat="false" ht="45" hidden="false" customHeight="true" outlineLevel="0" collapsed="false">
      <c r="A71" s="0" t="str">
        <f aca="false">'Hybrid - Mag - Mirror - Stereo'!C71</f>
        <v>PT_b_beta_S0S_P3_LV_SRC/RET</v>
      </c>
      <c r="B71" s="27" t="str">
        <f aca="false">IF(ISNUMBER(SEARCH("_LV",A71)),LEFT(A71,FIND("_LV",A71)-1),"")</f>
        <v>PT_b_beta_S0S_P3</v>
      </c>
      <c r="C71" s="136" t="str">
        <f aca="false">'Hybrid - Mag - Mirror - Stereo'!E71</f>
        <v>P9 - 6/14</v>
      </c>
      <c r="D71" s="136" t="str">
        <f aca="false">'Hybrid - Mag - Mirror - Stereo'!F71</f>
        <v>16 - J12 - 4/3</v>
      </c>
      <c r="E71" s="136" t="e">
        <f aca="false">'Hybrid - Mag - Mirror - Stereo'!L71</f>
        <v>#NAME?</v>
      </c>
      <c r="F71" s="136" t="e">
        <f aca="false">CONCATENATE(D71,"   ",E71)</f>
        <v>#NAME?</v>
      </c>
      <c r="H71" s="136" t="e">
        <f aca="false">'Hybrid - Mag - Mirror - Stereo'!N71</f>
        <v>#NAME?</v>
      </c>
      <c r="I71" s="136" t="e">
        <f aca="false">'Hybrid - Mag - Mirror - Stereo'!O71</f>
        <v>#NAME?</v>
      </c>
      <c r="K71" s="48"/>
      <c r="L71" s="31"/>
      <c r="M71" s="31"/>
    </row>
    <row r="72" customFormat="false" ht="45" hidden="false" customHeight="true" outlineLevel="0" collapsed="false">
      <c r="L72" s="31"/>
      <c r="M72" s="31"/>
    </row>
    <row r="73" customFormat="false" ht="45" hidden="false" customHeight="true" outlineLevel="0" collapsed="false">
      <c r="L73" s="31"/>
      <c r="M73" s="31"/>
    </row>
    <row r="74" customFormat="false" ht="45" hidden="false" customHeight="true" outlineLevel="0" collapsed="false">
      <c r="K74" s="31"/>
      <c r="L74" s="31"/>
      <c r="M74" s="31"/>
    </row>
    <row r="75" customFormat="false" ht="45" hidden="false" customHeight="true" outlineLevel="0" collapsed="false">
      <c r="A75" s="0" t="str">
        <f aca="false">'Hybrid - Mag - Mirror - Stereo'!C75</f>
        <v>PT_b_beta_S0M_P4_LV_SRC/RET</v>
      </c>
      <c r="B75" s="27" t="str">
        <f aca="false">IF(ISNUMBER(SEARCH("_LV",A75)),LEFT(A75,FIND("_LV",A75)-1),"")</f>
        <v>PT_b_beta_S0M_P4</v>
      </c>
      <c r="C75" s="136" t="str">
        <f aca="false">'Hybrid - Mag - Mirror - Stereo'!E75</f>
        <v>P28 - 1/9</v>
      </c>
      <c r="D75" s="136" t="str">
        <f aca="false">'Hybrid - Mag - Mirror - Stereo'!F75</f>
        <v>14 - J12 - 8/7</v>
      </c>
      <c r="E75" s="136" t="e">
        <f aca="false">'Hybrid - Mag - Mirror - Stereo'!L75</f>
        <v>#NAME?</v>
      </c>
      <c r="F75" s="136" t="e">
        <f aca="false">CONCATENATE(D75,"   ",E75)</f>
        <v>#NAME?</v>
      </c>
      <c r="H75" s="136" t="e">
        <f aca="false">'Hybrid - Mag - Mirror - Stereo'!N75</f>
        <v>#NAME?</v>
      </c>
      <c r="I75" s="136" t="e">
        <f aca="false">'Hybrid - Mag - Mirror - Stereo'!O75</f>
        <v>#NAME?</v>
      </c>
      <c r="K75" s="49"/>
      <c r="L75" s="31"/>
      <c r="M75" s="42"/>
    </row>
    <row r="76" customFormat="false" ht="45" hidden="false" customHeight="true" outlineLevel="0" collapsed="false">
      <c r="A76" s="0" t="str">
        <f aca="false">'Hybrid - Mag - Mirror - Stereo'!C76</f>
        <v>PT_b_beta_S1M_P4_LV_SRC/RET</v>
      </c>
      <c r="B76" s="27" t="str">
        <f aca="false">IF(ISNUMBER(SEARCH("_LV",A76)),LEFT(A76,FIND("_LV",A76)-1),"")</f>
        <v>PT_b_beta_S1M_P4</v>
      </c>
      <c r="C76" s="136" t="str">
        <f aca="false">'Hybrid - Mag - Mirror - Stereo'!E76</f>
        <v>P28 - 2/10</v>
      </c>
      <c r="D76" s="136" t="str">
        <f aca="false">'Hybrid - Mag - Mirror - Stereo'!F76</f>
        <v>14 - J12 - 6/5</v>
      </c>
      <c r="E76" s="136" t="e">
        <f aca="false">'Hybrid - Mag - Mirror - Stereo'!L76</f>
        <v>#NAME?</v>
      </c>
      <c r="F76" s="136" t="e">
        <f aca="false">CONCATENATE(D76,"   ",E76)</f>
        <v>#NAME?</v>
      </c>
      <c r="H76" s="136" t="e">
        <f aca="false">'Hybrid - Mag - Mirror - Stereo'!N76</f>
        <v>#NAME?</v>
      </c>
      <c r="I76" s="136" t="e">
        <f aca="false">'Hybrid - Mag - Mirror - Stereo'!O76</f>
        <v>#NAME?</v>
      </c>
      <c r="K76" s="129"/>
      <c r="L76" s="31"/>
      <c r="M76" s="42"/>
    </row>
    <row r="77" customFormat="false" ht="45" hidden="false" customHeight="true" outlineLevel="0" collapsed="false">
      <c r="A77" s="0" t="str">
        <f aca="false">'Hybrid - Mag - Mirror - Stereo'!C77</f>
        <v>PT_b_beta_S2M_P4_LV_SRC/RET</v>
      </c>
      <c r="B77" s="27" t="str">
        <f aca="false">IF(ISNUMBER(SEARCH("_LV",A77)),LEFT(A77,FIND("_LV",A77)-1),"")</f>
        <v>PT_b_beta_S2M_P4</v>
      </c>
      <c r="C77" s="136" t="str">
        <f aca="false">'Hybrid - Mag - Mirror - Stereo'!E77</f>
        <v>P28 - 3/11</v>
      </c>
      <c r="D77" s="136" t="str">
        <f aca="false">'Hybrid - Mag - Mirror - Stereo'!F77</f>
        <v>13 - J13 - 6/5</v>
      </c>
      <c r="E77" s="136" t="e">
        <f aca="false">'Hybrid - Mag - Mirror - Stereo'!L77</f>
        <v>#NAME?</v>
      </c>
      <c r="F77" s="136" t="e">
        <f aca="false">CONCATENATE(D77,"   ",E77)</f>
        <v>#NAME?</v>
      </c>
      <c r="H77" s="136" t="e">
        <f aca="false">'Hybrid - Mag - Mirror - Stereo'!N77</f>
        <v>#NAME?</v>
      </c>
      <c r="I77" s="136" t="e">
        <f aca="false">'Hybrid - Mag - Mirror - Stereo'!O77</f>
        <v>#NAME?</v>
      </c>
      <c r="K77" s="49"/>
      <c r="L77" s="31"/>
      <c r="M77" s="48"/>
    </row>
    <row r="78" customFormat="false" ht="45" hidden="false" customHeight="true" outlineLevel="0" collapsed="false">
      <c r="A78" s="0" t="str">
        <f aca="false">'Hybrid - Mag - Mirror - Stereo'!C78</f>
        <v>PT_b_beta_S2M_P3_LV_SRC/RET</v>
      </c>
      <c r="B78" s="27" t="str">
        <f aca="false">IF(ISNUMBER(SEARCH("_LV",A78)),LEFT(A78,FIND("_LV",A78)-1),"")</f>
        <v>PT_b_beta_S2M_P3</v>
      </c>
      <c r="C78" s="136" t="str">
        <f aca="false">'Hybrid - Mag - Mirror - Stereo'!E78</f>
        <v>P28 - 4/12</v>
      </c>
      <c r="D78" s="136" t="str">
        <f aca="false">'Hybrid - Mag - Mirror - Stereo'!F78</f>
        <v>16 - J13 - 8/7</v>
      </c>
      <c r="E78" s="136" t="e">
        <f aca="false">'Hybrid - Mag - Mirror - Stereo'!L78</f>
        <v>#NAME?</v>
      </c>
      <c r="F78" s="136" t="e">
        <f aca="false">CONCATENATE(D78,"   ",E78)</f>
        <v>#NAME?</v>
      </c>
      <c r="H78" s="136" t="e">
        <f aca="false">'Hybrid - Mag - Mirror - Stereo'!N78</f>
        <v>#NAME?</v>
      </c>
      <c r="I78" s="136" t="e">
        <f aca="false">'Hybrid - Mag - Mirror - Stereo'!O78</f>
        <v>#NAME?</v>
      </c>
      <c r="K78" s="49"/>
      <c r="L78" s="48"/>
      <c r="M78" s="48"/>
    </row>
    <row r="80" customFormat="false" ht="45" hidden="false" customHeight="true" outlineLevel="0" collapsed="false">
      <c r="K80" s="31"/>
      <c r="L80" s="31"/>
      <c r="M80" s="31"/>
    </row>
    <row r="81" customFormat="false" ht="45" hidden="false" customHeight="true" outlineLevel="0" collapsed="false">
      <c r="K81" s="31"/>
      <c r="L81" s="31"/>
      <c r="M81" s="31"/>
    </row>
    <row r="82" customFormat="false" ht="15.75" hidden="false" customHeight="true" outlineLevel="0" collapsed="false">
      <c r="K82" s="31"/>
      <c r="L82" s="31"/>
      <c r="M82" s="31"/>
    </row>
    <row r="83" customFormat="false" ht="12" hidden="false" customHeight="true" outlineLevel="0" collapsed="false">
      <c r="K83" s="31"/>
      <c r="L83" s="31"/>
      <c r="M83" s="31"/>
    </row>
    <row r="84" customFormat="false" ht="45" hidden="false" customHeight="true" outlineLevel="0" collapsed="false">
      <c r="A84" s="0" t="str">
        <f aca="false">'Hybrid - Mag - Mirror - Stereo'!C84</f>
        <v>PT_b_gamma_S2M_P1W_LV_SRC/RET</v>
      </c>
      <c r="B84" s="27" t="str">
        <f aca="false">IF(ISNUMBER(SEARCH("_LV",A84)),LEFT(A84,FIND("_LV",A84)-1),"")</f>
        <v>PT_b_gamma_S2M_P1W</v>
      </c>
      <c r="C84" s="136" t="str">
        <f aca="false">'Hybrid - Mag - Mirror - Stereo'!E84</f>
        <v>P13 - 1/9</v>
      </c>
      <c r="D84" s="136" t="str">
        <f aca="false">'Hybrid - Mag - Mirror - Stereo'!F84</f>
        <v>24 - J13 - 6/5</v>
      </c>
      <c r="E84" s="136" t="e">
        <f aca="false">'Hybrid - Mag - Mirror - Stereo'!L84</f>
        <v>#NAME?</v>
      </c>
      <c r="F84" s="136" t="e">
        <f aca="false">CONCATENATE(D84,"   ",E84)</f>
        <v>#NAME?</v>
      </c>
      <c r="H84" s="136" t="e">
        <f aca="false">'Hybrid - Mag - Mirror - Stereo'!N84</f>
        <v>#NAME?</v>
      </c>
      <c r="I84" s="136" t="e">
        <f aca="false">'Hybrid - Mag - Mirror - Stereo'!O84</f>
        <v>#NAME?</v>
      </c>
      <c r="K84" s="42"/>
      <c r="L84" s="31"/>
      <c r="M84" s="31"/>
    </row>
    <row r="85" customFormat="false" ht="45" hidden="false" customHeight="true" outlineLevel="0" collapsed="false">
      <c r="A85" s="0" t="str">
        <f aca="false">'Hybrid - Mag - Mirror - Stereo'!C85</f>
        <v>PT_b_gamma_S2M_P2E_LV_SRC/RET</v>
      </c>
      <c r="B85" s="27" t="str">
        <f aca="false">IF(ISNUMBER(SEARCH("_LV",A85)),LEFT(A85,FIND("_LV",A85)-1),"")</f>
        <v>PT_b_gamma_S2M_P2E</v>
      </c>
      <c r="C85" s="136" t="str">
        <f aca="false">'Hybrid - Mag - Mirror - Stereo'!E85</f>
        <v>P13 - 2/10</v>
      </c>
      <c r="D85" s="136" t="str">
        <f aca="false">'Hybrid - Mag - Mirror - Stereo'!F85</f>
        <v>20 - J12 - 6/5</v>
      </c>
      <c r="E85" s="136" t="e">
        <f aca="false">'Hybrid - Mag - Mirror - Stereo'!L85</f>
        <v>#NAME?</v>
      </c>
      <c r="F85" s="136" t="e">
        <f aca="false">CONCATENATE(D85,"   ",E85)</f>
        <v>#NAME?</v>
      </c>
      <c r="H85" s="136" t="e">
        <f aca="false">'Hybrid - Mag - Mirror - Stereo'!N85</f>
        <v>#NAME?</v>
      </c>
      <c r="I85" s="136" t="e">
        <f aca="false">'Hybrid - Mag - Mirror - Stereo'!O85</f>
        <v>#NAME?</v>
      </c>
      <c r="K85" s="42"/>
      <c r="L85" s="31"/>
      <c r="M85" s="31"/>
    </row>
    <row r="86" customFormat="false" ht="45" hidden="false" customHeight="true" outlineLevel="0" collapsed="false">
      <c r="A86" s="0" t="str">
        <f aca="false">'Hybrid - Mag - Mirror - Stereo'!C86</f>
        <v>PT_b_gamma_S2S_P1W_LV_SRC/RET</v>
      </c>
      <c r="B86" s="27" t="str">
        <f aca="false">IF(ISNUMBER(SEARCH("_LV",A86)),LEFT(A86,FIND("_LV",A86)-1),"")</f>
        <v>PT_b_gamma_S2S_P1W</v>
      </c>
      <c r="C86" s="136" t="str">
        <f aca="false">'Hybrid - Mag - Mirror - Stereo'!E86</f>
        <v>P13 - 4/12</v>
      </c>
      <c r="D86" s="136" t="str">
        <f aca="false">'Hybrid - Mag - Mirror - Stereo'!F86</f>
        <v>20 - J12 - 8/7</v>
      </c>
      <c r="E86" s="136" t="e">
        <f aca="false">'Hybrid - Mag - Mirror - Stereo'!L86</f>
        <v>#NAME?</v>
      </c>
      <c r="F86" s="136" t="e">
        <f aca="false">CONCATENATE(D86,"   ",E86)</f>
        <v>#NAME?</v>
      </c>
      <c r="H86" s="136" t="e">
        <f aca="false">'Hybrid - Mag - Mirror - Stereo'!N86</f>
        <v>#NAME?</v>
      </c>
      <c r="I86" s="136" t="e">
        <f aca="false">'Hybrid - Mag - Mirror - Stereo'!O86</f>
        <v>#NAME?</v>
      </c>
      <c r="K86" s="42"/>
      <c r="L86" s="31"/>
      <c r="M86" s="31"/>
    </row>
    <row r="87" customFormat="false" ht="45" hidden="false" customHeight="true" outlineLevel="0" collapsed="false">
      <c r="A87" s="0" t="str">
        <f aca="false">'Hybrid - Mag - Mirror - Stereo'!C87</f>
        <v>PT_b_gamma_S2S_P2E_LV_SRC/RET</v>
      </c>
      <c r="B87" s="27" t="str">
        <f aca="false">IF(ISNUMBER(SEARCH("_LV",A87)),LEFT(A87,FIND("_LV",A87)-1),"")</f>
        <v>PT_b_gamma_S2S_P2E</v>
      </c>
      <c r="C87" s="136" t="str">
        <f aca="false">'Hybrid - Mag - Mirror - Stereo'!E87</f>
        <v>P13 - 5/13</v>
      </c>
      <c r="D87" s="136" t="str">
        <f aca="false">'Hybrid - Mag - Mirror - Stereo'!F87</f>
        <v>17 - J13 - 4/3</v>
      </c>
      <c r="E87" s="136" t="e">
        <f aca="false">'Hybrid - Mag - Mirror - Stereo'!L87</f>
        <v>#NAME?</v>
      </c>
      <c r="F87" s="136" t="e">
        <f aca="false">CONCATENATE(D87,"   ",E87)</f>
        <v>#NAME?</v>
      </c>
      <c r="H87" s="136" t="e">
        <f aca="false">'Hybrid - Mag - Mirror - Stereo'!N87</f>
        <v>#NAME?</v>
      </c>
      <c r="I87" s="136" t="e">
        <f aca="false">'Hybrid - Mag - Mirror - Stereo'!O87</f>
        <v>#NAME?</v>
      </c>
      <c r="K87" s="42"/>
      <c r="L87" s="31"/>
      <c r="M87" s="31"/>
    </row>
    <row r="88" customFormat="false" ht="45" hidden="false" customHeight="true" outlineLevel="0" collapsed="false">
      <c r="A88" s="0" t="str">
        <f aca="false">'Hybrid - Mag - Mirror - Stereo'!C88</f>
        <v>PT_b_gamma_S2S_P3_LV_SRC/RET</v>
      </c>
      <c r="B88" s="27" t="str">
        <f aca="false">IF(ISNUMBER(SEARCH("_LV",A88)),LEFT(A88,FIND("_LV",A88)-1),"")</f>
        <v>PT_b_gamma_S2S_P3</v>
      </c>
      <c r="C88" s="136" t="str">
        <f aca="false">'Hybrid - Mag - Mirror - Stereo'!E88</f>
        <v>P13 - 6/14</v>
      </c>
      <c r="D88" s="136" t="str">
        <f aca="false">'Hybrid - Mag - Mirror - Stereo'!F88</f>
        <v>14 - J13 - 2/1</v>
      </c>
      <c r="E88" s="136" t="e">
        <f aca="false">'Hybrid - Mag - Mirror - Stereo'!L88</f>
        <v>#NAME?</v>
      </c>
      <c r="F88" s="136" t="e">
        <f aca="false">CONCATENATE(D88,"   ",E88)</f>
        <v>#NAME?</v>
      </c>
      <c r="H88" s="136" t="e">
        <f aca="false">'Hybrid - Mag - Mirror - Stereo'!N88</f>
        <v>#NAME?</v>
      </c>
      <c r="I88" s="136" t="e">
        <f aca="false">'Hybrid - Mag - Mirror - Stereo'!O88</f>
        <v>#NAME?</v>
      </c>
      <c r="K88" s="42"/>
      <c r="L88" s="31"/>
      <c r="M88" s="31"/>
    </row>
    <row r="89" customFormat="false" ht="11.25" hidden="false" customHeight="true" outlineLevel="0" collapsed="false">
      <c r="K89" s="31"/>
      <c r="L89" s="31"/>
      <c r="M89" s="31"/>
    </row>
    <row r="90" customFormat="false" ht="12" hidden="false" customHeight="true" outlineLevel="0" collapsed="false"/>
    <row r="91" customFormat="false" ht="15" hidden="false" customHeight="true" outlineLevel="0" collapsed="false"/>
    <row r="92" customFormat="false" ht="45" hidden="false" customHeight="true" outlineLevel="0" collapsed="false">
      <c r="A92" s="0" t="str">
        <f aca="false">'Hybrid - Mag - Mirror - Stereo'!C92</f>
        <v>PT_b_gamma_S1M_P1W_LV_SRC/RET</v>
      </c>
      <c r="B92" s="27" t="str">
        <f aca="false">IF(ISNUMBER(SEARCH("_LV",A92)),LEFT(A92,FIND("_LV",A92)-1),"")</f>
        <v>PT_b_gamma_S1M_P1W</v>
      </c>
      <c r="C92" s="136" t="str">
        <f aca="false">'Hybrid - Mag - Mirror - Stereo'!E92</f>
        <v>P14 - 1/9</v>
      </c>
      <c r="D92" s="136" t="str">
        <f aca="false">'Hybrid - Mag - Mirror - Stereo'!F92</f>
        <v>24 - J13 - 8/7</v>
      </c>
      <c r="E92" s="136" t="e">
        <f aca="false">'Hybrid - Mag - Mirror - Stereo'!L92</f>
        <v>#NAME?</v>
      </c>
      <c r="F92" s="136" t="e">
        <f aca="false">CONCATENATE(D92,"   ",E92)</f>
        <v>#NAME?</v>
      </c>
      <c r="H92" s="136" t="e">
        <f aca="false">'Hybrid - Mag - Mirror - Stereo'!N92</f>
        <v>#NAME?</v>
      </c>
      <c r="I92" s="136" t="e">
        <f aca="false">'Hybrid - Mag - Mirror - Stereo'!O92</f>
        <v>#NAME?</v>
      </c>
      <c r="K92" s="42"/>
      <c r="L92" s="31"/>
      <c r="M92" s="31"/>
    </row>
    <row r="93" customFormat="false" ht="45" hidden="false" customHeight="true" outlineLevel="0" collapsed="false">
      <c r="A93" s="0" t="str">
        <f aca="false">'Hybrid - Mag - Mirror - Stereo'!C93</f>
        <v>PT_b_gamma_S1M_P2E_LV_SRC/RET</v>
      </c>
      <c r="B93" s="27" t="str">
        <f aca="false">IF(ISNUMBER(SEARCH("_LV",A93)),LEFT(A93,FIND("_LV",A93)-1),"")</f>
        <v>PT_b_gamma_S1M_P2E</v>
      </c>
      <c r="C93" s="136" t="str">
        <f aca="false">'Hybrid - Mag - Mirror - Stereo'!E93</f>
        <v>P14 - 2/10</v>
      </c>
      <c r="D93" s="136" t="str">
        <f aca="false">'Hybrid - Mag - Mirror - Stereo'!F93</f>
        <v>20 - J12 - 4/3</v>
      </c>
      <c r="E93" s="136" t="e">
        <f aca="false">'Hybrid - Mag - Mirror - Stereo'!L93</f>
        <v>#NAME?</v>
      </c>
      <c r="F93" s="136" t="e">
        <f aca="false">CONCATENATE(D93,"   ",E93)</f>
        <v>#NAME?</v>
      </c>
      <c r="H93" s="136" t="e">
        <f aca="false">'Hybrid - Mag - Mirror - Stereo'!N93</f>
        <v>#NAME?</v>
      </c>
      <c r="I93" s="136" t="e">
        <f aca="false">'Hybrid - Mag - Mirror - Stereo'!O93</f>
        <v>#NAME?</v>
      </c>
      <c r="K93" s="42"/>
      <c r="L93" s="31"/>
      <c r="M93" s="31"/>
    </row>
    <row r="94" customFormat="false" ht="45" hidden="false" customHeight="true" outlineLevel="0" collapsed="false">
      <c r="A94" s="0" t="str">
        <f aca="false">'Hybrid - Mag - Mirror - Stereo'!C94</f>
        <v>PT_b_gamma_S1M_P3_LV_SRC/RET</v>
      </c>
      <c r="B94" s="27" t="str">
        <f aca="false">IF(ISNUMBER(SEARCH("_LV",A94)),LEFT(A94,FIND("_LV",A94)-1),"")</f>
        <v>PT_b_gamma_S1M_P3</v>
      </c>
      <c r="C94" s="136" t="str">
        <f aca="false">'Hybrid - Mag - Mirror - Stereo'!E94</f>
        <v>P14 - 3/11</v>
      </c>
      <c r="D94" s="136" t="str">
        <f aca="false">'Hybrid - Mag - Mirror - Stereo'!F94</f>
        <v>17 - J12 - 6/5</v>
      </c>
      <c r="E94" s="136" t="e">
        <f aca="false">'Hybrid - Mag - Mirror - Stereo'!L94</f>
        <v>#NAME?</v>
      </c>
      <c r="F94" s="136" t="e">
        <f aca="false">CONCATENATE(D94,"   ",E94)</f>
        <v>#NAME?</v>
      </c>
      <c r="H94" s="136" t="e">
        <f aca="false">'Hybrid - Mag - Mirror - Stereo'!N94</f>
        <v>#NAME?</v>
      </c>
      <c r="I94" s="136" t="e">
        <f aca="false">'Hybrid - Mag - Mirror - Stereo'!O94</f>
        <v>#NAME?</v>
      </c>
      <c r="K94" s="42"/>
      <c r="L94" s="31"/>
      <c r="M94" s="131"/>
    </row>
    <row r="95" customFormat="false" ht="45" hidden="false" customHeight="true" outlineLevel="0" collapsed="false">
      <c r="A95" s="0" t="str">
        <f aca="false">'Hybrid - Mag - Mirror - Stereo'!C95</f>
        <v>PT_b_gamma_S1S_P1W_LV_SRC/RET</v>
      </c>
      <c r="B95" s="27" t="str">
        <f aca="false">IF(ISNUMBER(SEARCH("_LV",A95)),LEFT(A95,FIND("_LV",A95)-1),"")</f>
        <v>PT_b_gamma_S1S_P1W</v>
      </c>
      <c r="C95" s="136" t="str">
        <f aca="false">'Hybrid - Mag - Mirror - Stereo'!E95</f>
        <v>P14 - 4/12</v>
      </c>
      <c r="D95" s="136" t="str">
        <f aca="false">'Hybrid - Mag - Mirror - Stereo'!F95</f>
        <v>20 - J13 - 6/5</v>
      </c>
      <c r="E95" s="136" t="e">
        <f aca="false">'Hybrid - Mag - Mirror - Stereo'!L95</f>
        <v>#NAME?</v>
      </c>
      <c r="F95" s="136" t="e">
        <f aca="false">CONCATENATE(D95,"   ",E95)</f>
        <v>#NAME?</v>
      </c>
      <c r="H95" s="136" t="e">
        <f aca="false">'Hybrid - Mag - Mirror - Stereo'!N95</f>
        <v>#NAME?</v>
      </c>
      <c r="I95" s="136" t="e">
        <f aca="false">'Hybrid - Mag - Mirror - Stereo'!O95</f>
        <v>#NAME?</v>
      </c>
      <c r="K95" s="42"/>
      <c r="L95" s="31"/>
      <c r="M95" s="31"/>
    </row>
    <row r="96" customFormat="false" ht="45" hidden="false" customHeight="true" outlineLevel="0" collapsed="false">
      <c r="A96" s="0" t="str">
        <f aca="false">'Hybrid - Mag - Mirror - Stereo'!C96</f>
        <v>PT_b_gamma_S1S_P2E_LV_SRC/RET</v>
      </c>
      <c r="B96" s="27" t="str">
        <f aca="false">IF(ISNUMBER(SEARCH("_LV",A96)),LEFT(A96,FIND("_LV",A96)-1),"")</f>
        <v>PT_b_gamma_S1S_P2E</v>
      </c>
      <c r="C96" s="136" t="str">
        <f aca="false">'Hybrid - Mag - Mirror - Stereo'!E96</f>
        <v>P14 - 5/13</v>
      </c>
      <c r="D96" s="136" t="str">
        <f aca="false">'Hybrid - Mag - Mirror - Stereo'!F96</f>
        <v>17 - J12 - 2/1</v>
      </c>
      <c r="E96" s="136" t="e">
        <f aca="false">'Hybrid - Mag - Mirror - Stereo'!L96</f>
        <v>#NAME?</v>
      </c>
      <c r="F96" s="136" t="e">
        <f aca="false">CONCATENATE(D96,"   ",E96)</f>
        <v>#NAME?</v>
      </c>
      <c r="H96" s="136" t="e">
        <f aca="false">'Hybrid - Mag - Mirror - Stereo'!N96</f>
        <v>#NAME?</v>
      </c>
      <c r="I96" s="136" t="e">
        <f aca="false">'Hybrid - Mag - Mirror - Stereo'!O96</f>
        <v>#NAME?</v>
      </c>
      <c r="K96" s="42"/>
      <c r="L96" s="31"/>
      <c r="M96" s="31"/>
    </row>
    <row r="97" customFormat="false" ht="45" hidden="false" customHeight="true" outlineLevel="0" collapsed="false">
      <c r="A97" s="0" t="str">
        <f aca="false">'Hybrid - Mag - Mirror - Stereo'!C97</f>
        <v>PT_b_gamma_S1S_P3_LV_SRC/RET</v>
      </c>
      <c r="B97" s="27" t="str">
        <f aca="false">IF(ISNUMBER(SEARCH("_LV",A97)),LEFT(A97,FIND("_LV",A97)-1),"")</f>
        <v>PT_b_gamma_S1S_P3</v>
      </c>
      <c r="C97" s="136" t="str">
        <f aca="false">'Hybrid - Mag - Mirror - Stereo'!E97</f>
        <v>P14 - 6/14</v>
      </c>
      <c r="D97" s="136" t="str">
        <f aca="false">'Hybrid - Mag - Mirror - Stereo'!F97</f>
        <v>14 - J13 - 4/3</v>
      </c>
      <c r="E97" s="136" t="e">
        <f aca="false">'Hybrid - Mag - Mirror - Stereo'!L97</f>
        <v>#NAME?</v>
      </c>
      <c r="F97" s="136" t="e">
        <f aca="false">CONCATENATE(D97,"   ",E97)</f>
        <v>#NAME?</v>
      </c>
      <c r="H97" s="136" t="e">
        <f aca="false">'Hybrid - Mag - Mirror - Stereo'!N97</f>
        <v>#NAME?</v>
      </c>
      <c r="I97" s="136" t="e">
        <f aca="false">'Hybrid - Mag - Mirror - Stereo'!O97</f>
        <v>#NAME?</v>
      </c>
      <c r="K97" s="42"/>
      <c r="L97" s="31"/>
      <c r="M97" s="31"/>
    </row>
    <row r="98" customFormat="false" ht="12" hidden="false" customHeight="true" outlineLevel="0" collapsed="false"/>
    <row r="99" customFormat="false" ht="13.5" hidden="false" customHeight="true" outlineLevel="0" collapsed="false"/>
    <row r="100" customFormat="false" ht="14.25" hidden="false" customHeight="true" outlineLevel="0" collapsed="false"/>
    <row r="101" customFormat="false" ht="45" hidden="false" customHeight="true" outlineLevel="0" collapsed="false">
      <c r="A101" s="0" t="str">
        <f aca="false">'Hybrid - Mag - Mirror - Stereo'!C101</f>
        <v>PT_b_gamma_S0M_P1W_LV_SRC/RET</v>
      </c>
      <c r="B101" s="27" t="str">
        <f aca="false">IF(ISNUMBER(SEARCH("_LV",A101)),LEFT(A101,FIND("_LV",A101)-1),"")</f>
        <v>PT_b_gamma_S0M_P1W</v>
      </c>
      <c r="C101" s="136" t="str">
        <f aca="false">'Hybrid - Mag - Mirror - Stereo'!E101</f>
        <v>P15 - 1/9</v>
      </c>
      <c r="D101" s="136" t="str">
        <f aca="false">'Hybrid - Mag - Mirror - Stereo'!F101</f>
        <v>24 - J13 - 2/1</v>
      </c>
      <c r="E101" s="136" t="e">
        <f aca="false">'Hybrid - Mag - Mirror - Stereo'!L101</f>
        <v>#NAME?</v>
      </c>
      <c r="F101" s="136" t="e">
        <f aca="false">CONCATENATE(D101,"   ",E101)</f>
        <v>#NAME?</v>
      </c>
      <c r="H101" s="136" t="e">
        <f aca="false">'Hybrid - Mag - Mirror - Stereo'!N101</f>
        <v>#NAME?</v>
      </c>
      <c r="I101" s="136" t="e">
        <f aca="false">'Hybrid - Mag - Mirror - Stereo'!O101</f>
        <v>#NAME?</v>
      </c>
      <c r="K101" s="42"/>
      <c r="L101" s="31"/>
      <c r="M101" s="31"/>
    </row>
    <row r="102" customFormat="false" ht="45" hidden="false" customHeight="true" outlineLevel="0" collapsed="false">
      <c r="A102" s="0" t="str">
        <f aca="false">'Hybrid - Mag - Mirror - Stereo'!C102</f>
        <v>PT_b_gamma_S0M_P2E_LV_SRC/RET</v>
      </c>
      <c r="B102" s="27" t="str">
        <f aca="false">IF(ISNUMBER(SEARCH("_LV",A102)),LEFT(A102,FIND("_LV",A102)-1),"")</f>
        <v>PT_b_gamma_S0M_P2E</v>
      </c>
      <c r="C102" s="136" t="str">
        <f aca="false">'Hybrid - Mag - Mirror - Stereo'!E102</f>
        <v>P15 - 2/10</v>
      </c>
      <c r="D102" s="136" t="str">
        <f aca="false">'Hybrid - Mag - Mirror - Stereo'!F102</f>
        <v>20 - J12 - 2/1</v>
      </c>
      <c r="E102" s="136" t="e">
        <f aca="false">'Hybrid - Mag - Mirror - Stereo'!L102</f>
        <v>#NAME?</v>
      </c>
      <c r="F102" s="136" t="e">
        <f aca="false">CONCATENATE(D102,"   ",E102)</f>
        <v>#NAME?</v>
      </c>
      <c r="H102" s="136" t="e">
        <f aca="false">'Hybrid - Mag - Mirror - Stereo'!N102</f>
        <v>#NAME?</v>
      </c>
      <c r="I102" s="136" t="e">
        <f aca="false">'Hybrid - Mag - Mirror - Stereo'!O102</f>
        <v>#NAME?</v>
      </c>
      <c r="K102" s="48"/>
      <c r="L102" s="31"/>
      <c r="M102" s="31"/>
    </row>
    <row r="103" customFormat="false" ht="45" hidden="false" customHeight="true" outlineLevel="0" collapsed="false">
      <c r="A103" s="0" t="str">
        <f aca="false">'Hybrid - Mag - Mirror - Stereo'!C103</f>
        <v>PT_b_gamma_S0M_P3_LV_SRC/RET</v>
      </c>
      <c r="B103" s="27" t="str">
        <f aca="false">IF(ISNUMBER(SEARCH("_LV",A103)),LEFT(A103,FIND("_LV",A103)-1),"")</f>
        <v>PT_b_gamma_S0M_P3</v>
      </c>
      <c r="C103" s="136" t="str">
        <f aca="false">'Hybrid - Mag - Mirror - Stereo'!E103</f>
        <v>P15 - 3/11</v>
      </c>
      <c r="D103" s="136" t="str">
        <f aca="false">'Hybrid - Mag - Mirror - Stereo'!F103</f>
        <v>17 - J12 - 8/7</v>
      </c>
      <c r="E103" s="136" t="e">
        <f aca="false">'Hybrid - Mag - Mirror - Stereo'!L103</f>
        <v>#NAME?</v>
      </c>
      <c r="F103" s="136" t="e">
        <f aca="false">CONCATENATE(D103,"   ",E103)</f>
        <v>#NAME?</v>
      </c>
      <c r="H103" s="136" t="e">
        <f aca="false">'Hybrid - Mag - Mirror - Stereo'!N103</f>
        <v>#NAME?</v>
      </c>
      <c r="I103" s="136" t="e">
        <f aca="false">'Hybrid - Mag - Mirror - Stereo'!O103</f>
        <v>#NAME?</v>
      </c>
      <c r="K103" s="48"/>
      <c r="L103" s="31"/>
      <c r="M103" s="31"/>
    </row>
    <row r="104" customFormat="false" ht="45" hidden="false" customHeight="true" outlineLevel="0" collapsed="false">
      <c r="A104" s="0" t="str">
        <f aca="false">'Hybrid - Mag - Mirror - Stereo'!C104</f>
        <v>PT_b_gamma_S0S_P1W_LV_SRC/RET</v>
      </c>
      <c r="B104" s="27" t="str">
        <f aca="false">IF(ISNUMBER(SEARCH("_LV",A104)),LEFT(A104,FIND("_LV",A104)-1),"")</f>
        <v>PT_b_gamma_S0S_P1W</v>
      </c>
      <c r="C104" s="136" t="str">
        <f aca="false">'Hybrid - Mag - Mirror - Stereo'!E104</f>
        <v>P15 - 4/12</v>
      </c>
      <c r="D104" s="136" t="str">
        <f aca="false">'Hybrid - Mag - Mirror - Stereo'!F104</f>
        <v>20 - J13 - 2/1</v>
      </c>
      <c r="E104" s="136" t="e">
        <f aca="false">'Hybrid - Mag - Mirror - Stereo'!L104</f>
        <v>#NAME?</v>
      </c>
      <c r="F104" s="136" t="e">
        <f aca="false">CONCATENATE(D104,"   ",E104)</f>
        <v>#NAME?</v>
      </c>
      <c r="H104" s="136" t="e">
        <f aca="false">'Hybrid - Mag - Mirror - Stereo'!N104</f>
        <v>#NAME?</v>
      </c>
      <c r="I104" s="136" t="e">
        <f aca="false">'Hybrid - Mag - Mirror - Stereo'!O104</f>
        <v>#NAME?</v>
      </c>
      <c r="K104" s="48"/>
      <c r="L104" s="31"/>
      <c r="M104" s="31"/>
    </row>
    <row r="105" customFormat="false" ht="45" hidden="false" customHeight="true" outlineLevel="0" collapsed="false">
      <c r="A105" s="0" t="str">
        <f aca="false">'Hybrid - Mag - Mirror - Stereo'!C105</f>
        <v>PT_b_gamma_S0S_P2E_LV_SRC/RET</v>
      </c>
      <c r="B105" s="27" t="str">
        <f aca="false">IF(ISNUMBER(SEARCH("_LV",A105)),LEFT(A105,FIND("_LV",A105)-1),"")</f>
        <v>PT_b_gamma_S0S_P2E</v>
      </c>
      <c r="C105" s="136" t="str">
        <f aca="false">'Hybrid - Mag - Mirror - Stereo'!E105</f>
        <v>P15 - 5/13</v>
      </c>
      <c r="D105" s="136" t="str">
        <f aca="false">'Hybrid - Mag - Mirror - Stereo'!F105</f>
        <v>20 - J13 - 8/7</v>
      </c>
      <c r="E105" s="136" t="e">
        <f aca="false">'Hybrid - Mag - Mirror - Stereo'!L105</f>
        <v>#NAME?</v>
      </c>
      <c r="F105" s="136" t="e">
        <f aca="false">CONCATENATE(D105,"   ",E105)</f>
        <v>#NAME?</v>
      </c>
      <c r="H105" s="136" t="e">
        <f aca="false">'Hybrid - Mag - Mirror - Stereo'!N105</f>
        <v>#NAME?</v>
      </c>
      <c r="I105" s="136" t="e">
        <f aca="false">'Hybrid - Mag - Mirror - Stereo'!O105</f>
        <v>#NAME?</v>
      </c>
      <c r="K105" s="48"/>
      <c r="L105" s="31"/>
      <c r="M105" s="31"/>
    </row>
    <row r="106" customFormat="false" ht="45" hidden="false" customHeight="true" outlineLevel="0" collapsed="false">
      <c r="A106" s="0" t="str">
        <f aca="false">'Hybrid - Mag - Mirror - Stereo'!C106</f>
        <v>PT_b_gamma_S0S_P3_LV_SRC/RET</v>
      </c>
      <c r="B106" s="27" t="str">
        <f aca="false">IF(ISNUMBER(SEARCH("_LV",A106)),LEFT(A106,FIND("_LV",A106)-1),"")</f>
        <v>PT_b_gamma_S0S_P3</v>
      </c>
      <c r="C106" s="136" t="str">
        <f aca="false">'Hybrid - Mag - Mirror - Stereo'!E106</f>
        <v>P15 - 6/14</v>
      </c>
      <c r="D106" s="136" t="str">
        <f aca="false">'Hybrid - Mag - Mirror - Stereo'!F106</f>
        <v>17 - J12 - 4/3</v>
      </c>
      <c r="E106" s="136" t="e">
        <f aca="false">'Hybrid - Mag - Mirror - Stereo'!L106</f>
        <v>#NAME?</v>
      </c>
      <c r="F106" s="136" t="e">
        <f aca="false">CONCATENATE(D106,"   ",E106)</f>
        <v>#NAME?</v>
      </c>
      <c r="H106" s="136" t="e">
        <f aca="false">'Hybrid - Mag - Mirror - Stereo'!N106</f>
        <v>#NAME?</v>
      </c>
      <c r="I106" s="136" t="e">
        <f aca="false">'Hybrid - Mag - Mirror - Stereo'!O106</f>
        <v>#NAME?</v>
      </c>
      <c r="K106" s="48"/>
      <c r="L106" s="31"/>
      <c r="M106" s="31"/>
    </row>
    <row r="107" customFormat="false" ht="12" hidden="false" customHeight="true" outlineLevel="0" collapsed="false">
      <c r="L107" s="31"/>
      <c r="M107" s="31"/>
    </row>
    <row r="108" customFormat="false" ht="15" hidden="false" customHeight="true" outlineLevel="0" collapsed="false">
      <c r="L108" s="31"/>
      <c r="M108" s="31"/>
    </row>
    <row r="109" customFormat="false" ht="14.25" hidden="false" customHeight="true" outlineLevel="0" collapsed="false">
      <c r="L109" s="31"/>
      <c r="M109" s="31"/>
    </row>
    <row r="110" customFormat="false" ht="45" hidden="false" customHeight="true" outlineLevel="0" collapsed="false">
      <c r="A110" s="0" t="str">
        <f aca="false">'Hybrid - Mag - Mirror - Stereo'!C110</f>
        <v>PT_b_gamma_S0M_P4_LV_SRC/RET</v>
      </c>
      <c r="B110" s="27" t="str">
        <f aca="false">IF(ISNUMBER(SEARCH("_LV",A110)),LEFT(A110,FIND("_LV",A110)-1),"")</f>
        <v>PT_b_gamma_S0M_P4</v>
      </c>
      <c r="C110" s="136" t="str">
        <f aca="false">'Hybrid - Mag - Mirror - Stereo'!E110</f>
        <v>P34 - 1/9</v>
      </c>
      <c r="D110" s="136" t="str">
        <f aca="false">'Hybrid - Mag - Mirror - Stereo'!F110</f>
        <v>14 - J13 - 8/7</v>
      </c>
      <c r="E110" s="136" t="e">
        <f aca="false">'Hybrid - Mag - Mirror - Stereo'!L110</f>
        <v>#NAME?</v>
      </c>
      <c r="F110" s="136" t="e">
        <f aca="false">CONCATENATE(D110,"   ",E110)</f>
        <v>#NAME?</v>
      </c>
      <c r="H110" s="136" t="e">
        <f aca="false">'Hybrid - Mag - Mirror - Stereo'!N110</f>
        <v>#NAME?</v>
      </c>
      <c r="I110" s="136" t="e">
        <f aca="false">'Hybrid - Mag - Mirror - Stereo'!O110</f>
        <v>#NAME?</v>
      </c>
      <c r="K110" s="49"/>
      <c r="M110" s="42"/>
    </row>
    <row r="111" customFormat="false" ht="45" hidden="false" customHeight="true" outlineLevel="0" collapsed="false">
      <c r="A111" s="0" t="str">
        <f aca="false">'Hybrid - Mag - Mirror - Stereo'!C111</f>
        <v>PT_b_gamma_S1M_P4_LV_SRC/RET</v>
      </c>
      <c r="B111" s="27" t="str">
        <f aca="false">IF(ISNUMBER(SEARCH("_LV",A111)),LEFT(A111,FIND("_LV",A111)-1),"")</f>
        <v>PT_b_gamma_S1M_P4</v>
      </c>
      <c r="C111" s="136" t="str">
        <f aca="false">'Hybrid - Mag - Mirror - Stereo'!E111</f>
        <v>P34 - 2/10</v>
      </c>
      <c r="D111" s="136" t="str">
        <f aca="false">'Hybrid - Mag - Mirror - Stereo'!F111</f>
        <v>14 - J13 - 6/5</v>
      </c>
      <c r="E111" s="136" t="e">
        <f aca="false">'Hybrid - Mag - Mirror - Stereo'!L111</f>
        <v>#NAME?</v>
      </c>
      <c r="F111" s="136" t="e">
        <f aca="false">CONCATENATE(D111,"   ",E111)</f>
        <v>#NAME?</v>
      </c>
      <c r="H111" s="136" t="e">
        <f aca="false">'Hybrid - Mag - Mirror - Stereo'!N111</f>
        <v>#NAME?</v>
      </c>
      <c r="I111" s="136" t="e">
        <f aca="false">'Hybrid - Mag - Mirror - Stereo'!O111</f>
        <v>#NAME?</v>
      </c>
      <c r="K111" s="49"/>
      <c r="M111" s="42"/>
    </row>
    <row r="112" customFormat="false" ht="45" hidden="false" customHeight="true" outlineLevel="0" collapsed="false">
      <c r="A112" s="0" t="str">
        <f aca="false">'Hybrid - Mag - Mirror - Stereo'!C112</f>
        <v>PT_b_gamma_S2M_P4_LV_SRC/RET</v>
      </c>
      <c r="B112" s="27" t="str">
        <f aca="false">IF(ISNUMBER(SEARCH("_LV",A112)),LEFT(A112,FIND("_LV",A112)-1),"")</f>
        <v>PT_b_gamma_S2M_P4</v>
      </c>
      <c r="C112" s="136" t="str">
        <f aca="false">'Hybrid - Mag - Mirror - Stereo'!E112</f>
        <v>P34 - 3/11</v>
      </c>
      <c r="D112" s="136" t="str">
        <f aca="false">'Hybrid - Mag - Mirror - Stereo'!F112</f>
        <v>13 - J13 - 2/1</v>
      </c>
      <c r="E112" s="136" t="e">
        <f aca="false">'Hybrid - Mag - Mirror - Stereo'!L112</f>
        <v>#NAME?</v>
      </c>
      <c r="F112" s="136" t="e">
        <f aca="false">CONCATENATE(D112,"   ",E112)</f>
        <v>#NAME?</v>
      </c>
      <c r="H112" s="136" t="e">
        <f aca="false">'Hybrid - Mag - Mirror - Stereo'!N112</f>
        <v>#NAME?</v>
      </c>
      <c r="I112" s="136" t="e">
        <f aca="false">'Hybrid - Mag - Mirror - Stereo'!O112</f>
        <v>#NAME?</v>
      </c>
      <c r="K112" s="49"/>
      <c r="M112" s="42"/>
    </row>
    <row r="113" customFormat="false" ht="45" hidden="false" customHeight="true" outlineLevel="0" collapsed="false">
      <c r="A113" s="0" t="str">
        <f aca="false">'Hybrid - Mag - Mirror - Stereo'!C113</f>
        <v>PT_b_gamma_S2M_P3_LV_SRC/RET</v>
      </c>
      <c r="B113" s="27" t="str">
        <f aca="false">IF(ISNUMBER(SEARCH("_LV",A113)),LEFT(A113,FIND("_LV",A113)-1),"")</f>
        <v>PT_b_gamma_S2M_P3</v>
      </c>
      <c r="C113" s="136" t="str">
        <f aca="false">'Hybrid - Mag - Mirror - Stereo'!E113</f>
        <v>P34 - 4/12</v>
      </c>
      <c r="D113" s="136" t="str">
        <f aca="false">'Hybrid - Mag - Mirror - Stereo'!F113</f>
        <v>17 - J13 - 8/7</v>
      </c>
      <c r="E113" s="136" t="e">
        <f aca="false">'Hybrid - Mag - Mirror - Stereo'!L113</f>
        <v>#NAME?</v>
      </c>
      <c r="F113" s="136" t="e">
        <f aca="false">CONCATENATE(D113,"   ",E113)</f>
        <v>#NAME?</v>
      </c>
      <c r="H113" s="136" t="e">
        <f aca="false">'Hybrid - Mag - Mirror - Stereo'!N113</f>
        <v>#NAME?</v>
      </c>
      <c r="I113" s="136" t="e">
        <f aca="false">'Hybrid - Mag - Mirror - Stereo'!O113</f>
        <v>#NAME?</v>
      </c>
      <c r="K113" s="49"/>
      <c r="L113" s="42"/>
      <c r="M113" s="42"/>
    </row>
  </sheetData>
  <mergeCells count="2">
    <mergeCell ref="B1:C1"/>
    <mergeCell ref="K2:M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Y14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5" activeCellId="0" sqref="F15"/>
    </sheetView>
  </sheetViews>
  <sheetFormatPr defaultRowHeight="15" zeroHeight="false" outlineLevelRow="0" outlineLevelCol="0"/>
  <cols>
    <col collapsed="false" customWidth="true" hidden="false" outlineLevel="0" max="1" min="1" style="46" width="2.85"/>
    <col collapsed="false" customWidth="true" hidden="false" outlineLevel="0" max="2" min="2" style="46" width="3.42"/>
    <col collapsed="false" customWidth="true" hidden="false" outlineLevel="0" max="3" min="3" style="46" width="38.29"/>
    <col collapsed="false" customWidth="true" hidden="false" outlineLevel="0" max="4" min="4" style="46" width="37.42"/>
    <col collapsed="false" customWidth="true" hidden="false" outlineLevel="0" max="5" min="5" style="46" width="13.43"/>
    <col collapsed="false" customWidth="true" hidden="false" outlineLevel="0" max="6" min="6" style="46" width="15.42"/>
    <col collapsed="false" customWidth="true" hidden="false" outlineLevel="0" max="7" min="7" style="16" width="5.7"/>
    <col collapsed="false" customWidth="true" hidden="false" outlineLevel="0" max="8" min="8" style="14" width="5.57"/>
    <col collapsed="false" customWidth="true" hidden="false" outlineLevel="0" max="10" min="9" style="14" width="1.58"/>
    <col collapsed="false" customWidth="true" hidden="false" outlineLevel="0" max="11" min="11" style="14" width="1.71"/>
    <col collapsed="false" customWidth="true" hidden="false" outlineLevel="0" max="12" min="12" style="16" width="5.43"/>
    <col collapsed="false" customWidth="true" hidden="false" outlineLevel="0" max="13" min="13" style="22" width="4.57"/>
    <col collapsed="false" customWidth="true" hidden="false" outlineLevel="0" max="14" min="14" style="16" width="6.86"/>
    <col collapsed="false" customWidth="true" hidden="false" outlineLevel="0" max="15" min="15" style="16" width="6.28"/>
    <col collapsed="false" customWidth="true" hidden="false" outlineLevel="0" max="16" min="16" style="22" width="6.57"/>
    <col collapsed="false" customWidth="true" hidden="false" outlineLevel="0" max="17" min="17" style="16" width="3.29"/>
    <col collapsed="false" customWidth="true" hidden="false" outlineLevel="0" max="18" min="18" style="22" width="6.28"/>
    <col collapsed="false" customWidth="true" hidden="false" outlineLevel="0" max="19" min="19" style="16" width="3.29"/>
    <col collapsed="false" customWidth="true" hidden="false" outlineLevel="0" max="20" min="20" style="16" width="8.71"/>
    <col collapsed="false" customWidth="true" hidden="false" outlineLevel="0" max="21" min="21" style="16" width="15.29"/>
    <col collapsed="false" customWidth="true" hidden="false" outlineLevel="0" max="22" min="22" style="16" width="10.71"/>
    <col collapsed="false" customWidth="true" hidden="false" outlineLevel="0" max="1025" min="23" style="46" width="8.71"/>
  </cols>
  <sheetData>
    <row r="1" customFormat="false" ht="15" hidden="false" customHeight="true" outlineLevel="0" collapsed="false">
      <c r="F1" s="7"/>
      <c r="H1" s="19" t="s">
        <v>36</v>
      </c>
      <c r="L1" s="20" t="s">
        <v>37</v>
      </c>
      <c r="M1" s="21" t="s">
        <v>38</v>
      </c>
    </row>
    <row r="2" customFormat="false" ht="23.25" hidden="false" customHeight="true" outlineLevel="0" collapsed="false">
      <c r="C2" s="23" t="s">
        <v>698</v>
      </c>
      <c r="D2" s="23"/>
      <c r="E2" s="23"/>
      <c r="F2" s="23"/>
      <c r="G2" s="24" t="s">
        <v>41</v>
      </c>
      <c r="H2" s="19"/>
      <c r="I2" s="25" t="s">
        <v>42</v>
      </c>
      <c r="J2" s="25"/>
      <c r="K2" s="25"/>
      <c r="L2" s="20"/>
      <c r="M2" s="20"/>
      <c r="N2" s="16" t="s">
        <v>672</v>
      </c>
      <c r="O2" s="16" t="s">
        <v>673</v>
      </c>
      <c r="P2" s="117" t="str">
        <f aca="false">N2</f>
        <v>A-top</v>
      </c>
      <c r="R2" s="117" t="str">
        <f aca="false">O2</f>
        <v>C-bot</v>
      </c>
      <c r="S2" s="27"/>
      <c r="U2" s="28" t="s">
        <v>45</v>
      </c>
    </row>
    <row r="3" customFormat="false" ht="60" hidden="false" customHeight="true" outlineLevel="0" collapsed="false">
      <c r="C3" s="105" t="s">
        <v>46</v>
      </c>
      <c r="D3" s="105" t="s">
        <v>47</v>
      </c>
      <c r="E3" s="30" t="s">
        <v>48</v>
      </c>
      <c r="F3" s="30" t="s">
        <v>49</v>
      </c>
      <c r="H3" s="19"/>
      <c r="L3" s="20"/>
      <c r="M3" s="20"/>
      <c r="N3" s="16" t="s">
        <v>50</v>
      </c>
      <c r="O3" s="16" t="s">
        <v>50</v>
      </c>
      <c r="P3" s="22" t="s">
        <v>50</v>
      </c>
      <c r="Q3" s="16" t="s">
        <v>51</v>
      </c>
      <c r="R3" s="22" t="s">
        <v>52</v>
      </c>
      <c r="S3" s="27" t="s">
        <v>51</v>
      </c>
      <c r="U3" s="31" t="s">
        <v>53</v>
      </c>
      <c r="V3" s="16" t="n">
        <f aca="false">TRUE()</f>
        <v>1</v>
      </c>
    </row>
    <row r="4" customFormat="false" ht="15" hidden="false" customHeight="true" outlineLevel="0" collapsed="false">
      <c r="C4" s="142" t="s">
        <v>376</v>
      </c>
      <c r="D4" s="34" t="s">
        <v>71</v>
      </c>
      <c r="E4" s="34" t="s">
        <v>378</v>
      </c>
      <c r="F4" s="35" t="s">
        <v>379</v>
      </c>
      <c r="G4" s="36" t="str">
        <f aca="false">IF(LEFT(F4,3)="2.5", MID(F4,7,2),LEFT(F4,2))</f>
        <v>11</v>
      </c>
      <c r="H4" s="14" t="s">
        <v>58</v>
      </c>
      <c r="I4" s="37"/>
      <c r="L4" s="27" t="e">
        <f aca="false" t="array" ref="L4:L4">INDEX(Cable_L!$B$3:$B$77,MATCH(1,COUNTIFS($G4,Cable_L!$A$3:$A$77,$H4,Cable_L!$C$3:$C$77),0))</f>
        <v>#NAME?</v>
      </c>
      <c r="M4" s="22" t="e">
        <f aca="false" t="array" ref="M4:M7">_xlfn._xlws.sort(VALUE(_xlfn.unique(G4:G11)))</f>
        <v>#NAME?</v>
      </c>
      <c r="N4" s="27" t="e">
        <f aca="false" t="array" ref="N4:N4">INDEX(INDEX(Cable_L!$H$3:$K$77,,MATCH(N$2,Cable_L!$H$2:$K$2,0)),MATCH(1,COUNTIFS($G4,Cable_L!$A$3:$A$77,$H4,Cable_L!$C$3:$C$77),0))</f>
        <v>#NAME?</v>
      </c>
      <c r="O4" s="27" t="e">
        <f aca="false" t="array" ref="O4:O4">INDEX(INDEX(Cable_L!$H$3:$K$77,,MATCH(O$2,Cable_L!$H$2:$K$2,0)),MATCH(1,COUNTIFS($G4,Cable_L!$A$3:$A$77,$H4,Cable_L!$C$3:$C$77),0))</f>
        <v>#NAME?</v>
      </c>
      <c r="P4" s="22" t="e">
        <f aca="false" t="array" ref="P4:P5">_xlfn._xlws.filter(_xlfn.unique(N4:N11),_xlfn.unique(N4:N11)&lt;&gt;"")</f>
        <v>#NAME?</v>
      </c>
      <c r="Q4" s="16" t="e">
        <f aca="false">COUNTIF(N4:N11,P4)</f>
        <v>#NAME?</v>
      </c>
      <c r="R4" s="22" t="e">
        <f aca="false" t="array" ref="R4:R5">_xlfn._xlws.filter(_xlfn.unique(O4:O11),_xlfn.unique(O4:O11)&lt;&gt;"")</f>
        <v>#NAME?</v>
      </c>
      <c r="S4" s="27" t="e">
        <f aca="false">COUNTIF(O4:O11,R4)</f>
        <v>#NAME?</v>
      </c>
      <c r="U4" s="121" t="s">
        <v>59</v>
      </c>
      <c r="V4" s="121" t="s">
        <v>60</v>
      </c>
      <c r="X4" s="38" t="s">
        <v>61</v>
      </c>
      <c r="Y4" s="38"/>
    </row>
    <row r="5" customFormat="false" ht="15.75" hidden="false" customHeight="false" outlineLevel="0" collapsed="false">
      <c r="C5" s="143" t="s">
        <v>380</v>
      </c>
      <c r="D5" s="7" t="s">
        <v>76</v>
      </c>
      <c r="E5" s="7" t="s">
        <v>382</v>
      </c>
      <c r="F5" s="41" t="s">
        <v>383</v>
      </c>
      <c r="G5" s="36" t="str">
        <f aca="false">IF(LEFT(F5,3)="2.5", MID(F5,7,2),LEFT(F5,2))</f>
        <v>6 </v>
      </c>
      <c r="H5" s="31" t="s">
        <v>58</v>
      </c>
      <c r="I5" s="48"/>
      <c r="J5" s="31"/>
      <c r="K5" s="31"/>
      <c r="L5" s="27" t="e">
        <f aca="false" t="array" ref="L5:L5">INDEX(Cable_L!$B$3:$B$77,MATCH(1,COUNTIFS($G5,Cable_L!$A$3:$A$77,$H5,Cable_L!$C$3:$C$77),0))</f>
        <v>#NAME?</v>
      </c>
      <c r="M5" s="15" t="e">
        <v>#NAME?</v>
      </c>
      <c r="N5" s="27" t="e">
        <f aca="false" t="array" ref="N5:N5">INDEX(INDEX(Cable_L!$H$3:$K$77,,MATCH(N$2,Cable_L!$H$2:$K$2,0)),MATCH(1,COUNTIFS($G5,Cable_L!$A$3:$A$77,$H5,Cable_L!$C$3:$C$77),0))</f>
        <v>#NAME?</v>
      </c>
      <c r="O5" s="27" t="e">
        <f aca="false" t="array" ref="O5:O5">INDEX(INDEX(Cable_L!$H$3:$K$77,,MATCH(O$2,Cable_L!$H$2:$K$2,0)),MATCH(1,COUNTIFS($G5,Cable_L!$A$3:$A$77,$H5,Cable_L!$C$3:$C$77),0))</f>
        <v>#NAME?</v>
      </c>
      <c r="P5" s="15" t="e">
        <v>#NAME?</v>
      </c>
      <c r="Q5" s="16" t="e">
        <f aca="false">COUNTIF(N4:N11,P5)</f>
        <v>#NAME?</v>
      </c>
      <c r="R5" s="15" t="e">
        <v>#NAME?</v>
      </c>
      <c r="S5" s="27" t="e">
        <f aca="false">COUNTIF(O4:O11,R5)</f>
        <v>#NAME?</v>
      </c>
      <c r="U5" s="31" t="s">
        <v>66</v>
      </c>
      <c r="V5" s="31" t="s">
        <v>60</v>
      </c>
      <c r="X5" s="38"/>
      <c r="Y5" s="38"/>
    </row>
    <row r="6" customFormat="false" ht="15" hidden="false" customHeight="false" outlineLevel="0" collapsed="false">
      <c r="C6" s="143" t="s">
        <v>384</v>
      </c>
      <c r="D6" s="7" t="s">
        <v>81</v>
      </c>
      <c r="E6" s="7" t="s">
        <v>386</v>
      </c>
      <c r="F6" s="41" t="s">
        <v>387</v>
      </c>
      <c r="G6" s="36" t="str">
        <f aca="false">IF(LEFT(F6,3)="2.5", MID(F6,7,2),LEFT(F6,2))</f>
        <v>3 </v>
      </c>
      <c r="H6" s="31" t="s">
        <v>58</v>
      </c>
      <c r="I6" s="48"/>
      <c r="J6" s="31"/>
      <c r="K6" s="31"/>
      <c r="L6" s="27" t="e">
        <f aca="false" t="array" ref="L6:L6">INDEX(Cable_L!$B$3:$B$77,MATCH(1,COUNTIFS($G6,Cable_L!$A$3:$A$77,$H6,Cable_L!$C$3:$C$77),0))</f>
        <v>#NAME?</v>
      </c>
      <c r="M6" s="15" t="e">
        <v>#NAME?</v>
      </c>
      <c r="N6" s="27" t="e">
        <f aca="false" t="array" ref="N6:N6">INDEX(INDEX(Cable_L!$H$3:$K$77,,MATCH(N$2,Cable_L!$H$2:$K$2,0)),MATCH(1,COUNTIFS($G6,Cable_L!$A$3:$A$77,$H6,Cable_L!$C$3:$C$77),0))</f>
        <v>#NAME?</v>
      </c>
      <c r="O6" s="27" t="e">
        <f aca="false" t="array" ref="O6:O6">INDEX(INDEX(Cable_L!$H$3:$K$77,,MATCH(O$2,Cable_L!$H$2:$K$2,0)),MATCH(1,COUNTIFS($G6,Cable_L!$A$3:$A$77,$H6,Cable_L!$C$3:$C$77),0))</f>
        <v>#NAME?</v>
      </c>
      <c r="P6" s="15"/>
      <c r="Q6" s="14"/>
      <c r="R6" s="15"/>
      <c r="S6" s="14"/>
      <c r="U6" s="93" t="s">
        <v>69</v>
      </c>
      <c r="V6" s="123" t="n">
        <f aca="false">TRUE()</f>
        <v>1</v>
      </c>
    </row>
    <row r="7" customFormat="false" ht="15" hidden="false" customHeight="false" outlineLevel="0" collapsed="false">
      <c r="C7" s="143" t="s">
        <v>388</v>
      </c>
      <c r="D7" s="7" t="s">
        <v>55</v>
      </c>
      <c r="E7" s="7" t="s">
        <v>390</v>
      </c>
      <c r="F7" s="41" t="s">
        <v>391</v>
      </c>
      <c r="G7" s="36" t="str">
        <f aca="false">IF(LEFT(F7,3)="2.5", MID(F7,7,2),LEFT(F7,2))</f>
        <v>6 </v>
      </c>
      <c r="H7" s="31" t="s">
        <v>58</v>
      </c>
      <c r="I7" s="48"/>
      <c r="J7" s="31"/>
      <c r="K7" s="31"/>
      <c r="L7" s="27" t="e">
        <f aca="false" t="array" ref="L7:L7">INDEX(Cable_L!$B$3:$B$77,MATCH(1,COUNTIFS($G7,Cable_L!$A$3:$A$77,$H7,Cable_L!$C$3:$C$77),0))</f>
        <v>#NAME?</v>
      </c>
      <c r="M7" s="15" t="e">
        <v>#NAME?</v>
      </c>
      <c r="N7" s="27" t="e">
        <f aca="false" t="array" ref="N7:N7">INDEX(INDEX(Cable_L!$H$3:$K$77,,MATCH(N$2,Cable_L!$H$2:$K$2,0)),MATCH(1,COUNTIFS($G7,Cable_L!$A$3:$A$77,$H7,Cable_L!$C$3:$C$77),0))</f>
        <v>#NAME?</v>
      </c>
      <c r="O7" s="27" t="e">
        <f aca="false" t="array" ref="O7:O7">INDEX(INDEX(Cable_L!$H$3:$K$77,,MATCH(O$2,Cable_L!$H$2:$K$2,0)),MATCH(1,COUNTIFS($G7,Cable_L!$A$3:$A$77,$H7,Cable_L!$C$3:$C$77),0))</f>
        <v>#NAME?</v>
      </c>
      <c r="P7" s="15"/>
      <c r="Q7" s="14"/>
      <c r="R7" s="15"/>
      <c r="S7" s="14"/>
      <c r="U7" s="31" t="s">
        <v>74</v>
      </c>
      <c r="V7" s="31" t="s">
        <v>60</v>
      </c>
    </row>
    <row r="8" customFormat="false" ht="15" hidden="false" customHeight="false" outlineLevel="0" collapsed="false">
      <c r="C8" s="143" t="s">
        <v>392</v>
      </c>
      <c r="D8" s="7" t="s">
        <v>63</v>
      </c>
      <c r="E8" s="7" t="s">
        <v>394</v>
      </c>
      <c r="F8" s="41" t="s">
        <v>395</v>
      </c>
      <c r="G8" s="36" t="str">
        <f aca="false">IF(LEFT(F8,3)="2.5", MID(F8,7,2),LEFT(F8,2))</f>
        <v>3 </v>
      </c>
      <c r="H8" s="31" t="s">
        <v>58</v>
      </c>
      <c r="I8" s="48"/>
      <c r="J8" s="31"/>
      <c r="K8" s="31"/>
      <c r="L8" s="27" t="e">
        <f aca="false" t="array" ref="L8:L8">INDEX(Cable_L!$B$3:$B$77,MATCH(1,COUNTIFS($G8,Cable_L!$A$3:$A$77,$H8,Cable_L!$C$3:$C$77),0))</f>
        <v>#NAME?</v>
      </c>
      <c r="M8" s="15"/>
      <c r="N8" s="27" t="e">
        <f aca="false" t="array" ref="N8:N8">INDEX(INDEX(Cable_L!$H$3:$K$77,,MATCH(N$2,Cable_L!$H$2:$K$2,0)),MATCH(1,COUNTIFS($G8,Cable_L!$A$3:$A$77,$H8,Cable_L!$C$3:$C$77),0))</f>
        <v>#NAME?</v>
      </c>
      <c r="O8" s="27" t="e">
        <f aca="false" t="array" ref="O8:O8">INDEX(INDEX(Cable_L!$H$3:$K$77,,MATCH(O$2,Cable_L!$H$2:$K$2,0)),MATCH(1,COUNTIFS($G8,Cable_L!$A$3:$A$77,$H8,Cable_L!$C$3:$C$77),0))</f>
        <v>#NAME?</v>
      </c>
      <c r="P8" s="15"/>
      <c r="Q8" s="14"/>
      <c r="R8" s="15"/>
      <c r="S8" s="14"/>
      <c r="U8" s="93" t="s">
        <v>79</v>
      </c>
      <c r="V8" s="123" t="n">
        <f aca="false">TRUE()</f>
        <v>1</v>
      </c>
    </row>
    <row r="9" customFormat="false" ht="15" hidden="false" customHeight="false" outlineLevel="0" collapsed="false">
      <c r="C9" s="143" t="s">
        <v>396</v>
      </c>
      <c r="D9" s="7" t="s">
        <v>269</v>
      </c>
      <c r="E9" s="7" t="s">
        <v>398</v>
      </c>
      <c r="F9" s="41" t="s">
        <v>399</v>
      </c>
      <c r="G9" s="36" t="str">
        <f aca="false">IF(LEFT(F9,3)="2.5", MID(F9,7,2),LEFT(F9,2))</f>
        <v>1 </v>
      </c>
      <c r="H9" s="31" t="s">
        <v>58</v>
      </c>
      <c r="I9" s="48"/>
      <c r="J9" s="31"/>
      <c r="K9" s="144"/>
      <c r="L9" s="27" t="e">
        <f aca="false" t="array" ref="L9:L9">INDEX(Cable_L!$B$3:$B$77,MATCH(1,COUNTIFS($G9,Cable_L!$A$3:$A$77,$H9,Cable_L!$C$3:$C$77),0))</f>
        <v>#NAME?</v>
      </c>
      <c r="M9" s="15"/>
      <c r="N9" s="27" t="e">
        <f aca="false" t="array" ref="N9:N9">INDEX(INDEX(Cable_L!$H$3:$K$77,,MATCH(N$2,Cable_L!$H$2:$K$2,0)),MATCH(1,COUNTIFS($G9,Cable_L!$A$3:$A$77,$H9,Cable_L!$C$3:$C$77),0))</f>
        <v>#NAME?</v>
      </c>
      <c r="O9" s="27" t="e">
        <f aca="false" t="array" ref="O9:O9">INDEX(INDEX(Cable_L!$H$3:$K$77,,MATCH(O$2,Cable_L!$H$2:$K$2,0)),MATCH(1,COUNTIFS($G9,Cable_L!$A$3:$A$77,$H9,Cable_L!$C$3:$C$77),0))</f>
        <v>#NAME?</v>
      </c>
      <c r="P9" s="15"/>
      <c r="Q9" s="14"/>
      <c r="R9" s="15"/>
      <c r="S9" s="14"/>
      <c r="U9" s="31" t="s">
        <v>84</v>
      </c>
      <c r="V9" s="16" t="n">
        <f aca="false">TRUE()</f>
        <v>1</v>
      </c>
    </row>
    <row r="10" customFormat="false" ht="15" hidden="false" customHeight="false" outlineLevel="0" collapsed="false">
      <c r="C10" s="143" t="s">
        <v>400</v>
      </c>
      <c r="D10" s="7" t="s">
        <v>132</v>
      </c>
      <c r="E10" s="7" t="s">
        <v>402</v>
      </c>
      <c r="F10" s="41" t="s">
        <v>403</v>
      </c>
      <c r="G10" s="36" t="str">
        <f aca="false">IF(LEFT(F10,3)="2.5", MID(F10,7,2),LEFT(F10,2))</f>
        <v>11</v>
      </c>
      <c r="H10" s="31" t="s">
        <v>58</v>
      </c>
      <c r="I10" s="42"/>
      <c r="J10" s="31"/>
      <c r="K10" s="31"/>
      <c r="L10" s="27" t="e">
        <f aca="false" t="array" ref="L10:L10">INDEX(Cable_L!$B$3:$B$77,MATCH(1,COUNTIFS($G10,Cable_L!$A$3:$A$77,$H10,Cable_L!$C$3:$C$77),0))</f>
        <v>#NAME?</v>
      </c>
      <c r="M10" s="15"/>
      <c r="N10" s="27" t="e">
        <f aca="false" t="array" ref="N10:N10">INDEX(INDEX(Cable_L!$H$3:$K$77,,MATCH(N$2,Cable_L!$H$2:$K$2,0)),MATCH(1,COUNTIFS($G10,Cable_L!$A$3:$A$77,$H10,Cable_L!$C$3:$C$77),0))</f>
        <v>#NAME?</v>
      </c>
      <c r="O10" s="27" t="e">
        <f aca="false" t="array" ref="O10:O10">INDEX(INDEX(Cable_L!$H$3:$K$77,,MATCH(O$2,Cable_L!$H$2:$K$2,0)),MATCH(1,COUNTIFS($G10,Cable_L!$A$3:$A$77,$H10,Cable_L!$C$3:$C$77),0))</f>
        <v>#NAME?</v>
      </c>
      <c r="P10" s="15"/>
      <c r="Q10" s="14"/>
      <c r="R10" s="15"/>
      <c r="S10" s="14"/>
      <c r="U10" s="31"/>
      <c r="W10" s="31" t="s">
        <v>89</v>
      </c>
      <c r="X10" s="31" t="s">
        <v>404</v>
      </c>
    </row>
    <row r="11" customFormat="false" ht="15" hidden="false" customHeight="false" outlineLevel="0" collapsed="false">
      <c r="C11" s="50" t="s">
        <v>400</v>
      </c>
      <c r="D11" s="51" t="s">
        <v>132</v>
      </c>
      <c r="E11" s="51" t="s">
        <v>402</v>
      </c>
      <c r="F11" s="52" t="s">
        <v>405</v>
      </c>
      <c r="G11" s="36" t="str">
        <f aca="false">IF(LEFT(F11,3)="2.5", MID(F11,7,2),LEFT(F11,2))</f>
        <v>11</v>
      </c>
      <c r="H11" s="31" t="s">
        <v>58</v>
      </c>
      <c r="I11" s="48"/>
      <c r="J11" s="31"/>
      <c r="K11" s="31"/>
      <c r="L11" s="27" t="e">
        <f aca="false" t="array" ref="L11:L11">INDEX(Cable_L!$B$3:$B$77,MATCH(1,COUNTIFS($G11,Cable_L!$A$3:$A$77,$H11,Cable_L!$C$3:$C$77),0))</f>
        <v>#NAME?</v>
      </c>
      <c r="M11" s="15"/>
      <c r="N11" s="27"/>
      <c r="O11" s="27"/>
      <c r="P11" s="15"/>
      <c r="Q11" s="14"/>
      <c r="R11" s="15"/>
      <c r="S11" s="14"/>
      <c r="U11" s="121" t="s">
        <v>92</v>
      </c>
      <c r="V11" s="121" t="s">
        <v>60</v>
      </c>
      <c r="W11" s="31" t="s">
        <v>93</v>
      </c>
      <c r="X11" s="31" t="s">
        <v>406</v>
      </c>
      <c r="Y11" s="31" t="s">
        <v>95</v>
      </c>
    </row>
    <row r="12" customFormat="false" ht="15" hidden="false" customHeight="false" outlineLevel="0" collapsed="false">
      <c r="C12" s="53" t="s">
        <v>67</v>
      </c>
      <c r="D12" s="65"/>
      <c r="E12" s="66" t="s">
        <v>407</v>
      </c>
      <c r="F12" s="109"/>
      <c r="G12" s="36" t="str">
        <f aca="false">IF(LEFT(F12,3)="2.5", MID(F12,7,2),LEFT(F12,2))</f>
        <v/>
      </c>
      <c r="H12" s="31"/>
      <c r="I12" s="31"/>
      <c r="J12" s="31"/>
      <c r="K12" s="31"/>
      <c r="L12" s="27"/>
      <c r="M12" s="15"/>
      <c r="N12" s="27"/>
      <c r="O12" s="27"/>
      <c r="P12" s="15"/>
      <c r="Q12" s="14"/>
      <c r="R12" s="15"/>
      <c r="S12" s="14"/>
      <c r="W12" s="31"/>
      <c r="X12" s="31"/>
      <c r="Y12" s="31"/>
    </row>
    <row r="13" customFormat="false" ht="15" hidden="false" customHeight="false" outlineLevel="0" collapsed="false">
      <c r="C13" s="40"/>
      <c r="D13" s="40"/>
      <c r="E13" s="7"/>
      <c r="F13" s="6"/>
      <c r="G13" s="36" t="str">
        <f aca="false">IF(LEFT(F13,3)="2.5", MID(F13,7,2),LEFT(F13,2))</f>
        <v/>
      </c>
      <c r="H13" s="31"/>
      <c r="I13" s="31"/>
      <c r="J13" s="31"/>
      <c r="K13" s="31"/>
      <c r="L13" s="27"/>
      <c r="M13" s="15"/>
      <c r="N13" s="27"/>
      <c r="O13" s="27"/>
      <c r="P13" s="15"/>
      <c r="Q13" s="14"/>
      <c r="R13" s="15"/>
      <c r="S13" s="14"/>
      <c r="W13" s="31"/>
      <c r="X13" s="31"/>
      <c r="Y13" s="31"/>
    </row>
    <row r="14" customFormat="false" ht="15" hidden="false" customHeight="false" outlineLevel="0" collapsed="false">
      <c r="C14" s="142" t="s">
        <v>408</v>
      </c>
      <c r="D14" s="34" t="s">
        <v>112</v>
      </c>
      <c r="E14" s="34" t="s">
        <v>410</v>
      </c>
      <c r="F14" s="35" t="s">
        <v>411</v>
      </c>
      <c r="G14" s="36" t="str">
        <f aca="false">IF(LEFT(F14,3)="2.5", MID(F14,7,2),LEFT(F14,2))</f>
        <v>11</v>
      </c>
      <c r="H14" s="31" t="s">
        <v>58</v>
      </c>
      <c r="I14" s="48"/>
      <c r="J14" s="31"/>
      <c r="K14" s="31"/>
      <c r="L14" s="27" t="e">
        <f aca="false" t="array" ref="L14:L14">INDEX(Cable_L!$B$3:$B$77,MATCH(1,COUNTIFS($G14,Cable_L!$A$3:$A$77,$H14,Cable_L!$C$3:$C$77),0))</f>
        <v>#NAME?</v>
      </c>
      <c r="M14" s="15"/>
      <c r="N14" s="27" t="e">
        <f aca="false" t="array" ref="N14:N14">INDEX(INDEX(Cable_L!$H$3:$K$77,,MATCH(N$2,Cable_L!$H$2:$K$2,0)),MATCH(1,COUNTIFS($G14,Cable_L!$A$3:$A$77,$H14,Cable_L!$C$3:$C$77),0))</f>
        <v>#NAME?</v>
      </c>
      <c r="O14" s="27" t="e">
        <f aca="false" t="array" ref="O14:O14">INDEX(INDEX(Cable_L!$H$3:$K$77,,MATCH(O$2,Cable_L!$H$2:$K$2,0)),MATCH(1,COUNTIFS($G14,Cable_L!$A$3:$A$77,$H14,Cable_L!$C$3:$C$77),0))</f>
        <v>#NAME?</v>
      </c>
      <c r="P14" s="22" t="e">
        <f aca="false" t="array" ref="P14:P15">_xlfn._xlws.filter(_xlfn.unique(N14:N25),_xlfn.unique(N14:N25)&lt;&gt;"")</f>
        <v>#NAME?</v>
      </c>
      <c r="Q14" s="16" t="e">
        <f aca="false">COUNTIF(N14:N25,P14)</f>
        <v>#NAME?</v>
      </c>
      <c r="R14" s="22" t="e">
        <f aca="false" t="array" ref="R14:R15">_xlfn._xlws.filter(_xlfn.unique(O14:O25),_xlfn.unique(O14:O25)&lt;&gt;"")</f>
        <v>#NAME?</v>
      </c>
      <c r="S14" s="27" t="e">
        <f aca="false">COUNTIF(O14:O25,R14)</f>
        <v>#NAME?</v>
      </c>
      <c r="U14" s="145" t="s">
        <v>699</v>
      </c>
      <c r="W14" s="31" t="s">
        <v>89</v>
      </c>
      <c r="X14" s="31" t="s">
        <v>404</v>
      </c>
    </row>
    <row r="15" customFormat="false" ht="15" hidden="false" customHeight="false" outlineLevel="0" collapsed="false">
      <c r="C15" s="50" t="s">
        <v>408</v>
      </c>
      <c r="D15" s="51" t="s">
        <v>112</v>
      </c>
      <c r="E15" s="51" t="s">
        <v>410</v>
      </c>
      <c r="F15" s="52" t="s">
        <v>413</v>
      </c>
      <c r="G15" s="36" t="str">
        <f aca="false">IF(LEFT(F15,3)="2.5", MID(F15,7,2),LEFT(F15,2))</f>
        <v>11</v>
      </c>
      <c r="H15" s="31" t="s">
        <v>58</v>
      </c>
      <c r="I15" s="47"/>
      <c r="J15" s="31"/>
      <c r="K15" s="31"/>
      <c r="L15" s="27" t="e">
        <f aca="false" t="array" ref="L15:L15">INDEX(Cable_L!$B$3:$B$77,MATCH(1,COUNTIFS($G15,Cable_L!$A$3:$A$77,$H15,Cable_L!$C$3:$C$77),0))</f>
        <v>#NAME?</v>
      </c>
      <c r="M15" s="15"/>
      <c r="N15" s="27"/>
      <c r="O15" s="27"/>
      <c r="P15" s="15" t="e">
        <v>#NAME?</v>
      </c>
      <c r="Q15" s="16" t="e">
        <f aca="false">COUNTIF(N14:N25,P15)</f>
        <v>#NAME?</v>
      </c>
      <c r="R15" s="15" t="e">
        <v>#NAME?</v>
      </c>
      <c r="S15" s="27" t="e">
        <f aca="false">COUNTIF(O14:O25,R15)</f>
        <v>#NAME?</v>
      </c>
      <c r="W15" s="31" t="s">
        <v>93</v>
      </c>
      <c r="X15" s="31" t="s">
        <v>406</v>
      </c>
      <c r="Y15" s="31" t="s">
        <v>95</v>
      </c>
    </row>
    <row r="16" customFormat="false" ht="15" hidden="false" customHeight="false" outlineLevel="0" collapsed="false">
      <c r="C16" s="143" t="s">
        <v>414</v>
      </c>
      <c r="D16" s="7" t="s">
        <v>119</v>
      </c>
      <c r="E16" s="7" t="s">
        <v>416</v>
      </c>
      <c r="F16" s="41" t="s">
        <v>417</v>
      </c>
      <c r="G16" s="36" t="str">
        <f aca="false">IF(LEFT(F16,3)="2.5", MID(F16,7,2),LEFT(F16,2))</f>
        <v>6 </v>
      </c>
      <c r="H16" s="31" t="s">
        <v>58</v>
      </c>
      <c r="I16" s="48"/>
      <c r="J16" s="31"/>
      <c r="K16" s="31"/>
      <c r="L16" s="27" t="e">
        <f aca="false" t="array" ref="L16:L16">INDEX(Cable_L!$B$3:$B$77,MATCH(1,COUNTIFS($G16,Cable_L!$A$3:$A$77,$H16,Cable_L!$C$3:$C$77),0))</f>
        <v>#NAME?</v>
      </c>
      <c r="M16" s="15"/>
      <c r="N16" s="27" t="e">
        <f aca="false" t="array" ref="N16:N16">INDEX(INDEX(Cable_L!$H$3:$K$77,,MATCH(N$2,Cable_L!$H$2:$K$2,0)),MATCH(1,COUNTIFS($G16,Cable_L!$A$3:$A$77,$H16,Cable_L!$C$3:$C$77),0))</f>
        <v>#NAME?</v>
      </c>
      <c r="O16" s="27" t="e">
        <f aca="false" t="array" ref="O16:O16">INDEX(INDEX(Cable_L!$H$3:$K$77,,MATCH(O$2,Cable_L!$H$2:$K$2,0)),MATCH(1,COUNTIFS($G16,Cable_L!$A$3:$A$77,$H16,Cable_L!$C$3:$C$77),0))</f>
        <v>#NAME?</v>
      </c>
      <c r="P16" s="15"/>
      <c r="Q16" s="14"/>
      <c r="R16" s="15"/>
      <c r="S16" s="14"/>
    </row>
    <row r="17" customFormat="false" ht="15" hidden="false" customHeight="false" outlineLevel="0" collapsed="false">
      <c r="C17" s="143" t="s">
        <v>418</v>
      </c>
      <c r="D17" s="7" t="s">
        <v>123</v>
      </c>
      <c r="E17" s="7" t="s">
        <v>420</v>
      </c>
      <c r="F17" s="41" t="s">
        <v>421</v>
      </c>
      <c r="G17" s="36" t="str">
        <f aca="false">IF(LEFT(F17,3)="2.5", MID(F17,7,2),LEFT(F17,2))</f>
        <v>3 </v>
      </c>
      <c r="H17" s="31" t="s">
        <v>58</v>
      </c>
      <c r="I17" s="48"/>
      <c r="J17" s="31"/>
      <c r="K17" s="31"/>
      <c r="L17" s="27" t="e">
        <f aca="false" t="array" ref="L17:L17">INDEX(Cable_L!$B$3:$B$77,MATCH(1,COUNTIFS($G17,Cable_L!$A$3:$A$77,$H17,Cable_L!$C$3:$C$77),0))</f>
        <v>#NAME?</v>
      </c>
      <c r="M17" s="15"/>
      <c r="N17" s="27" t="e">
        <f aca="false" t="array" ref="N17:N17">INDEX(INDEX(Cable_L!$H$3:$K$77,,MATCH(N$2,Cable_L!$H$2:$K$2,0)),MATCH(1,COUNTIFS($G17,Cable_L!$A$3:$A$77,$H17,Cable_L!$C$3:$C$77),0))</f>
        <v>#NAME?</v>
      </c>
      <c r="O17" s="27" t="e">
        <f aca="false" t="array" ref="O17:O17">INDEX(INDEX(Cable_L!$H$3:$K$77,,MATCH(O$2,Cable_L!$H$2:$K$2,0)),MATCH(1,COUNTIFS($G17,Cable_L!$A$3:$A$77,$H17,Cable_L!$C$3:$C$77),0))</f>
        <v>#NAME?</v>
      </c>
      <c r="P17" s="15"/>
      <c r="Q17" s="14"/>
      <c r="R17" s="15"/>
      <c r="S17" s="14"/>
    </row>
    <row r="18" customFormat="false" ht="15" hidden="false" customHeight="false" outlineLevel="0" collapsed="false">
      <c r="C18" s="143" t="s">
        <v>422</v>
      </c>
      <c r="D18" s="7" t="s">
        <v>700</v>
      </c>
      <c r="E18" s="7" t="s">
        <v>424</v>
      </c>
      <c r="F18" s="41" t="s">
        <v>425</v>
      </c>
      <c r="G18" s="36" t="str">
        <f aca="false">IF(LEFT(F18,3)="2.5", MID(F18,7,2),LEFT(F18,2))</f>
        <v>9 </v>
      </c>
      <c r="H18" s="31" t="s">
        <v>58</v>
      </c>
      <c r="I18" s="48"/>
      <c r="J18" s="31"/>
      <c r="K18" s="31"/>
      <c r="L18" s="27" t="e">
        <f aca="false" t="array" ref="L18:L18">INDEX(Cable_L!$B$3:$B$77,MATCH(1,COUNTIFS($G18,Cable_L!$A$3:$A$77,$H18,Cable_L!$C$3:$C$77),0))</f>
        <v>#NAME?</v>
      </c>
      <c r="M18" s="22" t="e">
        <f aca="false" t="array" ref="M18:M22">_xlfn._xlws.sort(VALUE(_xlfn.unique(G14:G25)))</f>
        <v>#NAME?</v>
      </c>
      <c r="N18" s="27" t="e">
        <f aca="false" t="array" ref="N18:N18">INDEX(INDEX(Cable_L!$H$3:$K$77,,MATCH(N$2,Cable_L!$H$2:$K$2,0)),MATCH(1,COUNTIFS($G18,Cable_L!$A$3:$A$77,$H18,Cable_L!$C$3:$C$77),0))</f>
        <v>#NAME?</v>
      </c>
      <c r="O18" s="27" t="e">
        <f aca="false" t="array" ref="O18:O18">INDEX(INDEX(Cable_L!$H$3:$K$77,,MATCH(O$2,Cable_L!$H$2:$K$2,0)),MATCH(1,COUNTIFS($G18,Cable_L!$A$3:$A$77,$H18,Cable_L!$C$3:$C$77),0))</f>
        <v>#NAME?</v>
      </c>
      <c r="S18" s="27"/>
      <c r="W18" s="31" t="s">
        <v>89</v>
      </c>
      <c r="X18" s="6" t="s">
        <v>426</v>
      </c>
    </row>
    <row r="19" customFormat="false" ht="15" hidden="false" customHeight="false" outlineLevel="0" collapsed="false">
      <c r="C19" s="50" t="s">
        <v>422</v>
      </c>
      <c r="D19" s="51" t="s">
        <v>700</v>
      </c>
      <c r="E19" s="51" t="s">
        <v>424</v>
      </c>
      <c r="F19" s="52" t="s">
        <v>427</v>
      </c>
      <c r="G19" s="36" t="str">
        <f aca="false">IF(LEFT(F19,3)="2.5", MID(F19,7,2),LEFT(F19,2))</f>
        <v>9 </v>
      </c>
      <c r="H19" s="31" t="s">
        <v>58</v>
      </c>
      <c r="I19" s="48"/>
      <c r="J19" s="31"/>
      <c r="K19" s="31"/>
      <c r="L19" s="27" t="e">
        <f aca="false" t="array" ref="L19:L19">INDEX(Cable_L!$B$3:$B$77,MATCH(1,COUNTIFS($G19,Cable_L!$A$3:$A$77,$H19,Cable_L!$C$3:$C$77),0))</f>
        <v>#NAME?</v>
      </c>
      <c r="M19" s="15" t="e">
        <v>#NAME?</v>
      </c>
      <c r="N19" s="27"/>
      <c r="O19" s="27"/>
      <c r="P19" s="15"/>
      <c r="R19" s="15"/>
      <c r="S19" s="27"/>
      <c r="W19" s="31" t="s">
        <v>93</v>
      </c>
      <c r="X19" s="6" t="s">
        <v>428</v>
      </c>
      <c r="Y19" s="31" t="s">
        <v>95</v>
      </c>
    </row>
    <row r="20" customFormat="false" ht="15" hidden="false" customHeight="false" outlineLevel="0" collapsed="false">
      <c r="C20" s="143" t="s">
        <v>429</v>
      </c>
      <c r="D20" s="7" t="s">
        <v>701</v>
      </c>
      <c r="E20" s="7" t="s">
        <v>431</v>
      </c>
      <c r="F20" s="41" t="s">
        <v>432</v>
      </c>
      <c r="G20" s="36" t="str">
        <f aca="false">IF(LEFT(F20,3)="2.5", MID(F20,7,2),LEFT(F20,2))</f>
        <v>3 </v>
      </c>
      <c r="H20" s="31" t="s">
        <v>58</v>
      </c>
      <c r="I20" s="48"/>
      <c r="J20" s="31"/>
      <c r="K20" s="31"/>
      <c r="L20" s="27" t="e">
        <f aca="false" t="array" ref="L20:L20">INDEX(Cable_L!$B$3:$B$77,MATCH(1,COUNTIFS($G20,Cable_L!$A$3:$A$77,$H20,Cable_L!$C$3:$C$77),0))</f>
        <v>#NAME?</v>
      </c>
      <c r="M20" s="15" t="e">
        <v>#NAME?</v>
      </c>
      <c r="N20" s="27" t="e">
        <f aca="false" t="array" ref="N20:N20">INDEX(INDEX(Cable_L!$H$3:$K$77,,MATCH(N$2,Cable_L!$H$2:$K$2,0)),MATCH(1,COUNTIFS($G20,Cable_L!$A$3:$A$77,$H20,Cable_L!$C$3:$C$77),0))</f>
        <v>#NAME?</v>
      </c>
      <c r="O20" s="27" t="e">
        <f aca="false" t="array" ref="O20:O20">INDEX(INDEX(Cable_L!$H$3:$K$77,,MATCH(O$2,Cable_L!$H$2:$K$2,0)),MATCH(1,COUNTIFS($G20,Cable_L!$A$3:$A$77,$H20,Cable_L!$C$3:$C$77),0))</f>
        <v>#NAME?</v>
      </c>
      <c r="P20" s="15"/>
      <c r="Q20" s="14"/>
      <c r="R20" s="15"/>
      <c r="S20" s="14"/>
    </row>
    <row r="21" customFormat="false" ht="15" hidden="false" customHeight="false" outlineLevel="0" collapsed="false">
      <c r="C21" s="143" t="s">
        <v>433</v>
      </c>
      <c r="D21" s="7" t="s">
        <v>702</v>
      </c>
      <c r="E21" s="7" t="s">
        <v>435</v>
      </c>
      <c r="F21" s="41" t="s">
        <v>436</v>
      </c>
      <c r="G21" s="36" t="str">
        <f aca="false">IF(LEFT(F21,3)="2.5", MID(F21,7,2),LEFT(F21,2))</f>
        <v>1 </v>
      </c>
      <c r="H21" s="31" t="s">
        <v>58</v>
      </c>
      <c r="I21" s="48"/>
      <c r="J21" s="31"/>
      <c r="K21" s="49"/>
      <c r="L21" s="27" t="e">
        <f aca="false" t="array" ref="L21:L21">INDEX(Cable_L!$B$3:$B$77,MATCH(1,COUNTIFS($G21,Cable_L!$A$3:$A$77,$H21,Cable_L!$C$3:$C$77),0))</f>
        <v>#NAME?</v>
      </c>
      <c r="M21" s="15" t="e">
        <v>#NAME?</v>
      </c>
      <c r="N21" s="27" t="e">
        <f aca="false" t="array" ref="N21:N21">INDEX(INDEX(Cable_L!$H$3:$K$77,,MATCH(N$2,Cable_L!$H$2:$K$2,0)),MATCH(1,COUNTIFS($G21,Cable_L!$A$3:$A$77,$H21,Cable_L!$C$3:$C$77),0))</f>
        <v>#NAME?</v>
      </c>
      <c r="O21" s="27" t="e">
        <f aca="false" t="array" ref="O21:O21">INDEX(INDEX(Cable_L!$H$3:$K$77,,MATCH(O$2,Cable_L!$H$2:$K$2,0)),MATCH(1,COUNTIFS($G21,Cable_L!$A$3:$A$77,$H21,Cable_L!$C$3:$C$77),0))</f>
        <v>#NAME?</v>
      </c>
      <c r="P21" s="15"/>
      <c r="Q21" s="14"/>
      <c r="R21" s="15"/>
      <c r="S21" s="14"/>
    </row>
    <row r="22" customFormat="false" ht="15" hidden="false" customHeight="false" outlineLevel="0" collapsed="false">
      <c r="C22" s="143" t="s">
        <v>437</v>
      </c>
      <c r="D22" s="7" t="s">
        <v>703</v>
      </c>
      <c r="E22" s="7" t="s">
        <v>439</v>
      </c>
      <c r="F22" s="41" t="s">
        <v>440</v>
      </c>
      <c r="G22" s="36" t="str">
        <f aca="false">IF(LEFT(F22,3)="2.5", MID(F22,7,2),LEFT(F22,2))</f>
        <v>9 </v>
      </c>
      <c r="H22" s="31" t="s">
        <v>58</v>
      </c>
      <c r="I22" s="48"/>
      <c r="J22" s="31"/>
      <c r="K22" s="31"/>
      <c r="L22" s="27" t="e">
        <f aca="false" t="array" ref="L22:L22">INDEX(Cable_L!$B$3:$B$77,MATCH(1,COUNTIFS($G22,Cable_L!$A$3:$A$77,$H22,Cable_L!$C$3:$C$77),0))</f>
        <v>#NAME?</v>
      </c>
      <c r="M22" s="15" t="e">
        <v>#NAME?</v>
      </c>
      <c r="N22" s="27" t="e">
        <f aca="false" t="array" ref="N22:N22">INDEX(INDEX(Cable_L!$H$3:$K$77,,MATCH(N$2,Cable_L!$H$2:$K$2,0)),MATCH(1,COUNTIFS($G22,Cable_L!$A$3:$A$77,$H22,Cable_L!$C$3:$C$77),0))</f>
        <v>#NAME?</v>
      </c>
      <c r="O22" s="27" t="e">
        <f aca="false" t="array" ref="O22:O22">INDEX(INDEX(Cable_L!$H$3:$K$77,,MATCH(O$2,Cable_L!$H$2:$K$2,0)),MATCH(1,COUNTIFS($G22,Cable_L!$A$3:$A$77,$H22,Cable_L!$C$3:$C$77),0))</f>
        <v>#NAME?</v>
      </c>
      <c r="P22" s="15"/>
      <c r="Q22" s="14"/>
      <c r="R22" s="15"/>
      <c r="S22" s="14"/>
      <c r="W22" s="6" t="s">
        <v>89</v>
      </c>
      <c r="X22" s="6" t="s">
        <v>404</v>
      </c>
    </row>
    <row r="23" customFormat="false" ht="15" hidden="false" customHeight="false" outlineLevel="0" collapsed="false">
      <c r="C23" s="50" t="s">
        <v>437</v>
      </c>
      <c r="D23" s="51" t="s">
        <v>703</v>
      </c>
      <c r="E23" s="51" t="s">
        <v>439</v>
      </c>
      <c r="F23" s="52" t="s">
        <v>441</v>
      </c>
      <c r="G23" s="36" t="str">
        <f aca="false">IF(LEFT(F23,3)="2.5", MID(F23,7,2),LEFT(F23,2))</f>
        <v>9 </v>
      </c>
      <c r="H23" s="31" t="s">
        <v>58</v>
      </c>
      <c r="I23" s="48"/>
      <c r="J23" s="31"/>
      <c r="K23" s="31"/>
      <c r="L23" s="27" t="e">
        <f aca="false" t="array" ref="L23:L23">INDEX(Cable_L!$B$3:$B$77,MATCH(1,COUNTIFS($G23,Cable_L!$A$3:$A$77,$H23,Cable_L!$C$3:$C$77),0))</f>
        <v>#NAME?</v>
      </c>
      <c r="M23" s="15"/>
      <c r="N23" s="27"/>
      <c r="O23" s="27"/>
      <c r="P23" s="15"/>
      <c r="Q23" s="14"/>
      <c r="R23" s="15"/>
      <c r="S23" s="14"/>
      <c r="W23" s="31" t="s">
        <v>93</v>
      </c>
      <c r="X23" s="6" t="s">
        <v>406</v>
      </c>
      <c r="Y23" s="31" t="s">
        <v>95</v>
      </c>
    </row>
    <row r="24" customFormat="false" ht="15" hidden="false" customHeight="false" outlineLevel="0" collapsed="false">
      <c r="C24" s="143" t="s">
        <v>442</v>
      </c>
      <c r="D24" s="7" t="s">
        <v>704</v>
      </c>
      <c r="E24" s="7" t="s">
        <v>444</v>
      </c>
      <c r="F24" s="41" t="s">
        <v>445</v>
      </c>
      <c r="G24" s="36" t="str">
        <f aca="false">IF(LEFT(F24,3)="2.5", MID(F24,7,2),LEFT(F24,2))</f>
        <v>9 </v>
      </c>
      <c r="H24" s="31" t="s">
        <v>58</v>
      </c>
      <c r="I24" s="42"/>
      <c r="J24" s="31"/>
      <c r="K24" s="31"/>
      <c r="L24" s="27" t="e">
        <f aca="false" t="array" ref="L24:L24">INDEX(Cable_L!$B$3:$B$77,MATCH(1,COUNTIFS($G24,Cable_L!$A$3:$A$77,$H24,Cable_L!$C$3:$C$77),0))</f>
        <v>#NAME?</v>
      </c>
      <c r="M24" s="15"/>
      <c r="N24" s="27" t="e">
        <f aca="false" t="array" ref="N24:N24">INDEX(INDEX(Cable_L!$H$3:$K$77,,MATCH(N$2,Cable_L!$H$2:$K$2,0)),MATCH(1,COUNTIFS($G24,Cable_L!$A$3:$A$77,$H24,Cable_L!$C$3:$C$77),0))</f>
        <v>#NAME?</v>
      </c>
      <c r="O24" s="27" t="e">
        <f aca="false" t="array" ref="O24:O24">INDEX(INDEX(Cable_L!$H$3:$K$77,,MATCH(O$2,Cable_L!$H$2:$K$2,0)),MATCH(1,COUNTIFS($G24,Cable_L!$A$3:$A$77,$H24,Cable_L!$C$3:$C$77),0))</f>
        <v>#NAME?</v>
      </c>
      <c r="P24" s="15"/>
      <c r="Q24" s="14"/>
      <c r="R24" s="15"/>
      <c r="S24" s="14"/>
      <c r="W24" s="31" t="s">
        <v>89</v>
      </c>
      <c r="X24" s="6" t="s">
        <v>426</v>
      </c>
    </row>
    <row r="25" customFormat="false" ht="15" hidden="false" customHeight="false" outlineLevel="0" collapsed="false">
      <c r="C25" s="61" t="s">
        <v>442</v>
      </c>
      <c r="D25" s="54" t="s">
        <v>704</v>
      </c>
      <c r="E25" s="54" t="s">
        <v>444</v>
      </c>
      <c r="F25" s="56" t="s">
        <v>446</v>
      </c>
      <c r="G25" s="36" t="str">
        <f aca="false">IF(LEFT(F25,3)="2.5", MID(F25,7,2),LEFT(F25,2))</f>
        <v>9 </v>
      </c>
      <c r="H25" s="31" t="s">
        <v>58</v>
      </c>
      <c r="I25" s="48"/>
      <c r="J25" s="31"/>
      <c r="K25" s="31"/>
      <c r="L25" s="27" t="e">
        <f aca="false" t="array" ref="L25:L25">INDEX(Cable_L!$B$3:$B$77,MATCH(1,COUNTIFS($G25,Cable_L!$A$3:$A$77,$H25,Cable_L!$C$3:$C$77),0))</f>
        <v>#NAME?</v>
      </c>
      <c r="M25" s="15"/>
      <c r="N25" s="27"/>
      <c r="O25" s="27"/>
      <c r="P25" s="15"/>
      <c r="Q25" s="14"/>
      <c r="R25" s="15"/>
      <c r="S25" s="14"/>
      <c r="W25" s="31" t="s">
        <v>93</v>
      </c>
      <c r="X25" s="6" t="s">
        <v>428</v>
      </c>
      <c r="Y25" s="31" t="s">
        <v>95</v>
      </c>
    </row>
    <row r="26" customFormat="false" ht="15" hidden="false" customHeight="false" outlineLevel="0" collapsed="false">
      <c r="C26" s="40"/>
      <c r="D26" s="40"/>
      <c r="E26" s="7"/>
      <c r="F26" s="6"/>
      <c r="G26" s="36" t="str">
        <f aca="false">IF(LEFT(F26,3)="2.5", MID(F26,7,2),LEFT(F26,2))</f>
        <v/>
      </c>
      <c r="H26" s="31"/>
      <c r="I26" s="31"/>
      <c r="J26" s="31"/>
      <c r="K26" s="31"/>
      <c r="L26" s="27"/>
      <c r="M26" s="15"/>
      <c r="N26" s="27"/>
      <c r="O26" s="27"/>
      <c r="P26" s="15"/>
      <c r="Q26" s="14"/>
      <c r="R26" s="15"/>
      <c r="S26" s="14"/>
      <c r="W26" s="31"/>
      <c r="X26" s="6"/>
      <c r="Y26" s="31"/>
    </row>
    <row r="27" customFormat="false" ht="15" hidden="false" customHeight="false" outlineLevel="0" collapsed="false">
      <c r="C27" s="142" t="s">
        <v>447</v>
      </c>
      <c r="D27" s="34" t="s">
        <v>150</v>
      </c>
      <c r="E27" s="34" t="s">
        <v>449</v>
      </c>
      <c r="F27" s="35" t="s">
        <v>450</v>
      </c>
      <c r="G27" s="36" t="str">
        <f aca="false">IF(LEFT(F27,3)="2.5", MID(F27,7,2),LEFT(F27,2))</f>
        <v>10</v>
      </c>
      <c r="H27" s="31" t="s">
        <v>58</v>
      </c>
      <c r="I27" s="48"/>
      <c r="J27" s="31"/>
      <c r="K27" s="31"/>
      <c r="L27" s="27" t="e">
        <f aca="false" t="array" ref="L27:L27">INDEX(Cable_L!$B$3:$B$77,MATCH(1,COUNTIFS($G27,Cable_L!$A$3:$A$77,$H27,Cable_L!$C$3:$C$77),0))</f>
        <v>#NAME?</v>
      </c>
      <c r="M27" s="15"/>
      <c r="N27" s="27" t="e">
        <f aca="false" t="array" ref="N27:N27">INDEX(INDEX(Cable_L!$H$3:$K$77,,MATCH(N$2,Cable_L!$H$2:$K$2,0)),MATCH(1,COUNTIFS($G27,Cable_L!$A$3:$A$77,$H27,Cable_L!$C$3:$C$77),0))</f>
        <v>#NAME?</v>
      </c>
      <c r="O27" s="27" t="e">
        <f aca="false" t="array" ref="O27:O27">INDEX(INDEX(Cable_L!$H$3:$K$77,,MATCH(O$2,Cable_L!$H$2:$K$2,0)),MATCH(1,COUNTIFS($G27,Cable_L!$A$3:$A$77,$H27,Cable_L!$C$3:$C$77),0))</f>
        <v>#NAME?</v>
      </c>
      <c r="P27" s="22" t="e">
        <f aca="false" t="array" ref="P27:P27">_xlfn._xlws.filter(_xlfn.unique(N27:N39),_xlfn.unique(N27:N39)&lt;&gt;"")</f>
        <v>#NAME?</v>
      </c>
      <c r="Q27" s="16" t="e">
        <f aca="false">COUNTIF(N27:N39,P27)</f>
        <v>#NAME?</v>
      </c>
      <c r="R27" s="22" t="e">
        <f aca="false" t="array" ref="R27:R27">_xlfn._xlws.filter(_xlfn.unique(O27:O39),_xlfn.unique(O27:O39)&lt;&gt;"")</f>
        <v>#NAME?</v>
      </c>
      <c r="S27" s="27" t="e">
        <f aca="false">COUNTIF(O27:O39,R27)</f>
        <v>#NAME?</v>
      </c>
      <c r="W27" s="31" t="s">
        <v>89</v>
      </c>
      <c r="X27" s="31" t="s">
        <v>426</v>
      </c>
    </row>
    <row r="28" customFormat="false" ht="15" hidden="false" customHeight="false" outlineLevel="0" collapsed="false">
      <c r="C28" s="50" t="s">
        <v>447</v>
      </c>
      <c r="D28" s="51" t="s">
        <v>150</v>
      </c>
      <c r="E28" s="51" t="s">
        <v>449</v>
      </c>
      <c r="F28" s="52" t="s">
        <v>451</v>
      </c>
      <c r="G28" s="36" t="str">
        <f aca="false">IF(LEFT(F28,3)="2.5", MID(F28,7,2),LEFT(F28,2))</f>
        <v>10</v>
      </c>
      <c r="H28" s="31" t="s">
        <v>58</v>
      </c>
      <c r="I28" s="47"/>
      <c r="J28" s="31"/>
      <c r="K28" s="31"/>
      <c r="L28" s="27" t="e">
        <f aca="false" t="array" ref="L28:L28">INDEX(Cable_L!$B$3:$B$77,MATCH(1,COUNTIFS($G28,Cable_L!$A$3:$A$77,$H28,Cable_L!$C$3:$C$77),0))</f>
        <v>#NAME?</v>
      </c>
      <c r="M28" s="15"/>
      <c r="N28" s="27"/>
      <c r="O28" s="27"/>
      <c r="P28" s="15"/>
      <c r="R28" s="15"/>
      <c r="S28" s="27"/>
      <c r="W28" s="31" t="s">
        <v>93</v>
      </c>
      <c r="X28" s="31" t="s">
        <v>428</v>
      </c>
      <c r="Y28" s="31" t="s">
        <v>95</v>
      </c>
    </row>
    <row r="29" customFormat="false" ht="15" hidden="false" customHeight="false" outlineLevel="0" collapsed="false">
      <c r="C29" s="143" t="s">
        <v>452</v>
      </c>
      <c r="D29" s="7" t="s">
        <v>155</v>
      </c>
      <c r="E29" s="7" t="s">
        <v>454</v>
      </c>
      <c r="F29" s="41" t="s">
        <v>455</v>
      </c>
      <c r="G29" s="36" t="str">
        <f aca="false">IF(LEFT(F29,3)="2.5", MID(F29,7,2),LEFT(F29,2))</f>
        <v>6 </v>
      </c>
      <c r="H29" s="31" t="s">
        <v>58</v>
      </c>
      <c r="I29" s="48"/>
      <c r="J29" s="31"/>
      <c r="K29" s="31"/>
      <c r="L29" s="27" t="e">
        <f aca="false" t="array" ref="L29:L29">INDEX(Cable_L!$B$3:$B$77,MATCH(1,COUNTIFS($G29,Cable_L!$A$3:$A$77,$H29,Cable_L!$C$3:$C$77),0))</f>
        <v>#NAME?</v>
      </c>
      <c r="M29" s="15"/>
      <c r="N29" s="27" t="e">
        <f aca="false" t="array" ref="N29:N29">INDEX(INDEX(Cable_L!$H$3:$K$77,,MATCH(N$2,Cable_L!$H$2:$K$2,0)),MATCH(1,COUNTIFS($G29,Cable_L!$A$3:$A$77,$H29,Cable_L!$C$3:$C$77),0))</f>
        <v>#NAME?</v>
      </c>
      <c r="O29" s="27" t="e">
        <f aca="false" t="array" ref="O29:O29">INDEX(INDEX(Cable_L!$H$3:$K$77,,MATCH(O$2,Cable_L!$H$2:$K$2,0)),MATCH(1,COUNTIFS($G29,Cable_L!$A$3:$A$77,$H29,Cable_L!$C$3:$C$77),0))</f>
        <v>#NAME?</v>
      </c>
      <c r="P29" s="15"/>
      <c r="Q29" s="14"/>
      <c r="R29" s="15"/>
      <c r="S29" s="14"/>
    </row>
    <row r="30" customFormat="false" ht="15" hidden="false" customHeight="false" outlineLevel="0" collapsed="false">
      <c r="C30" s="143" t="s">
        <v>456</v>
      </c>
      <c r="D30" s="7" t="s">
        <v>160</v>
      </c>
      <c r="E30" s="7" t="s">
        <v>458</v>
      </c>
      <c r="F30" s="41" t="s">
        <v>459</v>
      </c>
      <c r="G30" s="36" t="str">
        <f aca="false">IF(LEFT(F30,3)="2.5", MID(F30,7,2),LEFT(F30,2))</f>
        <v>3 </v>
      </c>
      <c r="H30" s="31" t="s">
        <v>58</v>
      </c>
      <c r="I30" s="48"/>
      <c r="J30" s="31"/>
      <c r="K30" s="31"/>
      <c r="L30" s="27" t="e">
        <f aca="false" t="array" ref="L30:L30">INDEX(Cable_L!$B$3:$B$77,MATCH(1,COUNTIFS($G30,Cable_L!$A$3:$A$77,$H30,Cable_L!$C$3:$C$77),0))</f>
        <v>#NAME?</v>
      </c>
      <c r="M30" s="15"/>
      <c r="N30" s="27" t="e">
        <f aca="false" t="array" ref="N30:N30">INDEX(INDEX(Cable_L!$H$3:$K$77,,MATCH(N$2,Cable_L!$H$2:$K$2,0)),MATCH(1,COUNTIFS($G30,Cable_L!$A$3:$A$77,$H30,Cable_L!$C$3:$C$77),0))</f>
        <v>#NAME?</v>
      </c>
      <c r="O30" s="27" t="e">
        <f aca="false" t="array" ref="O30:O30">INDEX(INDEX(Cable_L!$H$3:$K$77,,MATCH(O$2,Cable_L!$H$2:$K$2,0)),MATCH(1,COUNTIFS($G30,Cable_L!$A$3:$A$77,$H30,Cable_L!$C$3:$C$77),0))</f>
        <v>#NAME?</v>
      </c>
      <c r="P30" s="15"/>
      <c r="Q30" s="14"/>
      <c r="R30" s="15"/>
      <c r="S30" s="14"/>
    </row>
    <row r="31" customFormat="false" ht="15" hidden="false" customHeight="false" outlineLevel="0" collapsed="false">
      <c r="C31" s="143" t="s">
        <v>460</v>
      </c>
      <c r="D31" s="7" t="s">
        <v>137</v>
      </c>
      <c r="E31" s="7" t="s">
        <v>462</v>
      </c>
      <c r="F31" s="41" t="s">
        <v>463</v>
      </c>
      <c r="G31" s="36" t="str">
        <f aca="false">IF(LEFT(F31,3)="2.5", MID(F31,7,2),LEFT(F31,2))</f>
        <v>10</v>
      </c>
      <c r="H31" s="31" t="s">
        <v>58</v>
      </c>
      <c r="I31" s="48"/>
      <c r="J31" s="31"/>
      <c r="K31" s="31"/>
      <c r="L31" s="27" t="e">
        <f aca="false" t="array" ref="L31:L31">INDEX(Cable_L!$B$3:$B$77,MATCH(1,COUNTIFS($G31,Cable_L!$A$3:$A$77,$H31,Cable_L!$C$3:$C$77),0))</f>
        <v>#NAME?</v>
      </c>
      <c r="M31" s="22" t="e">
        <f aca="false" t="array" ref="M31:M34">_xlfn._xlws.sort(VALUE(_xlfn.unique(G27:G39)))</f>
        <v>#NAME?</v>
      </c>
      <c r="N31" s="27" t="e">
        <f aca="false" t="array" ref="N31:N31">INDEX(INDEX(Cable_L!$H$3:$K$77,,MATCH(N$2,Cable_L!$H$2:$K$2,0)),MATCH(1,COUNTIFS($G31,Cable_L!$A$3:$A$77,$H31,Cable_L!$C$3:$C$77),0))</f>
        <v>#NAME?</v>
      </c>
      <c r="O31" s="27" t="e">
        <f aca="false" t="array" ref="O31:O31">INDEX(INDEX(Cable_L!$H$3:$K$77,,MATCH(O$2,Cable_L!$H$2:$K$2,0)),MATCH(1,COUNTIFS($G31,Cable_L!$A$3:$A$77,$H31,Cable_L!$C$3:$C$77),0))</f>
        <v>#NAME?</v>
      </c>
      <c r="S31" s="27"/>
      <c r="W31" s="31" t="s">
        <v>89</v>
      </c>
      <c r="X31" s="31" t="s">
        <v>404</v>
      </c>
    </row>
    <row r="32" customFormat="false" ht="15" hidden="false" customHeight="false" outlineLevel="0" collapsed="false">
      <c r="C32" s="50" t="s">
        <v>460</v>
      </c>
      <c r="D32" s="51" t="s">
        <v>137</v>
      </c>
      <c r="E32" s="51" t="s">
        <v>462</v>
      </c>
      <c r="F32" s="52" t="s">
        <v>464</v>
      </c>
      <c r="G32" s="36" t="str">
        <f aca="false">IF(LEFT(F32,3)="2.5", MID(F32,7,2),LEFT(F32,2))</f>
        <v>10</v>
      </c>
      <c r="H32" s="31" t="s">
        <v>58</v>
      </c>
      <c r="I32" s="48"/>
      <c r="J32" s="31"/>
      <c r="K32" s="31"/>
      <c r="L32" s="27" t="e">
        <f aca="false" t="array" ref="L32:L32">INDEX(Cable_L!$B$3:$B$77,MATCH(1,COUNTIFS($G32,Cable_L!$A$3:$A$77,$H32,Cable_L!$C$3:$C$77),0))</f>
        <v>#NAME?</v>
      </c>
      <c r="M32" s="15" t="e">
        <v>#NAME?</v>
      </c>
      <c r="N32" s="27"/>
      <c r="O32" s="27"/>
      <c r="P32" s="15"/>
      <c r="Q32" s="14"/>
      <c r="R32" s="15"/>
      <c r="S32" s="14"/>
      <c r="W32" s="31" t="s">
        <v>93</v>
      </c>
      <c r="X32" s="31" t="s">
        <v>406</v>
      </c>
      <c r="Y32" s="31" t="s">
        <v>95</v>
      </c>
    </row>
    <row r="33" customFormat="false" ht="15" hidden="false" customHeight="false" outlineLevel="0" collapsed="false">
      <c r="C33" s="143" t="s">
        <v>465</v>
      </c>
      <c r="D33" s="7" t="s">
        <v>705</v>
      </c>
      <c r="E33" s="7" t="s">
        <v>467</v>
      </c>
      <c r="F33" s="41" t="s">
        <v>468</v>
      </c>
      <c r="G33" s="36" t="str">
        <f aca="false">IF(LEFT(F33,3)="2.5", MID(F33,7,2),LEFT(F33,2))</f>
        <v>9 </v>
      </c>
      <c r="H33" s="31" t="s">
        <v>58</v>
      </c>
      <c r="I33" s="48"/>
      <c r="J33" s="31"/>
      <c r="K33" s="31"/>
      <c r="L33" s="27" t="e">
        <f aca="false" t="array" ref="L33:L33">INDEX(Cable_L!$B$3:$B$77,MATCH(1,COUNTIFS($G33,Cable_L!$A$3:$A$77,$H33,Cable_L!$C$3:$C$77),0))</f>
        <v>#NAME?</v>
      </c>
      <c r="M33" s="15" t="e">
        <v>#NAME?</v>
      </c>
      <c r="N33" s="27" t="e">
        <f aca="false" t="array" ref="N33:N33">INDEX(INDEX(Cable_L!$H$3:$K$77,,MATCH(N$2,Cable_L!$H$2:$K$2,0)),MATCH(1,COUNTIFS($G33,Cable_L!$A$3:$A$77,$H33,Cable_L!$C$3:$C$77),0))</f>
        <v>#NAME?</v>
      </c>
      <c r="O33" s="27" t="e">
        <f aca="false" t="array" ref="O33:O33">INDEX(INDEX(Cable_L!$H$3:$K$77,,MATCH(O$2,Cable_L!$H$2:$K$2,0)),MATCH(1,COUNTIFS($G33,Cable_L!$A$3:$A$77,$H33,Cable_L!$C$3:$C$77),0))</f>
        <v>#NAME?</v>
      </c>
      <c r="P33" s="15"/>
      <c r="Q33" s="14"/>
      <c r="R33" s="15"/>
      <c r="S33" s="14"/>
      <c r="W33" s="6" t="s">
        <v>89</v>
      </c>
      <c r="X33" s="6" t="s">
        <v>404</v>
      </c>
    </row>
    <row r="34" customFormat="false" ht="15" hidden="false" customHeight="false" outlineLevel="0" collapsed="false">
      <c r="C34" s="50" t="s">
        <v>465</v>
      </c>
      <c r="D34" s="51" t="s">
        <v>705</v>
      </c>
      <c r="E34" s="51" t="s">
        <v>467</v>
      </c>
      <c r="F34" s="52" t="s">
        <v>469</v>
      </c>
      <c r="G34" s="36" t="str">
        <f aca="false">IF(LEFT(F34,3)="2.5", MID(F34,7,2),LEFT(F34,2))</f>
        <v>9 </v>
      </c>
      <c r="H34" s="31" t="s">
        <v>58</v>
      </c>
      <c r="I34" s="48"/>
      <c r="J34" s="31"/>
      <c r="K34" s="31"/>
      <c r="L34" s="27" t="e">
        <f aca="false" t="array" ref="L34:L34">INDEX(Cable_L!$B$3:$B$77,MATCH(1,COUNTIFS($G34,Cable_L!$A$3:$A$77,$H34,Cable_L!$C$3:$C$77),0))</f>
        <v>#NAME?</v>
      </c>
      <c r="M34" s="15" t="e">
        <v>#NAME?</v>
      </c>
      <c r="N34" s="27"/>
      <c r="O34" s="27"/>
      <c r="P34" s="15"/>
      <c r="Q34" s="14"/>
      <c r="R34" s="15"/>
      <c r="S34" s="14"/>
      <c r="W34" s="6" t="s">
        <v>93</v>
      </c>
      <c r="X34" s="6" t="s">
        <v>406</v>
      </c>
      <c r="Y34" s="31" t="s">
        <v>95</v>
      </c>
    </row>
    <row r="35" customFormat="false" ht="15" hidden="false" customHeight="false" outlineLevel="0" collapsed="false">
      <c r="C35" s="143" t="s">
        <v>470</v>
      </c>
      <c r="D35" s="7" t="s">
        <v>706</v>
      </c>
      <c r="E35" s="7" t="s">
        <v>472</v>
      </c>
      <c r="F35" s="41" t="s">
        <v>473</v>
      </c>
      <c r="G35" s="36" t="str">
        <f aca="false">IF(LEFT(F35,3)="2.5", MID(F35,7,2),LEFT(F35,2))</f>
        <v>3 </v>
      </c>
      <c r="H35" s="31" t="s">
        <v>58</v>
      </c>
      <c r="I35" s="48"/>
      <c r="J35" s="31"/>
      <c r="K35" s="31"/>
      <c r="L35" s="27" t="e">
        <f aca="false" t="array" ref="L35:L35">INDEX(Cable_L!$B$3:$B$77,MATCH(1,COUNTIFS($G35,Cable_L!$A$3:$A$77,$H35,Cable_L!$C$3:$C$77),0))</f>
        <v>#NAME?</v>
      </c>
      <c r="M35" s="15"/>
      <c r="N35" s="27" t="e">
        <f aca="false" t="array" ref="N35:N35">INDEX(INDEX(Cable_L!$H$3:$K$77,,MATCH(N$2,Cable_L!$H$2:$K$2,0)),MATCH(1,COUNTIFS($G35,Cable_L!$A$3:$A$77,$H35,Cable_L!$C$3:$C$77),0))</f>
        <v>#NAME?</v>
      </c>
      <c r="O35" s="27" t="e">
        <f aca="false" t="array" ref="O35:O35">INDEX(INDEX(Cable_L!$H$3:$K$77,,MATCH(O$2,Cable_L!$H$2:$K$2,0)),MATCH(1,COUNTIFS($G35,Cable_L!$A$3:$A$77,$H35,Cable_L!$C$3:$C$77),0))</f>
        <v>#NAME?</v>
      </c>
      <c r="P35" s="15"/>
      <c r="Q35" s="14"/>
      <c r="R35" s="15"/>
      <c r="S35" s="14"/>
    </row>
    <row r="36" customFormat="false" ht="15" hidden="false" customHeight="false" outlineLevel="0" collapsed="false">
      <c r="C36" s="143" t="s">
        <v>474</v>
      </c>
      <c r="D36" s="7" t="s">
        <v>169</v>
      </c>
      <c r="E36" s="7" t="s">
        <v>476</v>
      </c>
      <c r="F36" s="41" t="s">
        <v>477</v>
      </c>
      <c r="G36" s="36" t="str">
        <f aca="false">IF(LEFT(F36,3)="2.5", MID(F36,7,2),LEFT(F36,2))</f>
        <v>10</v>
      </c>
      <c r="H36" s="31" t="s">
        <v>58</v>
      </c>
      <c r="I36" s="48"/>
      <c r="J36" s="31"/>
      <c r="K36" s="31"/>
      <c r="L36" s="27" t="e">
        <f aca="false" t="array" ref="L36:L36">INDEX(Cable_L!$B$3:$B$77,MATCH(1,COUNTIFS($G36,Cable_L!$A$3:$A$77,$H36,Cable_L!$C$3:$C$77),0))</f>
        <v>#NAME?</v>
      </c>
      <c r="M36" s="15"/>
      <c r="N36" s="27" t="e">
        <f aca="false" t="array" ref="N36:N36">INDEX(INDEX(Cable_L!$H$3:$K$77,,MATCH(N$2,Cable_L!$H$2:$K$2,0)),MATCH(1,COUNTIFS($G36,Cable_L!$A$3:$A$77,$H36,Cable_L!$C$3:$C$77),0))</f>
        <v>#NAME?</v>
      </c>
      <c r="O36" s="27" t="e">
        <f aca="false" t="array" ref="O36:O36">INDEX(INDEX(Cable_L!$H$3:$K$77,,MATCH(O$2,Cable_L!$H$2:$K$2,0)),MATCH(1,COUNTIFS($G36,Cable_L!$A$3:$A$77,$H36,Cable_L!$C$3:$C$77),0))</f>
        <v>#NAME?</v>
      </c>
      <c r="P36" s="15"/>
      <c r="Q36" s="14"/>
      <c r="R36" s="15"/>
      <c r="S36" s="14"/>
      <c r="W36" s="31" t="s">
        <v>89</v>
      </c>
      <c r="X36" s="31" t="s">
        <v>426</v>
      </c>
    </row>
    <row r="37" customFormat="false" ht="15" hidden="false" customHeight="false" outlineLevel="0" collapsed="false">
      <c r="C37" s="50" t="s">
        <v>474</v>
      </c>
      <c r="D37" s="51" t="s">
        <v>169</v>
      </c>
      <c r="E37" s="51" t="s">
        <v>476</v>
      </c>
      <c r="F37" s="52" t="s">
        <v>478</v>
      </c>
      <c r="G37" s="36" t="str">
        <f aca="false">IF(LEFT(F37,3)="2.5", MID(F37,7,2),LEFT(F37,2))</f>
        <v>10</v>
      </c>
      <c r="H37" s="31" t="s">
        <v>58</v>
      </c>
      <c r="I37" s="48"/>
      <c r="J37" s="31"/>
      <c r="K37" s="31"/>
      <c r="L37" s="27" t="e">
        <f aca="false" t="array" ref="L37:L37">INDEX(Cable_L!$B$3:$B$77,MATCH(1,COUNTIFS($G37,Cable_L!$A$3:$A$77,$H37,Cable_L!$C$3:$C$77),0))</f>
        <v>#NAME?</v>
      </c>
      <c r="M37" s="15"/>
      <c r="N37" s="27"/>
      <c r="O37" s="27"/>
      <c r="P37" s="15"/>
      <c r="Q37" s="14"/>
      <c r="R37" s="15"/>
      <c r="S37" s="14"/>
      <c r="W37" s="31" t="s">
        <v>93</v>
      </c>
      <c r="X37" s="31" t="s">
        <v>428</v>
      </c>
      <c r="Y37" s="31" t="s">
        <v>95</v>
      </c>
    </row>
    <row r="38" customFormat="false" ht="15" hidden="false" customHeight="false" outlineLevel="0" collapsed="false">
      <c r="C38" s="143" t="s">
        <v>479</v>
      </c>
      <c r="D38" s="7" t="s">
        <v>707</v>
      </c>
      <c r="E38" s="7" t="s">
        <v>481</v>
      </c>
      <c r="F38" s="41" t="s">
        <v>482</v>
      </c>
      <c r="G38" s="36" t="str">
        <f aca="false">IF(LEFT(F38,3)="2.5", MID(F38,7,2),LEFT(F38,2))</f>
        <v>10</v>
      </c>
      <c r="H38" s="31" t="s">
        <v>58</v>
      </c>
      <c r="I38" s="42"/>
      <c r="J38" s="31"/>
      <c r="K38" s="31"/>
      <c r="L38" s="27" t="e">
        <f aca="false" t="array" ref="L38:L38">INDEX(Cable_L!$B$3:$B$77,MATCH(1,COUNTIFS($G38,Cable_L!$A$3:$A$77,$H38,Cable_L!$C$3:$C$77),0))</f>
        <v>#NAME?</v>
      </c>
      <c r="M38" s="15"/>
      <c r="N38" s="27" t="e">
        <f aca="false" t="array" ref="N38:N38">INDEX(INDEX(Cable_L!$H$3:$K$77,,MATCH(N$2,Cable_L!$H$2:$K$2,0)),MATCH(1,COUNTIFS($G38,Cable_L!$A$3:$A$77,$H38,Cable_L!$C$3:$C$77),0))</f>
        <v>#NAME?</v>
      </c>
      <c r="O38" s="27" t="e">
        <f aca="false" t="array" ref="O38:O38">INDEX(INDEX(Cable_L!$H$3:$K$77,,MATCH(O$2,Cable_L!$H$2:$K$2,0)),MATCH(1,COUNTIFS($G38,Cable_L!$A$3:$A$77,$H38,Cable_L!$C$3:$C$77),0))</f>
        <v>#NAME?</v>
      </c>
      <c r="P38" s="15"/>
      <c r="Q38" s="14"/>
      <c r="R38" s="15"/>
      <c r="S38" s="14"/>
      <c r="W38" s="31" t="s">
        <v>89</v>
      </c>
      <c r="X38" s="31" t="s">
        <v>404</v>
      </c>
    </row>
    <row r="39" customFormat="false" ht="15" hidden="false" customHeight="false" outlineLevel="0" collapsed="false">
      <c r="C39" s="61" t="s">
        <v>479</v>
      </c>
      <c r="D39" s="54" t="s">
        <v>707</v>
      </c>
      <c r="E39" s="54" t="s">
        <v>481</v>
      </c>
      <c r="F39" s="56" t="s">
        <v>483</v>
      </c>
      <c r="G39" s="36" t="str">
        <f aca="false">IF(LEFT(F39,3)="2.5", MID(F39,7,2),LEFT(F39,2))</f>
        <v>10</v>
      </c>
      <c r="H39" s="31" t="s">
        <v>58</v>
      </c>
      <c r="I39" s="48"/>
      <c r="J39" s="31"/>
      <c r="K39" s="31"/>
      <c r="L39" s="27" t="e">
        <f aca="false" t="array" ref="L39:L39">INDEX(Cable_L!$B$3:$B$77,MATCH(1,COUNTIFS($G39,Cable_L!$A$3:$A$77,$H39,Cable_L!$C$3:$C$77),0))</f>
        <v>#NAME?</v>
      </c>
      <c r="M39" s="15"/>
      <c r="N39" s="27"/>
      <c r="O39" s="27"/>
      <c r="P39" s="15"/>
      <c r="Q39" s="14"/>
      <c r="R39" s="15"/>
      <c r="S39" s="14"/>
      <c r="W39" s="31" t="s">
        <v>93</v>
      </c>
      <c r="X39" s="31" t="s">
        <v>406</v>
      </c>
      <c r="Y39" s="31" t="s">
        <v>95</v>
      </c>
    </row>
    <row r="40" customFormat="false" ht="15" hidden="false" customHeight="false" outlineLevel="0" collapsed="false">
      <c r="C40" s="40"/>
      <c r="D40" s="40"/>
      <c r="E40" s="7"/>
      <c r="F40" s="6"/>
      <c r="G40" s="36" t="str">
        <f aca="false">IF(LEFT(F40,3)="2.5", MID(F40,7,2),LEFT(F40,2))</f>
        <v/>
      </c>
      <c r="H40" s="31"/>
      <c r="I40" s="31"/>
      <c r="J40" s="31"/>
      <c r="K40" s="31"/>
      <c r="L40" s="14"/>
      <c r="M40" s="15"/>
      <c r="N40" s="14"/>
      <c r="O40" s="14"/>
      <c r="P40" s="15"/>
      <c r="Q40" s="14"/>
      <c r="R40" s="15"/>
      <c r="S40" s="14"/>
      <c r="W40" s="31"/>
      <c r="X40" s="31"/>
      <c r="Y40" s="31"/>
    </row>
    <row r="41" customFormat="false" ht="15" hidden="false" customHeight="false" outlineLevel="0" collapsed="false">
      <c r="C41" s="142" t="s">
        <v>484</v>
      </c>
      <c r="D41" s="34" t="s">
        <v>708</v>
      </c>
      <c r="E41" s="34" t="s">
        <v>486</v>
      </c>
      <c r="F41" s="108" t="s">
        <v>487</v>
      </c>
      <c r="G41" s="36" t="str">
        <f aca="false">IF(LEFT(F41,3)="2.5", MID(F41,7,2),LEFT(F41,2))</f>
        <v>1 </v>
      </c>
      <c r="H41" s="31" t="s">
        <v>177</v>
      </c>
      <c r="I41" s="49"/>
      <c r="J41" s="31"/>
      <c r="K41" s="68"/>
      <c r="L41" s="27" t="e">
        <f aca="false" t="array" ref="L41:L41">INDEX(Cable_L!$B$3:$B$77,MATCH(1,COUNTIFS($G41,Cable_L!$A$3:$A$77,$H41,Cable_L!$C$3:$C$77),0))</f>
        <v>#NAME?</v>
      </c>
      <c r="M41" s="22" t="e">
        <f aca="false" t="array" ref="M41:M42">_xlfn._xlws.sort(_xlfn.unique(G41:G48))</f>
        <v>#NAME?</v>
      </c>
      <c r="N41" s="27" t="e">
        <f aca="false" t="array" ref="N41:N41">INDEX(INDEX(Cable_L!$H$3:$K$77,,MATCH(N$2,Cable_L!$H$2:$K$2,0)),MATCH(1,COUNTIFS($G41,Cable_L!$A$3:$A$77,$H41,Cable_L!$C$3:$C$77),0))</f>
        <v>#NAME?</v>
      </c>
      <c r="O41" s="27" t="e">
        <f aca="false" t="array" ref="O41:O41">INDEX(INDEX(Cable_L!$H$3:$K$77,,MATCH(O$2,Cable_L!$H$2:$K$2,0)),MATCH(1,COUNTIFS($G41,Cable_L!$A$3:$A$77,$H41,Cable_L!$C$3:$C$77),0))</f>
        <v>#NAME?</v>
      </c>
      <c r="P41" s="22" t="e">
        <f aca="false" t="array" ref="P41:P41">_xlfn._xlws.filter(_xlfn.unique(N41:N48),_xlfn.unique(N41:N48)&lt;&gt;"")</f>
        <v>#NAME?</v>
      </c>
      <c r="Q41" s="16" t="e">
        <f aca="false">COUNTIF(N41:N48,P41)</f>
        <v>#NAME?</v>
      </c>
      <c r="R41" s="22" t="e">
        <f aca="false" t="array" ref="R41:R41">_xlfn._xlws.filter(_xlfn.unique(O41:O48),_xlfn.unique(O41:O48)&lt;&gt;"")</f>
        <v>#NAME?</v>
      </c>
      <c r="S41" s="27" t="e">
        <f aca="false">COUNTIF(O41:O48,R41)</f>
        <v>#NAME?</v>
      </c>
    </row>
    <row r="42" customFormat="false" ht="15" hidden="false" customHeight="false" outlineLevel="0" collapsed="false">
      <c r="C42" s="143" t="s">
        <v>488</v>
      </c>
      <c r="D42" s="7" t="s">
        <v>709</v>
      </c>
      <c r="E42" s="7" t="s">
        <v>490</v>
      </c>
      <c r="F42" s="41" t="s">
        <v>491</v>
      </c>
      <c r="G42" s="36" t="str">
        <f aca="false">IF(LEFT(F42,3)="2.5", MID(F42,7,2),LEFT(F42,2))</f>
        <v>1 </v>
      </c>
      <c r="H42" s="31" t="s">
        <v>177</v>
      </c>
      <c r="I42" s="129"/>
      <c r="J42" s="31"/>
      <c r="K42" s="68"/>
      <c r="L42" s="27" t="e">
        <f aca="false" t="array" ref="L42:L42">INDEX(Cable_L!$B$3:$B$77,MATCH(1,COUNTIFS($G42,Cable_L!$A$3:$A$77,$H42,Cable_L!$C$3:$C$77),0))</f>
        <v>#NAME?</v>
      </c>
      <c r="M42" s="15" t="e">
        <v>#NAME?</v>
      </c>
      <c r="N42" s="27" t="e">
        <f aca="false" t="array" ref="N42:N42">INDEX(INDEX(Cable_L!$H$3:$K$77,,MATCH(N$2,Cable_L!$H$2:$K$2,0)),MATCH(1,COUNTIFS($G42,Cable_L!$A$3:$A$77,$H42,Cable_L!$C$3:$C$77),0))</f>
        <v>#NAME?</v>
      </c>
      <c r="O42" s="27" t="e">
        <f aca="false" t="array" ref="O42:O42">INDEX(INDEX(Cable_L!$H$3:$K$77,,MATCH(O$2,Cable_L!$H$2:$K$2,0)),MATCH(1,COUNTIFS($G42,Cable_L!$A$3:$A$77,$H42,Cable_L!$C$3:$C$77),0))</f>
        <v>#NAME?</v>
      </c>
      <c r="P42" s="15"/>
      <c r="Q42" s="14"/>
      <c r="R42" s="15"/>
      <c r="S42" s="14"/>
    </row>
    <row r="43" customFormat="false" ht="15" hidden="false" customHeight="false" outlineLevel="0" collapsed="false">
      <c r="C43" s="143" t="s">
        <v>492</v>
      </c>
      <c r="D43" s="7" t="s">
        <v>710</v>
      </c>
      <c r="E43" s="7" t="s">
        <v>494</v>
      </c>
      <c r="F43" s="41" t="s">
        <v>495</v>
      </c>
      <c r="G43" s="36" t="str">
        <f aca="false">IF(LEFT(F43,3)="2.5", MID(F43,7,2),LEFT(F43,2))</f>
        <v>1 </v>
      </c>
      <c r="H43" s="31" t="s">
        <v>177</v>
      </c>
      <c r="I43" s="49"/>
      <c r="J43" s="31"/>
      <c r="K43" s="68"/>
      <c r="L43" s="27" t="e">
        <f aca="false" t="array" ref="L43:L43">INDEX(Cable_L!$B$3:$B$77,MATCH(1,COUNTIFS($G43,Cable_L!$A$3:$A$77,$H43,Cable_L!$C$3:$C$77),0))</f>
        <v>#NAME?</v>
      </c>
      <c r="M43" s="15"/>
      <c r="N43" s="27" t="e">
        <f aca="false" t="array" ref="N43:N43">INDEX(INDEX(Cable_L!$H$3:$K$77,,MATCH(N$2,Cable_L!$H$2:$K$2,0)),MATCH(1,COUNTIFS($G43,Cable_L!$A$3:$A$77,$H43,Cable_L!$C$3:$C$77),0))</f>
        <v>#NAME?</v>
      </c>
      <c r="O43" s="27" t="e">
        <f aca="false" t="array" ref="O43:O43">INDEX(INDEX(Cable_L!$H$3:$K$77,,MATCH(O$2,Cable_L!$H$2:$K$2,0)),MATCH(1,COUNTIFS($G43,Cable_L!$A$3:$A$77,$H43,Cable_L!$C$3:$C$77),0))</f>
        <v>#NAME?</v>
      </c>
      <c r="P43" s="15"/>
      <c r="Q43" s="14"/>
      <c r="R43" s="15"/>
      <c r="S43" s="14"/>
    </row>
    <row r="44" customFormat="false" ht="15" hidden="false" customHeight="false" outlineLevel="0" collapsed="false">
      <c r="C44" s="143" t="s">
        <v>67</v>
      </c>
      <c r="D44" s="7"/>
      <c r="E44" s="7" t="s">
        <v>496</v>
      </c>
      <c r="F44" s="41"/>
      <c r="G44" s="36" t="str">
        <f aca="false">IF(LEFT(F44,3)="2.5", MID(F44,7,2),LEFT(F44,2))</f>
        <v/>
      </c>
      <c r="H44" s="31"/>
      <c r="I44" s="31"/>
      <c r="J44" s="31"/>
      <c r="K44" s="31"/>
      <c r="L44" s="14"/>
      <c r="M44" s="15"/>
      <c r="N44" s="14"/>
      <c r="O44" s="14"/>
      <c r="P44" s="15"/>
      <c r="Q44" s="14"/>
      <c r="R44" s="15"/>
      <c r="S44" s="14"/>
    </row>
    <row r="45" customFormat="false" ht="15" hidden="false" customHeight="false" outlineLevel="0" collapsed="false">
      <c r="C45" s="143" t="s">
        <v>497</v>
      </c>
      <c r="D45" s="7" t="s">
        <v>711</v>
      </c>
      <c r="E45" s="7" t="s">
        <v>499</v>
      </c>
      <c r="F45" s="41" t="s">
        <v>500</v>
      </c>
      <c r="G45" s="36" t="str">
        <f aca="false">IF(LEFT(F45,3)="2.5", MID(F45,7,2),LEFT(F45,2))</f>
        <v>1 </v>
      </c>
      <c r="H45" s="31" t="s">
        <v>177</v>
      </c>
      <c r="I45" s="49"/>
      <c r="J45" s="31"/>
      <c r="K45" s="68"/>
      <c r="L45" s="27" t="e">
        <f aca="false" t="array" ref="L45:L45">INDEX(Cable_L!$B$3:$B$77,MATCH(1,COUNTIFS($G45,Cable_L!$A$3:$A$77,$H45,Cable_L!$C$3:$C$77),0))</f>
        <v>#NAME?</v>
      </c>
      <c r="M45" s="15"/>
      <c r="N45" s="27" t="e">
        <f aca="false" t="array" ref="N45:N45">INDEX(INDEX(Cable_L!$H$3:$K$77,,MATCH(N$2,Cable_L!$H$2:$K$2,0)),MATCH(1,COUNTIFS($G45,Cable_L!$A$3:$A$77,$H45,Cable_L!$C$3:$C$77),0))</f>
        <v>#NAME?</v>
      </c>
      <c r="O45" s="27" t="e">
        <f aca="false" t="array" ref="O45:O45">INDEX(INDEX(Cable_L!$H$3:$K$77,,MATCH(O$2,Cable_L!$H$2:$K$2,0)),MATCH(1,COUNTIFS($G45,Cable_L!$A$3:$A$77,$H45,Cable_L!$C$3:$C$77),0))</f>
        <v>#NAME?</v>
      </c>
      <c r="P45" s="15"/>
      <c r="Q45" s="14"/>
      <c r="R45" s="15"/>
      <c r="S45" s="14"/>
    </row>
    <row r="46" customFormat="false" ht="15" hidden="false" customHeight="false" outlineLevel="0" collapsed="false">
      <c r="C46" s="143" t="s">
        <v>67</v>
      </c>
      <c r="D46" s="7"/>
      <c r="E46" s="7" t="s">
        <v>501</v>
      </c>
      <c r="F46" s="41"/>
      <c r="G46" s="36" t="str">
        <f aca="false">IF(LEFT(F46,3)="2.5", MID(F46,7,2),LEFT(F46,2))</f>
        <v/>
      </c>
      <c r="H46" s="31"/>
      <c r="I46" s="31"/>
      <c r="J46" s="31"/>
      <c r="K46" s="31"/>
      <c r="L46" s="14"/>
      <c r="M46" s="15"/>
      <c r="N46" s="14"/>
      <c r="O46" s="14"/>
      <c r="P46" s="15"/>
      <c r="Q46" s="14"/>
      <c r="R46" s="15"/>
      <c r="S46" s="14"/>
    </row>
    <row r="47" customFormat="false" ht="15" hidden="false" customHeight="false" outlineLevel="0" collapsed="false">
      <c r="C47" s="143" t="s">
        <v>67</v>
      </c>
      <c r="D47" s="7"/>
      <c r="E47" s="7" t="s">
        <v>502</v>
      </c>
      <c r="F47" s="41"/>
      <c r="G47" s="36" t="str">
        <f aca="false">IF(LEFT(F47,3)="2.5", MID(F47,7,2),LEFT(F47,2))</f>
        <v/>
      </c>
      <c r="H47" s="31"/>
      <c r="I47" s="31"/>
      <c r="J47" s="31"/>
      <c r="K47" s="31"/>
      <c r="L47" s="14"/>
      <c r="M47" s="15"/>
      <c r="N47" s="14"/>
      <c r="O47" s="14"/>
      <c r="P47" s="15"/>
      <c r="Q47" s="14"/>
      <c r="R47" s="15"/>
      <c r="S47" s="14"/>
    </row>
    <row r="48" customFormat="false" ht="15" hidden="false" customHeight="false" outlineLevel="0" collapsed="false">
      <c r="C48" s="146" t="s">
        <v>67</v>
      </c>
      <c r="D48" s="66"/>
      <c r="E48" s="66" t="s">
        <v>503</v>
      </c>
      <c r="F48" s="109"/>
      <c r="G48" s="36" t="str">
        <f aca="false">IF(LEFT(F48,3)="2.5", MID(F48,7,2),LEFT(F48,2))</f>
        <v/>
      </c>
      <c r="H48" s="31"/>
      <c r="I48" s="31"/>
      <c r="J48" s="31"/>
      <c r="K48" s="31"/>
      <c r="L48" s="14"/>
      <c r="M48" s="15"/>
      <c r="N48" s="14"/>
      <c r="O48" s="14"/>
      <c r="P48" s="15"/>
      <c r="Q48" s="14"/>
      <c r="R48" s="15"/>
      <c r="S48" s="14"/>
    </row>
    <row r="49" customFormat="false" ht="15" hidden="false" customHeight="false" outlineLevel="0" collapsed="false">
      <c r="C49" s="7"/>
      <c r="D49" s="7"/>
      <c r="E49" s="7"/>
      <c r="F49" s="6"/>
      <c r="G49" s="36" t="str">
        <f aca="false">IF(LEFT(F49,3)="2.5", MID(F49,7,2),LEFT(F49,2))</f>
        <v/>
      </c>
      <c r="H49" s="31"/>
      <c r="I49" s="31"/>
      <c r="J49" s="31"/>
      <c r="K49" s="31"/>
      <c r="L49" s="14"/>
      <c r="M49" s="15"/>
      <c r="N49" s="14"/>
      <c r="O49" s="14"/>
      <c r="P49" s="15"/>
      <c r="Q49" s="14"/>
      <c r="R49" s="15"/>
      <c r="S49" s="14"/>
    </row>
    <row r="50" customFormat="false" ht="15" hidden="false" customHeight="false" outlineLevel="0" collapsed="false">
      <c r="C50" s="142" t="s">
        <v>504</v>
      </c>
      <c r="D50" s="34" t="s">
        <v>71</v>
      </c>
      <c r="E50" s="34" t="s">
        <v>505</v>
      </c>
      <c r="F50" s="35" t="s">
        <v>506</v>
      </c>
      <c r="G50" s="36" t="str">
        <f aca="false">IF(LEFT(F50,3)="2.5", MID(F50,7,2),LEFT(F50,2))</f>
        <v>12</v>
      </c>
      <c r="H50" s="31" t="s">
        <v>58</v>
      </c>
      <c r="I50" s="68"/>
      <c r="J50" s="31"/>
      <c r="K50" s="31"/>
      <c r="L50" s="27" t="e">
        <f aca="false" t="array" ref="L50:L50">INDEX(Cable_L!$B$3:$B$77,MATCH(1,COUNTIFS($G50,Cable_L!$A$3:$A$77,$H50,Cable_L!$C$3:$C$77),0))</f>
        <v>#NAME?</v>
      </c>
      <c r="M50" s="22" t="e">
        <f aca="false" t="array" ref="M50:M53">_xlfn._xlws.sort(VALUE(_xlfn.unique(G50:G55)))</f>
        <v>#NAME?</v>
      </c>
      <c r="N50" s="27" t="e">
        <f aca="false" t="array" ref="N50:N50">INDEX(INDEX(Cable_L!$H$3:$K$77,,MATCH(N$2,Cable_L!$H$2:$K$2,0)),MATCH(1,COUNTIFS($G50,Cable_L!$A$3:$A$77,$H50,Cable_L!$C$3:$C$77),0))</f>
        <v>#NAME?</v>
      </c>
      <c r="O50" s="27" t="e">
        <f aca="false" t="array" ref="O50:O50">INDEX(INDEX(Cable_L!$H$3:$K$77,,MATCH(O$2,Cable_L!$H$2:$K$2,0)),MATCH(1,COUNTIFS($G50,Cable_L!$A$3:$A$77,$H50,Cable_L!$C$3:$C$77),0))</f>
        <v>#NAME?</v>
      </c>
      <c r="P50" s="22" t="e">
        <f aca="false" t="array" ref="P50:P51">_xlfn._xlws.filter(_xlfn.unique(N50:N57),_xlfn.unique(N50:N57)&lt;&gt;"")</f>
        <v>#NAME?</v>
      </c>
      <c r="Q50" s="16" t="e">
        <f aca="false">COUNTIF(N50:N57,P50)</f>
        <v>#NAME?</v>
      </c>
      <c r="R50" s="22" t="e">
        <f aca="false" t="array" ref="R50:R51">_xlfn._xlws.filter(_xlfn.unique(O50:O57),_xlfn.unique(O50:O57)&lt;&gt;"")</f>
        <v>#NAME?</v>
      </c>
      <c r="S50" s="27" t="e">
        <f aca="false">COUNTIF(O50:O57,R50)</f>
        <v>#NAME?</v>
      </c>
    </row>
    <row r="51" customFormat="false" ht="15" hidden="false" customHeight="false" outlineLevel="0" collapsed="false">
      <c r="C51" s="143" t="s">
        <v>507</v>
      </c>
      <c r="D51" s="7" t="s">
        <v>76</v>
      </c>
      <c r="E51" s="7" t="s">
        <v>508</v>
      </c>
      <c r="F51" s="41" t="s">
        <v>509</v>
      </c>
      <c r="G51" s="36" t="str">
        <f aca="false">IF(LEFT(F51,3)="2.5", MID(F51,7,2),LEFT(F51,2))</f>
        <v>7 </v>
      </c>
      <c r="H51" s="31" t="s">
        <v>58</v>
      </c>
      <c r="I51" s="68"/>
      <c r="J51" s="31"/>
      <c r="K51" s="31"/>
      <c r="L51" s="27" t="e">
        <f aca="false" t="array" ref="L51:L51">INDEX(Cable_L!$B$3:$B$77,MATCH(1,COUNTIFS($G51,Cable_L!$A$3:$A$77,$H51,Cable_L!$C$3:$C$77),0))</f>
        <v>#NAME?</v>
      </c>
      <c r="M51" s="15" t="e">
        <v>#NAME?</v>
      </c>
      <c r="N51" s="27" t="e">
        <f aca="false" t="array" ref="N51:N51">INDEX(INDEX(Cable_L!$H$3:$K$77,,MATCH(N$2,Cable_L!$H$2:$K$2,0)),MATCH(1,COUNTIFS($G51,Cable_L!$A$3:$A$77,$H51,Cable_L!$C$3:$C$77),0))</f>
        <v>#NAME?</v>
      </c>
      <c r="O51" s="27" t="e">
        <f aca="false" t="array" ref="O51:O51">INDEX(INDEX(Cable_L!$H$3:$K$77,,MATCH(O$2,Cable_L!$H$2:$K$2,0)),MATCH(1,COUNTIFS($G51,Cable_L!$A$3:$A$77,$H51,Cable_L!$C$3:$C$77),0))</f>
        <v>#NAME?</v>
      </c>
      <c r="P51" s="15" t="e">
        <v>#NAME?</v>
      </c>
      <c r="Q51" s="16" t="e">
        <f aca="false">COUNTIF(N50:N57,P51)</f>
        <v>#NAME?</v>
      </c>
      <c r="R51" s="15" t="e">
        <v>#NAME?</v>
      </c>
      <c r="S51" s="27" t="e">
        <f aca="false">COUNTIF(O50:O57,R51)</f>
        <v>#NAME?</v>
      </c>
    </row>
    <row r="52" customFormat="false" ht="15" hidden="false" customHeight="false" outlineLevel="0" collapsed="false">
      <c r="C52" s="143" t="s">
        <v>510</v>
      </c>
      <c r="D52" s="7" t="s">
        <v>81</v>
      </c>
      <c r="E52" s="7" t="s">
        <v>511</v>
      </c>
      <c r="F52" s="41" t="s">
        <v>512</v>
      </c>
      <c r="G52" s="36" t="str">
        <f aca="false">IF(LEFT(F52,3)="2.5", MID(F52,7,2),LEFT(F52,2))</f>
        <v>4 </v>
      </c>
      <c r="H52" s="31" t="s">
        <v>58</v>
      </c>
      <c r="I52" s="68"/>
      <c r="J52" s="31"/>
      <c r="K52" s="31"/>
      <c r="L52" s="27" t="e">
        <f aca="false" t="array" ref="L52:L52">INDEX(Cable_L!$B$3:$B$77,MATCH(1,COUNTIFS($G52,Cable_L!$A$3:$A$77,$H52,Cable_L!$C$3:$C$77),0))</f>
        <v>#NAME?</v>
      </c>
      <c r="M52" s="15" t="e">
        <v>#NAME?</v>
      </c>
      <c r="N52" s="27" t="e">
        <f aca="false" t="array" ref="N52:N52">INDEX(INDEX(Cable_L!$H$3:$K$77,,MATCH(N$2,Cable_L!$H$2:$K$2,0)),MATCH(1,COUNTIFS($G52,Cable_L!$A$3:$A$77,$H52,Cable_L!$C$3:$C$77),0))</f>
        <v>#NAME?</v>
      </c>
      <c r="O52" s="27" t="e">
        <f aca="false" t="array" ref="O52:O52">INDEX(INDEX(Cable_L!$H$3:$K$77,,MATCH(O$2,Cable_L!$H$2:$K$2,0)),MATCH(1,COUNTIFS($G52,Cable_L!$A$3:$A$77,$H52,Cable_L!$C$3:$C$77),0))</f>
        <v>#NAME?</v>
      </c>
      <c r="P52" s="15"/>
      <c r="Q52" s="14"/>
      <c r="R52" s="15"/>
      <c r="S52" s="14"/>
    </row>
    <row r="53" customFormat="false" ht="15" hidden="false" customHeight="false" outlineLevel="0" collapsed="false">
      <c r="C53" s="143" t="s">
        <v>513</v>
      </c>
      <c r="D53" s="7" t="s">
        <v>55</v>
      </c>
      <c r="E53" s="7" t="s">
        <v>514</v>
      </c>
      <c r="F53" s="41" t="s">
        <v>515</v>
      </c>
      <c r="G53" s="36" t="str">
        <f aca="false">IF(LEFT(F53,3)="2.5", MID(F53,7,2),LEFT(F53,2))</f>
        <v>7 </v>
      </c>
      <c r="H53" s="31" t="s">
        <v>58</v>
      </c>
      <c r="I53" s="68"/>
      <c r="J53" s="31"/>
      <c r="K53" s="31"/>
      <c r="L53" s="27" t="e">
        <f aca="false" t="array" ref="L53:L53">INDEX(Cable_L!$B$3:$B$77,MATCH(1,COUNTIFS($G53,Cable_L!$A$3:$A$77,$H53,Cable_L!$C$3:$C$77),0))</f>
        <v>#NAME?</v>
      </c>
      <c r="M53" s="15" t="e">
        <v>#NAME?</v>
      </c>
      <c r="N53" s="27" t="e">
        <f aca="false" t="array" ref="N53:N53">INDEX(INDEX(Cable_L!$H$3:$K$77,,MATCH(N$2,Cable_L!$H$2:$K$2,0)),MATCH(1,COUNTIFS($G53,Cable_L!$A$3:$A$77,$H53,Cable_L!$C$3:$C$77),0))</f>
        <v>#NAME?</v>
      </c>
      <c r="O53" s="27" t="e">
        <f aca="false" t="array" ref="O53:O53">INDEX(INDEX(Cable_L!$H$3:$K$77,,MATCH(O$2,Cable_L!$H$2:$K$2,0)),MATCH(1,COUNTIFS($G53,Cable_L!$A$3:$A$77,$H53,Cable_L!$C$3:$C$77),0))</f>
        <v>#NAME?</v>
      </c>
      <c r="P53" s="15"/>
      <c r="Q53" s="14"/>
      <c r="R53" s="15"/>
      <c r="S53" s="14"/>
    </row>
    <row r="54" customFormat="false" ht="15" hidden="false" customHeight="false" outlineLevel="0" collapsed="false">
      <c r="C54" s="143" t="s">
        <v>516</v>
      </c>
      <c r="D54" s="7" t="s">
        <v>63</v>
      </c>
      <c r="E54" s="7" t="s">
        <v>517</v>
      </c>
      <c r="F54" s="41" t="s">
        <v>518</v>
      </c>
      <c r="G54" s="36" t="str">
        <f aca="false">IF(LEFT(F54,3)="2.5", MID(F54,7,2),LEFT(F54,2))</f>
        <v>4 </v>
      </c>
      <c r="H54" s="31" t="s">
        <v>58</v>
      </c>
      <c r="I54" s="68"/>
      <c r="J54" s="31"/>
      <c r="K54" s="31"/>
      <c r="L54" s="27" t="e">
        <f aca="false" t="array" ref="L54:L54">INDEX(Cable_L!$B$3:$B$77,MATCH(1,COUNTIFS($G54,Cable_L!$A$3:$A$77,$H54,Cable_L!$C$3:$C$77),0))</f>
        <v>#NAME?</v>
      </c>
      <c r="M54" s="15"/>
      <c r="N54" s="27" t="e">
        <f aca="false" t="array" ref="N54:N54">INDEX(INDEX(Cable_L!$H$3:$K$77,,MATCH(N$2,Cable_L!$H$2:$K$2,0)),MATCH(1,COUNTIFS($G54,Cable_L!$A$3:$A$77,$H54,Cable_L!$C$3:$C$77),0))</f>
        <v>#NAME?</v>
      </c>
      <c r="O54" s="27" t="e">
        <f aca="false" t="array" ref="O54:O54">INDEX(INDEX(Cable_L!$H$3:$K$77,,MATCH(O$2,Cable_L!$H$2:$K$2,0)),MATCH(1,COUNTIFS($G54,Cable_L!$A$3:$A$77,$H54,Cable_L!$C$3:$C$77),0))</f>
        <v>#NAME?</v>
      </c>
      <c r="P54" s="15"/>
      <c r="Q54" s="14"/>
      <c r="R54" s="15"/>
      <c r="S54" s="14"/>
    </row>
    <row r="55" customFormat="false" ht="15" hidden="false" customHeight="false" outlineLevel="0" collapsed="false">
      <c r="C55" s="143" t="s">
        <v>519</v>
      </c>
      <c r="D55" s="7" t="s">
        <v>269</v>
      </c>
      <c r="E55" s="7" t="s">
        <v>520</v>
      </c>
      <c r="F55" s="41" t="s">
        <v>521</v>
      </c>
      <c r="G55" s="36" t="str">
        <f aca="false">IF(LEFT(F55,3)="2.5", MID(F55,7,2),LEFT(F55,2))</f>
        <v>2 </v>
      </c>
      <c r="H55" s="31" t="s">
        <v>58</v>
      </c>
      <c r="I55" s="68"/>
      <c r="J55" s="31"/>
      <c r="K55" s="49"/>
      <c r="L55" s="27" t="e">
        <f aca="false" t="array" ref="L55:L55">INDEX(Cable_L!$B$3:$B$77,MATCH(1,COUNTIFS($G55,Cable_L!$A$3:$A$77,$H55,Cable_L!$C$3:$C$77),0))</f>
        <v>#NAME?</v>
      </c>
      <c r="M55" s="15"/>
      <c r="N55" s="27" t="e">
        <f aca="false" t="array" ref="N55:N55">INDEX(INDEX(Cable_L!$H$3:$K$77,,MATCH(N$2,Cable_L!$H$2:$K$2,0)),MATCH(1,COUNTIFS($G55,Cable_L!$A$3:$A$77,$H55,Cable_L!$C$3:$C$77),0))</f>
        <v>#NAME?</v>
      </c>
      <c r="O55" s="27" t="e">
        <f aca="false" t="array" ref="O55:O55">INDEX(INDEX(Cable_L!$H$3:$K$77,,MATCH(O$2,Cable_L!$H$2:$K$2,0)),MATCH(1,COUNTIFS($G55,Cable_L!$A$3:$A$77,$H55,Cable_L!$C$3:$C$77),0))</f>
        <v>#NAME?</v>
      </c>
      <c r="P55" s="15"/>
      <c r="Q55" s="14"/>
      <c r="R55" s="15"/>
      <c r="S55" s="14"/>
    </row>
    <row r="56" customFormat="false" ht="15" hidden="false" customHeight="false" outlineLevel="0" collapsed="false">
      <c r="C56" s="143" t="s">
        <v>67</v>
      </c>
      <c r="D56" s="7"/>
      <c r="E56" s="7" t="s">
        <v>522</v>
      </c>
      <c r="F56" s="41"/>
      <c r="G56" s="36" t="str">
        <f aca="false">IF(LEFT(F56,3)="2.5", MID(F56,7,2),LEFT(F56,2))</f>
        <v/>
      </c>
      <c r="H56" s="31"/>
      <c r="I56" s="31"/>
      <c r="J56" s="31"/>
      <c r="K56" s="31"/>
      <c r="L56" s="14"/>
      <c r="M56" s="15"/>
      <c r="N56" s="14"/>
      <c r="O56" s="14"/>
      <c r="P56" s="15"/>
      <c r="Q56" s="14"/>
      <c r="R56" s="15"/>
      <c r="S56" s="14"/>
    </row>
    <row r="57" customFormat="false" ht="15" hidden="false" customHeight="false" outlineLevel="0" collapsed="false">
      <c r="C57" s="146" t="s">
        <v>67</v>
      </c>
      <c r="D57" s="66"/>
      <c r="E57" s="66" t="s">
        <v>523</v>
      </c>
      <c r="F57" s="109"/>
      <c r="G57" s="36" t="str">
        <f aca="false">IF(LEFT(F57,3)="2.5", MID(F57,7,2),LEFT(F57,2))</f>
        <v/>
      </c>
      <c r="H57" s="31"/>
      <c r="I57" s="31"/>
      <c r="J57" s="31"/>
      <c r="K57" s="31"/>
      <c r="L57" s="14"/>
      <c r="M57" s="15"/>
      <c r="N57" s="14"/>
      <c r="O57" s="14"/>
      <c r="P57" s="15"/>
      <c r="Q57" s="14"/>
      <c r="R57" s="15"/>
      <c r="S57" s="14"/>
    </row>
    <row r="58" customFormat="false" ht="15" hidden="false" customHeight="false" outlineLevel="0" collapsed="false">
      <c r="C58" s="7"/>
      <c r="D58" s="7"/>
      <c r="E58" s="7"/>
      <c r="F58" s="6"/>
      <c r="G58" s="36" t="str">
        <f aca="false">IF(LEFT(F58,3)="2.5", MID(F58,7,2),LEFT(F58,2))</f>
        <v/>
      </c>
      <c r="H58" s="31"/>
      <c r="I58" s="31"/>
      <c r="J58" s="31"/>
      <c r="K58" s="31"/>
      <c r="L58" s="14"/>
      <c r="M58" s="15"/>
      <c r="N58" s="14"/>
      <c r="O58" s="14"/>
      <c r="P58" s="15"/>
      <c r="Q58" s="14"/>
      <c r="R58" s="15"/>
      <c r="S58" s="14"/>
    </row>
    <row r="59" customFormat="false" ht="15" hidden="false" customHeight="false" outlineLevel="0" collapsed="false">
      <c r="C59" s="142" t="s">
        <v>524</v>
      </c>
      <c r="D59" s="34" t="s">
        <v>112</v>
      </c>
      <c r="E59" s="34" t="s">
        <v>525</v>
      </c>
      <c r="F59" s="35" t="s">
        <v>526</v>
      </c>
      <c r="G59" s="36" t="str">
        <f aca="false">IF(LEFT(F59,3)="2.5", MID(F59,7,2),LEFT(F59,2))</f>
        <v>12</v>
      </c>
      <c r="H59" s="31" t="s">
        <v>58</v>
      </c>
      <c r="I59" s="42"/>
      <c r="J59" s="31"/>
      <c r="K59" s="31"/>
      <c r="L59" s="27" t="e">
        <f aca="false" t="array" ref="L59:L59">INDEX(Cable_L!$B$3:$B$77,MATCH(1,COUNTIFS($G59,Cable_L!$A$3:$A$77,$H59,Cable_L!$C$3:$C$77),0))</f>
        <v>#NAME?</v>
      </c>
      <c r="M59" s="22" t="e">
        <f aca="false" t="array" ref="M59:M63">_xlfn._xlws.sort(_xlfn.unique(G59:G66))</f>
        <v>#NAME?</v>
      </c>
      <c r="N59" s="27" t="e">
        <f aca="false" t="array" ref="N59:N59">INDEX(INDEX(Cable_L!$H$3:$K$77,,MATCH(N$2,Cable_L!$H$2:$K$2,0)),MATCH(1,COUNTIFS($G59,Cable_L!$A$3:$A$77,$H59,Cable_L!$C$3:$C$77),0))</f>
        <v>#NAME?</v>
      </c>
      <c r="O59" s="27" t="e">
        <f aca="false" t="array" ref="O59:O59">INDEX(INDEX(Cable_L!$H$3:$K$77,,MATCH(O$2,Cable_L!$H$2:$K$2,0)),MATCH(1,COUNTIFS($G59,Cable_L!$A$3:$A$77,$H59,Cable_L!$C$3:$C$77),0))</f>
        <v>#NAME?</v>
      </c>
      <c r="P59" s="22" t="e">
        <f aca="false" t="array" ref="P59:P60">_xlfn._xlws.filter(_xlfn.unique(N59:N66),_xlfn.unique(N59:N66)&lt;&gt;"")</f>
        <v>#NAME?</v>
      </c>
      <c r="Q59" s="16" t="e">
        <f aca="false">COUNTIF(N59:N66,P59)</f>
        <v>#NAME?</v>
      </c>
      <c r="R59" s="22" t="e">
        <f aca="false" t="array" ref="R59:R60">_xlfn._xlws.filter(_xlfn.unique(O59:O66),_xlfn.unique(O59:O66)&lt;&gt;"")</f>
        <v>#NAME?</v>
      </c>
      <c r="S59" s="27" t="e">
        <f aca="false">COUNTIF(O59:O66,R59)</f>
        <v>#NAME?</v>
      </c>
    </row>
    <row r="60" customFormat="false" ht="15" hidden="false" customHeight="false" outlineLevel="0" collapsed="false">
      <c r="C60" s="143" t="s">
        <v>527</v>
      </c>
      <c r="D60" s="7" t="s">
        <v>119</v>
      </c>
      <c r="E60" s="7" t="s">
        <v>528</v>
      </c>
      <c r="F60" s="41" t="s">
        <v>529</v>
      </c>
      <c r="G60" s="36" t="str">
        <f aca="false">IF(LEFT(F60,3)="2.5", MID(F60,7,2),LEFT(F60,2))</f>
        <v>7 </v>
      </c>
      <c r="H60" s="31" t="s">
        <v>58</v>
      </c>
      <c r="I60" s="42"/>
      <c r="J60" s="31"/>
      <c r="K60" s="31"/>
      <c r="L60" s="27" t="e">
        <f aca="false" t="array" ref="L60:L60">INDEX(Cable_L!$B$3:$B$77,MATCH(1,COUNTIFS($G60,Cable_L!$A$3:$A$77,$H60,Cable_L!$C$3:$C$77),0))</f>
        <v>#NAME?</v>
      </c>
      <c r="M60" s="15" t="e">
        <v>#NAME?</v>
      </c>
      <c r="N60" s="27" t="e">
        <f aca="false" t="array" ref="N60:N60">INDEX(INDEX(Cable_L!$H$3:$K$77,,MATCH(N$2,Cable_L!$H$2:$K$2,0)),MATCH(1,COUNTIFS($G60,Cable_L!$A$3:$A$77,$H60,Cable_L!$C$3:$C$77),0))</f>
        <v>#NAME?</v>
      </c>
      <c r="O60" s="27" t="e">
        <f aca="false" t="array" ref="O60:O60">INDEX(INDEX(Cable_L!$H$3:$K$77,,MATCH(O$2,Cable_L!$H$2:$K$2,0)),MATCH(1,COUNTIFS($G60,Cable_L!$A$3:$A$77,$H60,Cable_L!$C$3:$C$77),0))</f>
        <v>#NAME?</v>
      </c>
      <c r="P60" s="15" t="e">
        <v>#NAME?</v>
      </c>
      <c r="Q60" s="16" t="e">
        <f aca="false">COUNTIF(N59:N66,P60)</f>
        <v>#NAME?</v>
      </c>
      <c r="R60" s="15" t="e">
        <v>#NAME?</v>
      </c>
      <c r="S60" s="27" t="e">
        <f aca="false">COUNTIF(O59:O66,R60)</f>
        <v>#NAME?</v>
      </c>
    </row>
    <row r="61" customFormat="false" ht="15" hidden="false" customHeight="false" outlineLevel="0" collapsed="false">
      <c r="C61" s="143" t="s">
        <v>530</v>
      </c>
      <c r="D61" s="7" t="s">
        <v>123</v>
      </c>
      <c r="E61" s="7" t="s">
        <v>531</v>
      </c>
      <c r="F61" s="41" t="s">
        <v>532</v>
      </c>
      <c r="G61" s="36" t="str">
        <f aca="false">IF(LEFT(F61,3)="2.5", MID(F61,7,2),LEFT(F61,2))</f>
        <v>4 </v>
      </c>
      <c r="H61" s="31" t="s">
        <v>58</v>
      </c>
      <c r="I61" s="42"/>
      <c r="J61" s="31"/>
      <c r="K61" s="31"/>
      <c r="L61" s="27" t="e">
        <f aca="false" t="array" ref="L61:L61">INDEX(Cable_L!$B$3:$B$77,MATCH(1,COUNTIFS($G61,Cable_L!$A$3:$A$77,$H61,Cable_L!$C$3:$C$77),0))</f>
        <v>#NAME?</v>
      </c>
      <c r="M61" s="15" t="e">
        <v>#NAME?</v>
      </c>
      <c r="N61" s="27" t="e">
        <f aca="false" t="array" ref="N61:N61">INDEX(INDEX(Cable_L!$H$3:$K$77,,MATCH(N$2,Cable_L!$H$2:$K$2,0)),MATCH(1,COUNTIFS($G61,Cable_L!$A$3:$A$77,$H61,Cable_L!$C$3:$C$77),0))</f>
        <v>#NAME?</v>
      </c>
      <c r="O61" s="27" t="e">
        <f aca="false" t="array" ref="O61:O61">INDEX(INDEX(Cable_L!$H$3:$K$77,,MATCH(O$2,Cable_L!$H$2:$K$2,0)),MATCH(1,COUNTIFS($G61,Cable_L!$A$3:$A$77,$H61,Cable_L!$C$3:$C$77),0))</f>
        <v>#NAME?</v>
      </c>
      <c r="P61" s="15"/>
      <c r="Q61" s="14"/>
      <c r="R61" s="15"/>
      <c r="S61" s="14"/>
    </row>
    <row r="62" customFormat="false" ht="15" hidden="false" customHeight="false" outlineLevel="0" collapsed="false">
      <c r="C62" s="143" t="s">
        <v>533</v>
      </c>
      <c r="D62" s="7" t="s">
        <v>700</v>
      </c>
      <c r="E62" s="7" t="s">
        <v>534</v>
      </c>
      <c r="F62" s="41" t="s">
        <v>535</v>
      </c>
      <c r="G62" s="36" t="str">
        <f aca="false">IF(LEFT(F62,3)="2.5", MID(F62,7,2),LEFT(F62,2))</f>
        <v>7 </v>
      </c>
      <c r="H62" s="31" t="s">
        <v>58</v>
      </c>
      <c r="I62" s="42"/>
      <c r="J62" s="31"/>
      <c r="K62" s="31"/>
      <c r="L62" s="27" t="e">
        <f aca="false" t="array" ref="L62:L62">INDEX(Cable_L!$B$3:$B$77,MATCH(1,COUNTIFS($G62,Cable_L!$A$3:$A$77,$H62,Cable_L!$C$3:$C$77),0))</f>
        <v>#NAME?</v>
      </c>
      <c r="M62" s="15" t="e">
        <v>#NAME?</v>
      </c>
      <c r="N62" s="27" t="e">
        <f aca="false" t="array" ref="N62:N62">INDEX(INDEX(Cable_L!$H$3:$K$77,,MATCH(N$2,Cable_L!$H$2:$K$2,0)),MATCH(1,COUNTIFS($G62,Cable_L!$A$3:$A$77,$H62,Cable_L!$C$3:$C$77),0))</f>
        <v>#NAME?</v>
      </c>
      <c r="O62" s="27" t="e">
        <f aca="false" t="array" ref="O62:O62">INDEX(INDEX(Cable_L!$H$3:$K$77,,MATCH(O$2,Cable_L!$H$2:$K$2,0)),MATCH(1,COUNTIFS($G62,Cable_L!$A$3:$A$77,$H62,Cable_L!$C$3:$C$77),0))</f>
        <v>#NAME?</v>
      </c>
      <c r="P62" s="15"/>
      <c r="Q62" s="14"/>
      <c r="R62" s="15"/>
      <c r="S62" s="14"/>
    </row>
    <row r="63" customFormat="false" ht="15" hidden="false" customHeight="false" outlineLevel="0" collapsed="false">
      <c r="C63" s="143" t="s">
        <v>536</v>
      </c>
      <c r="D63" s="7" t="s">
        <v>701</v>
      </c>
      <c r="E63" s="7" t="s">
        <v>537</v>
      </c>
      <c r="F63" s="41" t="s">
        <v>538</v>
      </c>
      <c r="G63" s="36" t="str">
        <f aca="false">IF(LEFT(F63,3)="2.5", MID(F63,7,2),LEFT(F63,2))</f>
        <v>4 </v>
      </c>
      <c r="H63" s="31" t="s">
        <v>58</v>
      </c>
      <c r="I63" s="42"/>
      <c r="J63" s="31"/>
      <c r="K63" s="31"/>
      <c r="L63" s="27" t="e">
        <f aca="false" t="array" ref="L63:L63">INDEX(Cable_L!$B$3:$B$77,MATCH(1,COUNTIFS($G63,Cable_L!$A$3:$A$77,$H63,Cable_L!$C$3:$C$77),0))</f>
        <v>#NAME?</v>
      </c>
      <c r="M63" s="15" t="e">
        <v>#NAME?</v>
      </c>
      <c r="N63" s="27" t="e">
        <f aca="false" t="array" ref="N63:N63">INDEX(INDEX(Cable_L!$H$3:$K$77,,MATCH(N$2,Cable_L!$H$2:$K$2,0)),MATCH(1,COUNTIFS($G63,Cable_L!$A$3:$A$77,$H63,Cable_L!$C$3:$C$77),0))</f>
        <v>#NAME?</v>
      </c>
      <c r="O63" s="27" t="e">
        <f aca="false" t="array" ref="O63:O63">INDEX(INDEX(Cable_L!$H$3:$K$77,,MATCH(O$2,Cable_L!$H$2:$K$2,0)),MATCH(1,COUNTIFS($G63,Cable_L!$A$3:$A$77,$H63,Cable_L!$C$3:$C$77),0))</f>
        <v>#NAME?</v>
      </c>
      <c r="P63" s="15"/>
      <c r="Q63" s="14"/>
      <c r="R63" s="15"/>
      <c r="S63" s="14"/>
    </row>
    <row r="64" customFormat="false" ht="15" hidden="false" customHeight="false" outlineLevel="0" collapsed="false">
      <c r="C64" s="143" t="s">
        <v>539</v>
      </c>
      <c r="D64" s="7" t="s">
        <v>702</v>
      </c>
      <c r="E64" s="7" t="s">
        <v>540</v>
      </c>
      <c r="F64" s="41" t="s">
        <v>541</v>
      </c>
      <c r="G64" s="36" t="str">
        <f aca="false">IF(LEFT(F64,3)="2.5", MID(F64,7,2),LEFT(F64,2))</f>
        <v>2 </v>
      </c>
      <c r="H64" s="31" t="s">
        <v>58</v>
      </c>
      <c r="I64" s="48"/>
      <c r="J64" s="31"/>
      <c r="K64" s="49"/>
      <c r="L64" s="27" t="e">
        <f aca="false" t="array" ref="L64:L64">INDEX(Cable_L!$B$3:$B$77,MATCH(1,COUNTIFS($G64,Cable_L!$A$3:$A$77,$H64,Cable_L!$C$3:$C$77),0))</f>
        <v>#NAME?</v>
      </c>
      <c r="M64" s="15"/>
      <c r="N64" s="27" t="e">
        <f aca="false" t="array" ref="N64:N64">INDEX(INDEX(Cable_L!$H$3:$K$77,,MATCH(N$2,Cable_L!$H$2:$K$2,0)),MATCH(1,COUNTIFS($G64,Cable_L!$A$3:$A$77,$H64,Cable_L!$C$3:$C$77),0))</f>
        <v>#NAME?</v>
      </c>
      <c r="O64" s="27" t="e">
        <f aca="false" t="array" ref="O64:O64">INDEX(INDEX(Cable_L!$H$3:$K$77,,MATCH(O$2,Cable_L!$H$2:$K$2,0)),MATCH(1,COUNTIFS($G64,Cable_L!$A$3:$A$77,$H64,Cable_L!$C$3:$C$77),0))</f>
        <v>#NAME?</v>
      </c>
      <c r="P64" s="15"/>
      <c r="Q64" s="14"/>
      <c r="R64" s="15"/>
      <c r="S64" s="14"/>
    </row>
    <row r="65" customFormat="false" ht="15" hidden="false" customHeight="false" outlineLevel="0" collapsed="false">
      <c r="C65" s="143" t="s">
        <v>67</v>
      </c>
      <c r="D65" s="7"/>
      <c r="E65" s="7" t="s">
        <v>542</v>
      </c>
      <c r="F65" s="41"/>
      <c r="G65" s="36" t="str">
        <f aca="false">IF(LEFT(F65,3)="2.5", MID(F65,7,2),LEFT(F65,2))</f>
        <v/>
      </c>
      <c r="H65" s="31"/>
      <c r="I65" s="31"/>
      <c r="J65" s="31"/>
      <c r="K65" s="31"/>
      <c r="L65" s="14"/>
      <c r="M65" s="15"/>
      <c r="N65" s="14"/>
      <c r="O65" s="14"/>
      <c r="P65" s="15"/>
      <c r="Q65" s="14"/>
      <c r="R65" s="15"/>
      <c r="S65" s="14"/>
    </row>
    <row r="66" customFormat="false" ht="15" hidden="false" customHeight="false" outlineLevel="0" collapsed="false">
      <c r="C66" s="146" t="s">
        <v>67</v>
      </c>
      <c r="D66" s="66"/>
      <c r="E66" s="66" t="s">
        <v>543</v>
      </c>
      <c r="F66" s="109"/>
      <c r="G66" s="36" t="str">
        <f aca="false">IF(LEFT(F66,3)="2.5", MID(F66,7,2),LEFT(F66,2))</f>
        <v/>
      </c>
      <c r="H66" s="31"/>
      <c r="I66" s="31"/>
      <c r="J66" s="31"/>
      <c r="K66" s="31"/>
      <c r="L66" s="14"/>
      <c r="M66" s="15"/>
      <c r="N66" s="14"/>
      <c r="O66" s="14"/>
      <c r="P66" s="15"/>
      <c r="Q66" s="14"/>
      <c r="R66" s="15"/>
      <c r="S66" s="14"/>
    </row>
    <row r="67" customFormat="false" ht="15" hidden="false" customHeight="false" outlineLevel="0" collapsed="false">
      <c r="C67" s="7"/>
      <c r="D67" s="7"/>
      <c r="E67" s="7"/>
      <c r="F67" s="6"/>
      <c r="G67" s="36" t="str">
        <f aca="false">IF(LEFT(F67,3)="2.5", MID(F67,7,2),LEFT(F67,2))</f>
        <v/>
      </c>
      <c r="H67" s="31"/>
      <c r="I67" s="31"/>
      <c r="J67" s="31"/>
      <c r="K67" s="31"/>
      <c r="L67" s="14"/>
      <c r="M67" s="15"/>
      <c r="N67" s="14"/>
      <c r="O67" s="14"/>
      <c r="P67" s="15"/>
      <c r="Q67" s="14"/>
      <c r="R67" s="15"/>
      <c r="S67" s="14"/>
    </row>
    <row r="68" customFormat="false" ht="15" hidden="false" customHeight="false" outlineLevel="0" collapsed="false">
      <c r="C68" s="142" t="s">
        <v>544</v>
      </c>
      <c r="D68" s="34" t="s">
        <v>150</v>
      </c>
      <c r="E68" s="34" t="s">
        <v>545</v>
      </c>
      <c r="F68" s="35" t="s">
        <v>546</v>
      </c>
      <c r="G68" s="36" t="str">
        <f aca="false">IF(LEFT(F68,3)="2.5", MID(F68,7,2),LEFT(F68,2))</f>
        <v>12</v>
      </c>
      <c r="H68" s="31" t="s">
        <v>58</v>
      </c>
      <c r="I68" s="42"/>
      <c r="J68" s="31"/>
      <c r="K68" s="31"/>
      <c r="L68" s="27" t="e">
        <f aca="false" t="array" ref="L68:L68">INDEX(Cable_L!$B$3:$B$77,MATCH(1,COUNTIFS($G68,Cable_L!$A$3:$A$77,$H68,Cable_L!$C$3:$C$77),0))</f>
        <v>#NAME?</v>
      </c>
      <c r="M68" s="22" t="e">
        <f aca="false" t="array" ref="M68:M71">_xlfn._xlws.sort(_xlfn.unique(G68:G75))</f>
        <v>#NAME?</v>
      </c>
      <c r="N68" s="27" t="e">
        <f aca="false" t="array" ref="N68:N68">INDEX(INDEX(Cable_L!$H$3:$K$77,,MATCH(N$2,Cable_L!$H$2:$K$2,0)),MATCH(1,COUNTIFS($G68,Cable_L!$A$3:$A$77,$H68,Cable_L!$C$3:$C$77),0))</f>
        <v>#NAME?</v>
      </c>
      <c r="O68" s="27" t="e">
        <f aca="false" t="array" ref="O68:O68">INDEX(INDEX(Cable_L!$H$3:$K$77,,MATCH(O$2,Cable_L!$H$2:$K$2,0)),MATCH(1,COUNTIFS($G68,Cable_L!$A$3:$A$77,$H68,Cable_L!$C$3:$C$77),0))</f>
        <v>#NAME?</v>
      </c>
      <c r="P68" s="22" t="e">
        <f aca="false" t="array" ref="P68:P68">_xlfn._xlws.filter(_xlfn.unique(N68:N75),_xlfn.unique(N68:N75)&lt;&gt;"")</f>
        <v>#NAME?</v>
      </c>
      <c r="Q68" s="16" t="e">
        <f aca="false">COUNTIF(N68:N75,P68)</f>
        <v>#NAME?</v>
      </c>
      <c r="R68" s="22" t="e">
        <f aca="false" t="array" ref="R68:R68">_xlfn._xlws.filter(_xlfn.unique(O68:O75),_xlfn.unique(O68:O75)&lt;&gt;"")</f>
        <v>#NAME?</v>
      </c>
      <c r="S68" s="27" t="e">
        <f aca="false">COUNTIF(O68:O75,R68)</f>
        <v>#NAME?</v>
      </c>
    </row>
    <row r="69" customFormat="false" ht="15" hidden="false" customHeight="false" outlineLevel="0" collapsed="false">
      <c r="C69" s="143" t="s">
        <v>547</v>
      </c>
      <c r="D69" s="7" t="s">
        <v>155</v>
      </c>
      <c r="E69" s="7" t="s">
        <v>548</v>
      </c>
      <c r="F69" s="41" t="s">
        <v>549</v>
      </c>
      <c r="G69" s="36" t="str">
        <f aca="false">IF(LEFT(F69,3)="2.5", MID(F69,7,2),LEFT(F69,2))</f>
        <v>7 </v>
      </c>
      <c r="H69" s="31" t="s">
        <v>58</v>
      </c>
      <c r="I69" s="42"/>
      <c r="J69" s="31"/>
      <c r="K69" s="31"/>
      <c r="L69" s="27" t="e">
        <f aca="false" t="array" ref="L69:L69">INDEX(Cable_L!$B$3:$B$77,MATCH(1,COUNTIFS($G69,Cable_L!$A$3:$A$77,$H69,Cable_L!$C$3:$C$77),0))</f>
        <v>#NAME?</v>
      </c>
      <c r="M69" s="15" t="e">
        <v>#NAME?</v>
      </c>
      <c r="N69" s="27" t="e">
        <f aca="false" t="array" ref="N69:N69">INDEX(INDEX(Cable_L!$H$3:$K$77,,MATCH(N$2,Cable_L!$H$2:$K$2,0)),MATCH(1,COUNTIFS($G69,Cable_L!$A$3:$A$77,$H69,Cable_L!$C$3:$C$77),0))</f>
        <v>#NAME?</v>
      </c>
      <c r="O69" s="27" t="e">
        <f aca="false" t="array" ref="O69:O69">INDEX(INDEX(Cable_L!$H$3:$K$77,,MATCH(O$2,Cable_L!$H$2:$K$2,0)),MATCH(1,COUNTIFS($G69,Cable_L!$A$3:$A$77,$H69,Cable_L!$C$3:$C$77),0))</f>
        <v>#NAME?</v>
      </c>
      <c r="P69" s="15"/>
      <c r="Q69" s="14"/>
      <c r="R69" s="15"/>
      <c r="S69" s="14"/>
    </row>
    <row r="70" customFormat="false" ht="15" hidden="false" customHeight="false" outlineLevel="0" collapsed="false">
      <c r="C70" s="143" t="s">
        <v>550</v>
      </c>
      <c r="D70" s="7" t="s">
        <v>160</v>
      </c>
      <c r="E70" s="7" t="s">
        <v>551</v>
      </c>
      <c r="F70" s="41" t="s">
        <v>552</v>
      </c>
      <c r="G70" s="36" t="str">
        <f aca="false">IF(LEFT(F70,3)="2.5", MID(F70,7,2),LEFT(F70,2))</f>
        <v>4 </v>
      </c>
      <c r="H70" s="31" t="s">
        <v>58</v>
      </c>
      <c r="I70" s="42"/>
      <c r="J70" s="31"/>
      <c r="K70" s="31"/>
      <c r="L70" s="27" t="e">
        <f aca="false" t="array" ref="L70:L70">INDEX(Cable_L!$B$3:$B$77,MATCH(1,COUNTIFS($G70,Cable_L!$A$3:$A$77,$H70,Cable_L!$C$3:$C$77),0))</f>
        <v>#NAME?</v>
      </c>
      <c r="M70" s="15" t="e">
        <v>#NAME?</v>
      </c>
      <c r="N70" s="27" t="e">
        <f aca="false" t="array" ref="N70:N70">INDEX(INDEX(Cable_L!$H$3:$K$77,,MATCH(N$2,Cable_L!$H$2:$K$2,0)),MATCH(1,COUNTIFS($G70,Cable_L!$A$3:$A$77,$H70,Cable_L!$C$3:$C$77),0))</f>
        <v>#NAME?</v>
      </c>
      <c r="O70" s="27" t="e">
        <f aca="false" t="array" ref="O70:O70">INDEX(INDEX(Cable_L!$H$3:$K$77,,MATCH(O$2,Cable_L!$H$2:$K$2,0)),MATCH(1,COUNTIFS($G70,Cable_L!$A$3:$A$77,$H70,Cable_L!$C$3:$C$77),0))</f>
        <v>#NAME?</v>
      </c>
      <c r="P70" s="15"/>
      <c r="Q70" s="14"/>
      <c r="R70" s="15"/>
      <c r="S70" s="14"/>
    </row>
    <row r="71" customFormat="false" ht="15" hidden="false" customHeight="false" outlineLevel="0" collapsed="false">
      <c r="C71" s="143" t="s">
        <v>553</v>
      </c>
      <c r="D71" s="7" t="s">
        <v>137</v>
      </c>
      <c r="E71" s="7" t="s">
        <v>554</v>
      </c>
      <c r="F71" s="41" t="s">
        <v>555</v>
      </c>
      <c r="G71" s="36" t="str">
        <f aca="false">IF(LEFT(F71,3)="2.5", MID(F71,7,2),LEFT(F71,2))</f>
        <v>7 </v>
      </c>
      <c r="H71" s="31" t="s">
        <v>58</v>
      </c>
      <c r="I71" s="42"/>
      <c r="J71" s="31"/>
      <c r="K71" s="31"/>
      <c r="L71" s="27" t="e">
        <f aca="false" t="array" ref="L71:L71">INDEX(Cable_L!$B$3:$B$77,MATCH(1,COUNTIFS($G71,Cable_L!$A$3:$A$77,$H71,Cable_L!$C$3:$C$77),0))</f>
        <v>#NAME?</v>
      </c>
      <c r="M71" s="15" t="e">
        <v>#NAME?</v>
      </c>
      <c r="N71" s="27" t="e">
        <f aca="false" t="array" ref="N71:N71">INDEX(INDEX(Cable_L!$H$3:$K$77,,MATCH(N$2,Cable_L!$H$2:$K$2,0)),MATCH(1,COUNTIFS($G71,Cable_L!$A$3:$A$77,$H71,Cable_L!$C$3:$C$77),0))</f>
        <v>#NAME?</v>
      </c>
      <c r="O71" s="27" t="e">
        <f aca="false" t="array" ref="O71:O71">INDEX(INDEX(Cable_L!$H$3:$K$77,,MATCH(O$2,Cable_L!$H$2:$K$2,0)),MATCH(1,COUNTIFS($G71,Cable_L!$A$3:$A$77,$H71,Cable_L!$C$3:$C$77),0))</f>
        <v>#NAME?</v>
      </c>
      <c r="P71" s="15"/>
      <c r="Q71" s="14"/>
      <c r="R71" s="15"/>
      <c r="S71" s="14"/>
    </row>
    <row r="72" customFormat="false" ht="15" hidden="false" customHeight="false" outlineLevel="0" collapsed="false">
      <c r="C72" s="143" t="s">
        <v>556</v>
      </c>
      <c r="D72" s="7" t="s">
        <v>705</v>
      </c>
      <c r="E72" s="7" t="s">
        <v>557</v>
      </c>
      <c r="F72" s="41" t="s">
        <v>558</v>
      </c>
      <c r="G72" s="36" t="str">
        <f aca="false">IF(LEFT(F72,3)="2.5", MID(F72,7,2),LEFT(F72,2))</f>
        <v>7 </v>
      </c>
      <c r="H72" s="31" t="s">
        <v>58</v>
      </c>
      <c r="I72" s="42"/>
      <c r="J72" s="31"/>
      <c r="K72" s="31"/>
      <c r="L72" s="27" t="e">
        <f aca="false" t="array" ref="L72:L72">INDEX(Cable_L!$B$3:$B$77,MATCH(1,COUNTIFS($G72,Cable_L!$A$3:$A$77,$H72,Cable_L!$C$3:$C$77),0))</f>
        <v>#NAME?</v>
      </c>
      <c r="M72" s="15"/>
      <c r="N72" s="27" t="e">
        <f aca="false" t="array" ref="N72:N72">INDEX(INDEX(Cable_L!$H$3:$K$77,,MATCH(N$2,Cable_L!$H$2:$K$2,0)),MATCH(1,COUNTIFS($G72,Cable_L!$A$3:$A$77,$H72,Cable_L!$C$3:$C$77),0))</f>
        <v>#NAME?</v>
      </c>
      <c r="O72" s="27" t="e">
        <f aca="false" t="array" ref="O72:O72">INDEX(INDEX(Cable_L!$H$3:$K$77,,MATCH(O$2,Cable_L!$H$2:$K$2,0)),MATCH(1,COUNTIFS($G72,Cable_L!$A$3:$A$77,$H72,Cable_L!$C$3:$C$77),0))</f>
        <v>#NAME?</v>
      </c>
      <c r="P72" s="15"/>
      <c r="Q72" s="14"/>
      <c r="R72" s="15"/>
      <c r="S72" s="14"/>
    </row>
    <row r="73" customFormat="false" ht="15" hidden="false" customHeight="false" outlineLevel="0" collapsed="false">
      <c r="C73" s="143" t="s">
        <v>559</v>
      </c>
      <c r="D73" s="7" t="s">
        <v>706</v>
      </c>
      <c r="E73" s="7" t="s">
        <v>560</v>
      </c>
      <c r="F73" s="41" t="s">
        <v>561</v>
      </c>
      <c r="G73" s="36" t="str">
        <f aca="false">IF(LEFT(F73,3)="2.5", MID(F73,7,2),LEFT(F73,2))</f>
        <v>4 </v>
      </c>
      <c r="H73" s="31" t="s">
        <v>58</v>
      </c>
      <c r="I73" s="48"/>
      <c r="J73" s="31"/>
      <c r="K73" s="31"/>
      <c r="L73" s="27" t="e">
        <f aca="false" t="array" ref="L73:L73">INDEX(Cable_L!$B$3:$B$77,MATCH(1,COUNTIFS($G73,Cable_L!$A$3:$A$77,$H73,Cable_L!$C$3:$C$77),0))</f>
        <v>#NAME?</v>
      </c>
      <c r="M73" s="15"/>
      <c r="N73" s="27" t="e">
        <f aca="false" t="array" ref="N73:N73">INDEX(INDEX(Cable_L!$H$3:$K$77,,MATCH(N$2,Cable_L!$H$2:$K$2,0)),MATCH(1,COUNTIFS($G73,Cable_L!$A$3:$A$77,$H73,Cable_L!$C$3:$C$77),0))</f>
        <v>#NAME?</v>
      </c>
      <c r="O73" s="27" t="e">
        <f aca="false" t="array" ref="O73:O73">INDEX(INDEX(Cable_L!$H$3:$K$77,,MATCH(O$2,Cable_L!$H$2:$K$2,0)),MATCH(1,COUNTIFS($G73,Cable_L!$A$3:$A$77,$H73,Cable_L!$C$3:$C$77),0))</f>
        <v>#NAME?</v>
      </c>
      <c r="P73" s="15"/>
      <c r="Q73" s="14"/>
      <c r="R73" s="15"/>
      <c r="S73" s="14"/>
    </row>
    <row r="74" customFormat="false" ht="15" hidden="false" customHeight="false" outlineLevel="0" collapsed="false">
      <c r="C74" s="143" t="s">
        <v>67</v>
      </c>
      <c r="D74" s="7"/>
      <c r="E74" s="7" t="s">
        <v>562</v>
      </c>
      <c r="F74" s="41"/>
      <c r="G74" s="36" t="str">
        <f aca="false">IF(LEFT(F74,3)="2.5", MID(F74,7,2),LEFT(F74,2))</f>
        <v/>
      </c>
      <c r="H74" s="31"/>
      <c r="I74" s="31"/>
      <c r="J74" s="31"/>
      <c r="K74" s="31"/>
      <c r="L74" s="14"/>
      <c r="M74" s="15"/>
      <c r="N74" s="14"/>
      <c r="O74" s="14"/>
      <c r="P74" s="15"/>
      <c r="Q74" s="14"/>
      <c r="R74" s="15"/>
      <c r="S74" s="14"/>
    </row>
    <row r="75" customFormat="false" ht="15" hidden="false" customHeight="false" outlineLevel="0" collapsed="false">
      <c r="C75" s="146" t="s">
        <v>67</v>
      </c>
      <c r="D75" s="66"/>
      <c r="E75" s="66" t="s">
        <v>563</v>
      </c>
      <c r="F75" s="109"/>
      <c r="G75" s="36" t="str">
        <f aca="false">IF(LEFT(F75,3)="2.5", MID(F75,7,2),LEFT(F75,2))</f>
        <v/>
      </c>
      <c r="H75" s="31"/>
      <c r="I75" s="31"/>
      <c r="J75" s="31"/>
      <c r="K75" s="31"/>
      <c r="L75" s="14"/>
      <c r="M75" s="15"/>
      <c r="N75" s="14"/>
      <c r="O75" s="14"/>
      <c r="P75" s="15"/>
      <c r="Q75" s="14"/>
      <c r="R75" s="15"/>
      <c r="S75" s="14"/>
    </row>
    <row r="76" customFormat="false" ht="15" hidden="false" customHeight="false" outlineLevel="0" collapsed="false">
      <c r="C76" s="7"/>
      <c r="D76" s="7"/>
      <c r="E76" s="7"/>
      <c r="F76" s="6"/>
      <c r="G76" s="36" t="str">
        <f aca="false">IF(LEFT(F76,3)="2.5", MID(F76,7,2),LEFT(F76,2))</f>
        <v/>
      </c>
      <c r="H76" s="31"/>
      <c r="I76" s="31"/>
      <c r="J76" s="31"/>
      <c r="K76" s="31"/>
      <c r="L76" s="14"/>
      <c r="M76" s="15"/>
      <c r="N76" s="14"/>
      <c r="O76" s="14"/>
      <c r="P76" s="15"/>
      <c r="Q76" s="14"/>
      <c r="R76" s="15"/>
      <c r="S76" s="14"/>
    </row>
    <row r="77" customFormat="false" ht="15" hidden="false" customHeight="false" outlineLevel="0" collapsed="false">
      <c r="C77" s="142" t="s">
        <v>564</v>
      </c>
      <c r="D77" s="34" t="s">
        <v>708</v>
      </c>
      <c r="E77" s="34" t="s">
        <v>565</v>
      </c>
      <c r="F77" s="35" t="s">
        <v>566</v>
      </c>
      <c r="G77" s="36" t="str">
        <f aca="false">IF(LEFT(F77,3)="2.5", MID(F77,7,2),LEFT(F77,2))</f>
        <v>2 </v>
      </c>
      <c r="H77" s="31" t="s">
        <v>177</v>
      </c>
      <c r="I77" s="49"/>
      <c r="J77" s="31"/>
      <c r="K77" s="42"/>
      <c r="L77" s="27" t="e">
        <f aca="false" t="array" ref="L77:L77">INDEX(Cable_L!$B$3:$B$77,MATCH(1,COUNTIFS($G77,Cable_L!$A$3:$A$77,$H77,Cable_L!$C$3:$C$77),0))</f>
        <v>#NAME?</v>
      </c>
      <c r="M77" s="22" t="e">
        <f aca="false" t="array" ref="M77:M79">_xlfn._xlws.sort(_xlfn.unique(G77:G84))</f>
        <v>#NAME?</v>
      </c>
      <c r="N77" s="27" t="e">
        <f aca="false" t="array" ref="N77:N77">INDEX(INDEX(Cable_L!$H$3:$K$77,,MATCH(N$2,Cable_L!$H$2:$K$2,0)),MATCH(1,COUNTIFS($G77,Cable_L!$A$3:$A$77,$H77,Cable_L!$C$3:$C$77),0))</f>
        <v>#NAME?</v>
      </c>
      <c r="O77" s="27" t="e">
        <f aca="false" t="array" ref="O77:O77">INDEX(INDEX(Cable_L!$H$3:$K$77,,MATCH(O$2,Cable_L!$H$2:$K$2,0)),MATCH(1,COUNTIFS($G77,Cable_L!$A$3:$A$77,$H77,Cable_L!$C$3:$C$77),0))</f>
        <v>#NAME?</v>
      </c>
      <c r="P77" s="22" t="e">
        <f aca="false" t="array" ref="P77:P77">_xlfn._xlws.filter(_xlfn.unique(N77:N84),_xlfn.unique(N77:N84)&lt;&gt;"")</f>
        <v>#NAME?</v>
      </c>
      <c r="Q77" s="16" t="e">
        <f aca="false">COUNTIF(N77:N84,P77)</f>
        <v>#NAME?</v>
      </c>
      <c r="R77" s="22" t="e">
        <f aca="false" t="array" ref="R77:R77">_xlfn._xlws.filter(_xlfn.unique(O77:O84),_xlfn.unique(O77:O84)&lt;&gt;"")</f>
        <v>#NAME?</v>
      </c>
      <c r="S77" s="27" t="e">
        <f aca="false">COUNTIF(O77:O84,R77)</f>
        <v>#NAME?</v>
      </c>
    </row>
    <row r="78" customFormat="false" ht="15" hidden="false" customHeight="false" outlineLevel="0" collapsed="false">
      <c r="C78" s="143" t="s">
        <v>567</v>
      </c>
      <c r="D78" s="7" t="s">
        <v>709</v>
      </c>
      <c r="E78" s="7" t="s">
        <v>568</v>
      </c>
      <c r="F78" s="41" t="s">
        <v>569</v>
      </c>
      <c r="G78" s="36" t="str">
        <f aca="false">IF(LEFT(F78,3)="2.5", MID(F78,7,2),LEFT(F78,2))</f>
        <v>2 </v>
      </c>
      <c r="H78" s="31" t="s">
        <v>177</v>
      </c>
      <c r="I78" s="129"/>
      <c r="J78" s="31"/>
      <c r="K78" s="42"/>
      <c r="L78" s="27" t="e">
        <f aca="false" t="array" ref="L78:L78">INDEX(Cable_L!$B$3:$B$77,MATCH(1,COUNTIFS($G78,Cable_L!$A$3:$A$77,$H78,Cable_L!$C$3:$C$77),0))</f>
        <v>#NAME?</v>
      </c>
      <c r="M78" s="15" t="e">
        <v>#NAME?</v>
      </c>
      <c r="N78" s="27" t="e">
        <f aca="false" t="array" ref="N78:N78">INDEX(INDEX(Cable_L!$H$3:$K$77,,MATCH(N$2,Cable_L!$H$2:$K$2,0)),MATCH(1,COUNTIFS($G78,Cable_L!$A$3:$A$77,$H78,Cable_L!$C$3:$C$77),0))</f>
        <v>#NAME?</v>
      </c>
      <c r="O78" s="27" t="e">
        <f aca="false" t="array" ref="O78:O78">INDEX(INDEX(Cable_L!$H$3:$K$77,,MATCH(O$2,Cable_L!$H$2:$K$2,0)),MATCH(1,COUNTIFS($G78,Cable_L!$A$3:$A$77,$H78,Cable_L!$C$3:$C$77),0))</f>
        <v>#NAME?</v>
      </c>
      <c r="P78" s="15"/>
      <c r="Q78" s="14"/>
      <c r="R78" s="15"/>
      <c r="S78" s="14"/>
    </row>
    <row r="79" customFormat="false" ht="15" hidden="false" customHeight="false" outlineLevel="0" collapsed="false">
      <c r="C79" s="143" t="s">
        <v>570</v>
      </c>
      <c r="D79" s="7" t="s">
        <v>710</v>
      </c>
      <c r="E79" s="7" t="s">
        <v>571</v>
      </c>
      <c r="F79" s="41" t="s">
        <v>572</v>
      </c>
      <c r="G79" s="36" t="str">
        <f aca="false">IF(LEFT(F79,3)="2.5", MID(F79,7,2),LEFT(F79,2))</f>
        <v>1 </v>
      </c>
      <c r="H79" s="31" t="s">
        <v>177</v>
      </c>
      <c r="I79" s="49"/>
      <c r="J79" s="31"/>
      <c r="K79" s="48"/>
      <c r="L79" s="27" t="e">
        <f aca="false" t="array" ref="L79:L79">INDEX(Cable_L!$B$3:$B$77,MATCH(1,COUNTIFS($G79,Cable_L!$A$3:$A$77,$H79,Cable_L!$C$3:$C$77),0))</f>
        <v>#NAME?</v>
      </c>
      <c r="M79" s="15" t="e">
        <v>#NAME?</v>
      </c>
      <c r="N79" s="27" t="e">
        <f aca="false" t="array" ref="N79:N79">INDEX(INDEX(Cable_L!$H$3:$K$77,,MATCH(N$2,Cable_L!$H$2:$K$2,0)),MATCH(1,COUNTIFS($G79,Cable_L!$A$3:$A$77,$H79,Cable_L!$C$3:$C$77),0))</f>
        <v>#NAME?</v>
      </c>
      <c r="O79" s="27" t="e">
        <f aca="false" t="array" ref="O79:O79">INDEX(INDEX(Cable_L!$H$3:$K$77,,MATCH(O$2,Cable_L!$H$2:$K$2,0)),MATCH(1,COUNTIFS($G79,Cable_L!$A$3:$A$77,$H79,Cable_L!$C$3:$C$77),0))</f>
        <v>#NAME?</v>
      </c>
      <c r="P79" s="15"/>
      <c r="Q79" s="14"/>
      <c r="R79" s="15"/>
      <c r="S79" s="14"/>
    </row>
    <row r="80" customFormat="false" ht="15" hidden="false" customHeight="false" outlineLevel="0" collapsed="false">
      <c r="C80" s="143" t="s">
        <v>67</v>
      </c>
      <c r="D80" s="7"/>
      <c r="E80" s="7" t="s">
        <v>573</v>
      </c>
      <c r="F80" s="41"/>
      <c r="G80" s="36" t="str">
        <f aca="false">IF(LEFT(F80,3)="2.5", MID(F80,7,2),LEFT(F80,2))</f>
        <v/>
      </c>
      <c r="H80" s="31"/>
      <c r="I80" s="31"/>
      <c r="J80" s="31"/>
      <c r="K80" s="31"/>
      <c r="L80" s="14"/>
      <c r="M80" s="15"/>
      <c r="N80" s="14"/>
      <c r="O80" s="14"/>
      <c r="P80" s="15"/>
      <c r="Q80" s="14"/>
      <c r="R80" s="15"/>
      <c r="S80" s="14"/>
    </row>
    <row r="81" customFormat="false" ht="15" hidden="false" customHeight="false" outlineLevel="0" collapsed="false">
      <c r="C81" s="143" t="s">
        <v>67</v>
      </c>
      <c r="D81" s="7"/>
      <c r="E81" s="7" t="s">
        <v>574</v>
      </c>
      <c r="F81" s="41"/>
      <c r="G81" s="36" t="str">
        <f aca="false">IF(LEFT(F81,3)="2.5", MID(F81,7,2),LEFT(F81,2))</f>
        <v/>
      </c>
      <c r="H81" s="31"/>
      <c r="I81" s="31"/>
      <c r="J81" s="31"/>
      <c r="K81" s="31"/>
      <c r="L81" s="14"/>
      <c r="M81" s="15"/>
      <c r="N81" s="14"/>
      <c r="O81" s="14"/>
      <c r="P81" s="15"/>
      <c r="Q81" s="14"/>
      <c r="R81" s="15"/>
      <c r="S81" s="14"/>
    </row>
    <row r="82" customFormat="false" ht="15" hidden="false" customHeight="false" outlineLevel="0" collapsed="false">
      <c r="C82" s="143" t="s">
        <v>67</v>
      </c>
      <c r="D82" s="7"/>
      <c r="E82" s="7" t="s">
        <v>575</v>
      </c>
      <c r="F82" s="41"/>
      <c r="G82" s="36" t="str">
        <f aca="false">IF(LEFT(F82,3)="2.5", MID(F82,7,2),LEFT(F82,2))</f>
        <v/>
      </c>
      <c r="H82" s="31"/>
      <c r="I82" s="31"/>
      <c r="J82" s="31"/>
      <c r="K82" s="31"/>
      <c r="L82" s="14"/>
      <c r="M82" s="15"/>
      <c r="N82" s="14"/>
      <c r="O82" s="14"/>
      <c r="P82" s="15"/>
      <c r="Q82" s="14"/>
      <c r="R82" s="15"/>
      <c r="S82" s="14"/>
    </row>
    <row r="83" customFormat="false" ht="15" hidden="false" customHeight="false" outlineLevel="0" collapsed="false">
      <c r="C83" s="143" t="s">
        <v>67</v>
      </c>
      <c r="D83" s="7"/>
      <c r="E83" s="7" t="s">
        <v>576</v>
      </c>
      <c r="F83" s="41"/>
      <c r="G83" s="36" t="str">
        <f aca="false">IF(LEFT(F83,3)="2.5", MID(F83,7,2),LEFT(F83,2))</f>
        <v/>
      </c>
      <c r="H83" s="31"/>
      <c r="I83" s="31"/>
      <c r="J83" s="31"/>
      <c r="K83" s="31"/>
      <c r="L83" s="14"/>
      <c r="M83" s="15"/>
      <c r="N83" s="14"/>
      <c r="O83" s="14"/>
      <c r="P83" s="15"/>
      <c r="Q83" s="14"/>
      <c r="R83" s="15"/>
      <c r="S83" s="14"/>
    </row>
    <row r="84" customFormat="false" ht="15" hidden="false" customHeight="false" outlineLevel="0" collapsed="false">
      <c r="C84" s="146" t="s">
        <v>67</v>
      </c>
      <c r="D84" s="66"/>
      <c r="E84" s="66" t="s">
        <v>577</v>
      </c>
      <c r="F84" s="109"/>
      <c r="G84" s="36" t="str">
        <f aca="false">IF(LEFT(F84,3)="2.5", MID(F84,7,2),LEFT(F84,2))</f>
        <v/>
      </c>
      <c r="H84" s="31"/>
      <c r="I84" s="31"/>
      <c r="J84" s="31"/>
      <c r="K84" s="31"/>
      <c r="L84" s="14"/>
      <c r="M84" s="15"/>
      <c r="N84" s="14"/>
      <c r="O84" s="14"/>
      <c r="P84" s="15"/>
      <c r="Q84" s="14"/>
      <c r="R84" s="15"/>
      <c r="S84" s="14"/>
    </row>
    <row r="85" customFormat="false" ht="15" hidden="false" customHeight="false" outlineLevel="0" collapsed="false">
      <c r="C85" s="7"/>
      <c r="D85" s="7"/>
      <c r="E85" s="7"/>
      <c r="F85" s="6"/>
      <c r="G85" s="36" t="str">
        <f aca="false">IF(LEFT(F85,3)="2.5", MID(F85,7,2),LEFT(F85,2))</f>
        <v/>
      </c>
      <c r="H85" s="31"/>
      <c r="I85" s="31"/>
      <c r="J85" s="31"/>
      <c r="K85" s="31"/>
      <c r="L85" s="14"/>
      <c r="M85" s="15"/>
      <c r="N85" s="14"/>
      <c r="O85" s="14"/>
      <c r="P85" s="15"/>
      <c r="Q85" s="14"/>
      <c r="R85" s="15"/>
      <c r="S85" s="14"/>
    </row>
    <row r="86" customFormat="false" ht="15" hidden="false" customHeight="false" outlineLevel="0" collapsed="false">
      <c r="C86" s="142" t="s">
        <v>578</v>
      </c>
      <c r="D86" s="34" t="s">
        <v>71</v>
      </c>
      <c r="E86" s="34" t="s">
        <v>579</v>
      </c>
      <c r="F86" s="35" t="s">
        <v>580</v>
      </c>
      <c r="G86" s="36" t="str">
        <f aca="false">IF(LEFT(F86,3)="2.5", MID(F86,7,2),LEFT(F86,2))</f>
        <v>12</v>
      </c>
      <c r="H86" s="31" t="s">
        <v>58</v>
      </c>
      <c r="I86" s="42"/>
      <c r="J86" s="31"/>
      <c r="K86" s="31"/>
      <c r="L86" s="27" t="e">
        <f aca="false" t="array" ref="L86:L86">INDEX(Cable_L!$B$3:$B$77,MATCH(1,COUNTIFS($G86,Cable_L!$A$3:$A$77,$H86,Cable_L!$C$3:$C$77),0))</f>
        <v>#NAME?</v>
      </c>
      <c r="M86" s="22" t="e">
        <f aca="false" t="array" ref="M86:M90">_xlfn._xlws.sort(_xlfn.unique(G86:G93))</f>
        <v>#NAME?</v>
      </c>
      <c r="N86" s="27" t="e">
        <f aca="false" t="array" ref="N86:N86">INDEX(INDEX(Cable_L!$H$3:$K$77,,MATCH(N$2,Cable_L!$H$2:$K$2,0)),MATCH(1,COUNTIFS($G86,Cable_L!$A$3:$A$77,$H86,Cable_L!$C$3:$C$77),0))</f>
        <v>#NAME?</v>
      </c>
      <c r="O86" s="27" t="e">
        <f aca="false" t="array" ref="O86:O86">INDEX(INDEX(Cable_L!$H$3:$K$77,,MATCH(O$2,Cable_L!$H$2:$K$2,0)),MATCH(1,COUNTIFS($G86,Cable_L!$A$3:$A$77,$H86,Cable_L!$C$3:$C$77),0))</f>
        <v>#NAME?</v>
      </c>
      <c r="P86" s="22" t="e">
        <f aca="false" t="array" ref="P86:P87">_xlfn._xlws.filter(_xlfn.unique(N86:N93),_xlfn.unique(N86:N93)&lt;&gt;"")</f>
        <v>#NAME?</v>
      </c>
      <c r="Q86" s="16" t="e">
        <f aca="false">COUNTIF(N86:N93,P86)</f>
        <v>#NAME?</v>
      </c>
      <c r="R86" s="22" t="e">
        <f aca="false" t="array" ref="R86:R87">_xlfn._xlws.filter(_xlfn.unique(O86:O93),_xlfn.unique(O86:O93)&lt;&gt;"")</f>
        <v>#NAME?</v>
      </c>
      <c r="S86" s="27" t="e">
        <f aca="false">COUNTIF(O86:O93,R86)</f>
        <v>#NAME?</v>
      </c>
    </row>
    <row r="87" customFormat="false" ht="15" hidden="false" customHeight="false" outlineLevel="0" collapsed="false">
      <c r="C87" s="143" t="s">
        <v>581</v>
      </c>
      <c r="D87" s="7" t="s">
        <v>76</v>
      </c>
      <c r="E87" s="7" t="s">
        <v>582</v>
      </c>
      <c r="F87" s="41" t="s">
        <v>583</v>
      </c>
      <c r="G87" s="36" t="str">
        <f aca="false">IF(LEFT(F87,3)="2.5", MID(F87,7,2),LEFT(F87,2))</f>
        <v>8 </v>
      </c>
      <c r="H87" s="31" t="s">
        <v>58</v>
      </c>
      <c r="I87" s="42"/>
      <c r="J87" s="31"/>
      <c r="K87" s="31"/>
      <c r="L87" s="27" t="e">
        <f aca="false" t="array" ref="L87:L87">INDEX(Cable_L!$B$3:$B$77,MATCH(1,COUNTIFS($G87,Cable_L!$A$3:$A$77,$H87,Cable_L!$C$3:$C$77),0))</f>
        <v>#NAME?</v>
      </c>
      <c r="M87" s="15" t="e">
        <v>#NAME?</v>
      </c>
      <c r="N87" s="27" t="e">
        <f aca="false" t="array" ref="N87:N87">INDEX(INDEX(Cable_L!$H$3:$K$77,,MATCH(N$2,Cable_L!$H$2:$K$2,0)),MATCH(1,COUNTIFS($G87,Cable_L!$A$3:$A$77,$H87,Cable_L!$C$3:$C$77),0))</f>
        <v>#NAME?</v>
      </c>
      <c r="O87" s="27" t="e">
        <f aca="false" t="array" ref="O87:O87">INDEX(INDEX(Cable_L!$H$3:$K$77,,MATCH(O$2,Cable_L!$H$2:$K$2,0)),MATCH(1,COUNTIFS($G87,Cable_L!$A$3:$A$77,$H87,Cable_L!$C$3:$C$77),0))</f>
        <v>#NAME?</v>
      </c>
      <c r="P87" s="15" t="e">
        <v>#NAME?</v>
      </c>
      <c r="Q87" s="16" t="e">
        <f aca="false">COUNTIF(N86:N93,P87)</f>
        <v>#NAME?</v>
      </c>
      <c r="R87" s="15" t="e">
        <v>#NAME?</v>
      </c>
      <c r="S87" s="27" t="e">
        <f aca="false">COUNTIF(O86:O93,R87)</f>
        <v>#NAME?</v>
      </c>
    </row>
    <row r="88" customFormat="false" ht="15" hidden="false" customHeight="false" outlineLevel="0" collapsed="false">
      <c r="C88" s="143" t="s">
        <v>584</v>
      </c>
      <c r="D88" s="7" t="s">
        <v>81</v>
      </c>
      <c r="E88" s="7" t="s">
        <v>585</v>
      </c>
      <c r="F88" s="41" t="s">
        <v>586</v>
      </c>
      <c r="G88" s="36" t="str">
        <f aca="false">IF(LEFT(F88,3)="2.5", MID(F88,7,2),LEFT(F88,2))</f>
        <v>5 </v>
      </c>
      <c r="H88" s="31" t="s">
        <v>58</v>
      </c>
      <c r="I88" s="42"/>
      <c r="J88" s="31"/>
      <c r="K88" s="31"/>
      <c r="L88" s="27" t="e">
        <f aca="false" t="array" ref="L88:L88">INDEX(Cable_L!$B$3:$B$77,MATCH(1,COUNTIFS($G88,Cable_L!$A$3:$A$77,$H88,Cable_L!$C$3:$C$77),0))</f>
        <v>#NAME?</v>
      </c>
      <c r="M88" s="15" t="e">
        <v>#NAME?</v>
      </c>
      <c r="N88" s="27" t="e">
        <f aca="false" t="array" ref="N88:N88">INDEX(INDEX(Cable_L!$H$3:$K$77,,MATCH(N$2,Cable_L!$H$2:$K$2,0)),MATCH(1,COUNTIFS($G88,Cable_L!$A$3:$A$77,$H88,Cable_L!$C$3:$C$77),0))</f>
        <v>#NAME?</v>
      </c>
      <c r="O88" s="27" t="e">
        <f aca="false" t="array" ref="O88:O88">INDEX(INDEX(Cable_L!$H$3:$K$77,,MATCH(O$2,Cable_L!$H$2:$K$2,0)),MATCH(1,COUNTIFS($G88,Cable_L!$A$3:$A$77,$H88,Cable_L!$C$3:$C$77),0))</f>
        <v>#NAME?</v>
      </c>
      <c r="P88" s="15"/>
      <c r="Q88" s="14"/>
      <c r="R88" s="15"/>
      <c r="S88" s="14"/>
    </row>
    <row r="89" customFormat="false" ht="15" hidden="false" customHeight="false" outlineLevel="0" collapsed="false">
      <c r="C89" s="143" t="s">
        <v>587</v>
      </c>
      <c r="D89" s="7" t="s">
        <v>55</v>
      </c>
      <c r="E89" s="7" t="s">
        <v>588</v>
      </c>
      <c r="F89" s="41" t="s">
        <v>589</v>
      </c>
      <c r="G89" s="36" t="str">
        <f aca="false">IF(LEFT(F89,3)="2.5", MID(F89,7,2),LEFT(F89,2))</f>
        <v>8 </v>
      </c>
      <c r="H89" s="31" t="s">
        <v>58</v>
      </c>
      <c r="I89" s="42"/>
      <c r="J89" s="31"/>
      <c r="K89" s="31"/>
      <c r="L89" s="27" t="e">
        <f aca="false" t="array" ref="L89:L89">INDEX(Cable_L!$B$3:$B$77,MATCH(1,COUNTIFS($G89,Cable_L!$A$3:$A$77,$H89,Cable_L!$C$3:$C$77),0))</f>
        <v>#NAME?</v>
      </c>
      <c r="M89" s="15" t="e">
        <v>#NAME?</v>
      </c>
      <c r="N89" s="27" t="e">
        <f aca="false" t="array" ref="N89:N89">INDEX(INDEX(Cable_L!$H$3:$K$77,,MATCH(N$2,Cable_L!$H$2:$K$2,0)),MATCH(1,COUNTIFS($G89,Cable_L!$A$3:$A$77,$H89,Cable_L!$C$3:$C$77),0))</f>
        <v>#NAME?</v>
      </c>
      <c r="O89" s="27" t="e">
        <f aca="false" t="array" ref="O89:O89">INDEX(INDEX(Cable_L!$H$3:$K$77,,MATCH(O$2,Cable_L!$H$2:$K$2,0)),MATCH(1,COUNTIFS($G89,Cable_L!$A$3:$A$77,$H89,Cable_L!$C$3:$C$77),0))</f>
        <v>#NAME?</v>
      </c>
      <c r="P89" s="15"/>
      <c r="Q89" s="14"/>
      <c r="R89" s="15"/>
      <c r="S89" s="14"/>
    </row>
    <row r="90" customFormat="false" ht="15" hidden="false" customHeight="false" outlineLevel="0" collapsed="false">
      <c r="C90" s="143" t="s">
        <v>590</v>
      </c>
      <c r="D90" s="7" t="s">
        <v>63</v>
      </c>
      <c r="E90" s="7" t="s">
        <v>591</v>
      </c>
      <c r="F90" s="41" t="s">
        <v>592</v>
      </c>
      <c r="G90" s="36" t="str">
        <f aca="false">IF(LEFT(F90,3)="2.5", MID(F90,7,2),LEFT(F90,2))</f>
        <v>5 </v>
      </c>
      <c r="H90" s="31" t="s">
        <v>58</v>
      </c>
      <c r="I90" s="42"/>
      <c r="J90" s="31"/>
      <c r="K90" s="31"/>
      <c r="L90" s="27" t="e">
        <f aca="false" t="array" ref="L90:L90">INDEX(Cable_L!$B$3:$B$77,MATCH(1,COUNTIFS($G90,Cable_L!$A$3:$A$77,$H90,Cable_L!$C$3:$C$77),0))</f>
        <v>#NAME?</v>
      </c>
      <c r="M90" s="15" t="e">
        <v>#NAME?</v>
      </c>
      <c r="N90" s="27" t="e">
        <f aca="false" t="array" ref="N90:N90">INDEX(INDEX(Cable_L!$H$3:$K$77,,MATCH(N$2,Cable_L!$H$2:$K$2,0)),MATCH(1,COUNTIFS($G90,Cable_L!$A$3:$A$77,$H90,Cable_L!$C$3:$C$77),0))</f>
        <v>#NAME?</v>
      </c>
      <c r="O90" s="27" t="e">
        <f aca="false" t="array" ref="O90:O90">INDEX(INDEX(Cable_L!$H$3:$K$77,,MATCH(O$2,Cable_L!$H$2:$K$2,0)),MATCH(1,COUNTIFS($G90,Cable_L!$A$3:$A$77,$H90,Cable_L!$C$3:$C$77),0))</f>
        <v>#NAME?</v>
      </c>
      <c r="P90" s="15"/>
      <c r="Q90" s="14"/>
      <c r="R90" s="15"/>
      <c r="S90" s="14"/>
    </row>
    <row r="91" customFormat="false" ht="15" hidden="false" customHeight="false" outlineLevel="0" collapsed="false">
      <c r="C91" s="143" t="s">
        <v>593</v>
      </c>
      <c r="D91" s="7" t="s">
        <v>269</v>
      </c>
      <c r="E91" s="7" t="s">
        <v>594</v>
      </c>
      <c r="F91" s="41" t="s">
        <v>595</v>
      </c>
      <c r="G91" s="36" t="str">
        <f aca="false">IF(LEFT(F91,3)="2.5", MID(F91,7,2),LEFT(F91,2))</f>
        <v>2 </v>
      </c>
      <c r="H91" s="31" t="s">
        <v>58</v>
      </c>
      <c r="I91" s="42"/>
      <c r="J91" s="31"/>
      <c r="K91" s="49"/>
      <c r="L91" s="27" t="e">
        <f aca="false" t="array" ref="L91:L91">INDEX(Cable_L!$B$3:$B$77,MATCH(1,COUNTIFS($G91,Cable_L!$A$3:$A$77,$H91,Cable_L!$C$3:$C$77),0))</f>
        <v>#NAME?</v>
      </c>
      <c r="M91" s="15"/>
      <c r="N91" s="27" t="e">
        <f aca="false" t="array" ref="N91:N91">INDEX(INDEX(Cable_L!$H$3:$K$77,,MATCH(N$2,Cable_L!$H$2:$K$2,0)),MATCH(1,COUNTIFS($G91,Cable_L!$A$3:$A$77,$H91,Cable_L!$C$3:$C$77),0))</f>
        <v>#NAME?</v>
      </c>
      <c r="O91" s="27" t="e">
        <f aca="false" t="array" ref="O91:O91">INDEX(INDEX(Cable_L!$H$3:$K$77,,MATCH(O$2,Cable_L!$H$2:$K$2,0)),MATCH(1,COUNTIFS($G91,Cable_L!$A$3:$A$77,$H91,Cable_L!$C$3:$C$77),0))</f>
        <v>#NAME?</v>
      </c>
      <c r="P91" s="15"/>
      <c r="Q91" s="14"/>
      <c r="R91" s="15"/>
      <c r="S91" s="14"/>
    </row>
    <row r="92" customFormat="false" ht="15" hidden="false" customHeight="false" outlineLevel="0" collapsed="false">
      <c r="C92" s="143" t="s">
        <v>67</v>
      </c>
      <c r="D92" s="7"/>
      <c r="E92" s="7" t="s">
        <v>596</v>
      </c>
      <c r="F92" s="41"/>
      <c r="G92" s="36" t="str">
        <f aca="false">IF(LEFT(F92,3)="2.5", MID(F92,7,2),LEFT(F92,2))</f>
        <v/>
      </c>
      <c r="H92" s="31"/>
      <c r="I92" s="31"/>
      <c r="J92" s="31"/>
      <c r="K92" s="31"/>
      <c r="L92" s="14"/>
      <c r="M92" s="15"/>
      <c r="N92" s="14"/>
      <c r="O92" s="14"/>
      <c r="P92" s="15"/>
      <c r="Q92" s="14"/>
      <c r="R92" s="15"/>
      <c r="S92" s="14"/>
    </row>
    <row r="93" customFormat="false" ht="15" hidden="false" customHeight="false" outlineLevel="0" collapsed="false">
      <c r="C93" s="146" t="s">
        <v>67</v>
      </c>
      <c r="D93" s="66"/>
      <c r="E93" s="66" t="s">
        <v>597</v>
      </c>
      <c r="F93" s="109"/>
      <c r="G93" s="36" t="str">
        <f aca="false">IF(LEFT(F93,3)="2.5", MID(F93,7,2),LEFT(F93,2))</f>
        <v/>
      </c>
      <c r="H93" s="31"/>
      <c r="I93" s="31"/>
      <c r="J93" s="31"/>
      <c r="K93" s="31"/>
      <c r="L93" s="14"/>
      <c r="M93" s="15"/>
      <c r="N93" s="14"/>
      <c r="O93" s="14"/>
      <c r="P93" s="15"/>
      <c r="Q93" s="14"/>
      <c r="R93" s="15"/>
      <c r="S93" s="14"/>
    </row>
    <row r="94" customFormat="false" ht="15" hidden="false" customHeight="false" outlineLevel="0" collapsed="false">
      <c r="C94" s="7"/>
      <c r="D94" s="7"/>
      <c r="E94" s="7"/>
      <c r="F94" s="6"/>
      <c r="G94" s="36" t="str">
        <f aca="false">IF(LEFT(F94,3)="2.5", MID(F94,7,2),LEFT(F94,2))</f>
        <v/>
      </c>
      <c r="H94" s="31"/>
      <c r="I94" s="31"/>
      <c r="J94" s="31"/>
      <c r="K94" s="31"/>
      <c r="L94" s="14"/>
      <c r="M94" s="15"/>
      <c r="N94" s="14"/>
      <c r="O94" s="14"/>
      <c r="P94" s="15"/>
      <c r="Q94" s="14"/>
      <c r="R94" s="15"/>
      <c r="S94" s="14"/>
    </row>
    <row r="95" customFormat="false" ht="15" hidden="false" customHeight="false" outlineLevel="0" collapsed="false">
      <c r="C95" s="142" t="s">
        <v>598</v>
      </c>
      <c r="D95" s="34" t="s">
        <v>112</v>
      </c>
      <c r="E95" s="34" t="s">
        <v>599</v>
      </c>
      <c r="F95" s="35" t="s">
        <v>600</v>
      </c>
      <c r="G95" s="36" t="str">
        <f aca="false">IF(LEFT(F95,3)="2.5", MID(F95,7,2),LEFT(F95,2))</f>
        <v>12</v>
      </c>
      <c r="H95" s="31" t="s">
        <v>58</v>
      </c>
      <c r="I95" s="42"/>
      <c r="J95" s="31"/>
      <c r="K95" s="31"/>
      <c r="L95" s="27" t="e">
        <f aca="false" t="array" ref="L95:L95">INDEX(Cable_L!$B$3:$B$77,MATCH(1,COUNTIFS($G95,Cable_L!$A$3:$A$77,$H95,Cable_L!$C$3:$C$77),0))</f>
        <v>#NAME?</v>
      </c>
      <c r="M95" s="22" t="e">
        <f aca="false" t="array" ref="M95:M99">_xlfn._xlws.sort(_xlfn.unique(G95:G102))</f>
        <v>#NAME?</v>
      </c>
      <c r="N95" s="27" t="e">
        <f aca="false" t="array" ref="N95:N95">INDEX(INDEX(Cable_L!$H$3:$K$77,,MATCH(N$2,Cable_L!$H$2:$K$2,0)),MATCH(1,COUNTIFS($G95,Cable_L!$A$3:$A$77,$H95,Cable_L!$C$3:$C$77),0))</f>
        <v>#NAME?</v>
      </c>
      <c r="O95" s="27" t="e">
        <f aca="false" t="array" ref="O95:O95">INDEX(INDEX(Cable_L!$H$3:$K$77,,MATCH(O$2,Cable_L!$H$2:$K$2,0)),MATCH(1,COUNTIFS($G95,Cable_L!$A$3:$A$77,$H95,Cable_L!$C$3:$C$77),0))</f>
        <v>#NAME?</v>
      </c>
      <c r="P95" s="22" t="e">
        <f aca="false" t="array" ref="P95:P96">_xlfn._xlws.filter(_xlfn.unique(N95:N102),_xlfn.unique(N95:N102)&lt;&gt;"")</f>
        <v>#NAME?</v>
      </c>
      <c r="Q95" s="16" t="e">
        <f aca="false">COUNTIF(N95:N102,P95)</f>
        <v>#NAME?</v>
      </c>
      <c r="R95" s="22" t="e">
        <f aca="false" t="array" ref="R95:R96">_xlfn._xlws.filter(_xlfn.unique(O95:O102),_xlfn.unique(O95:O102)&lt;&gt;"")</f>
        <v>#NAME?</v>
      </c>
      <c r="S95" s="27" t="e">
        <f aca="false">COUNTIF(O95:O102,R95)</f>
        <v>#NAME?</v>
      </c>
    </row>
    <row r="96" customFormat="false" ht="15" hidden="false" customHeight="false" outlineLevel="0" collapsed="false">
      <c r="C96" s="143" t="s">
        <v>601</v>
      </c>
      <c r="D96" s="7" t="s">
        <v>119</v>
      </c>
      <c r="E96" s="7" t="s">
        <v>602</v>
      </c>
      <c r="F96" s="41" t="s">
        <v>603</v>
      </c>
      <c r="G96" s="36" t="str">
        <f aca="false">IF(LEFT(F96,3)="2.5", MID(F96,7,2),LEFT(F96,2))</f>
        <v>8 </v>
      </c>
      <c r="H96" s="31" t="s">
        <v>58</v>
      </c>
      <c r="I96" s="42"/>
      <c r="J96" s="31"/>
      <c r="K96" s="31"/>
      <c r="L96" s="27" t="e">
        <f aca="false" t="array" ref="L96:L96">INDEX(Cable_L!$B$3:$B$77,MATCH(1,COUNTIFS($G96,Cable_L!$A$3:$A$77,$H96,Cable_L!$C$3:$C$77),0))</f>
        <v>#NAME?</v>
      </c>
      <c r="M96" s="15" t="e">
        <v>#NAME?</v>
      </c>
      <c r="N96" s="27" t="e">
        <f aca="false" t="array" ref="N96:N96">INDEX(INDEX(Cable_L!$H$3:$K$77,,MATCH(N$2,Cable_L!$H$2:$K$2,0)),MATCH(1,COUNTIFS($G96,Cable_L!$A$3:$A$77,$H96,Cable_L!$C$3:$C$77),0))</f>
        <v>#NAME?</v>
      </c>
      <c r="O96" s="27" t="e">
        <f aca="false" t="array" ref="O96:O96">INDEX(INDEX(Cable_L!$H$3:$K$77,,MATCH(O$2,Cable_L!$H$2:$K$2,0)),MATCH(1,COUNTIFS($G96,Cable_L!$A$3:$A$77,$H96,Cable_L!$C$3:$C$77),0))</f>
        <v>#NAME?</v>
      </c>
      <c r="P96" s="15" t="e">
        <v>#NAME?</v>
      </c>
      <c r="Q96" s="16" t="e">
        <f aca="false">COUNTIF(N95:N102,P96)</f>
        <v>#NAME?</v>
      </c>
      <c r="R96" s="15" t="e">
        <v>#NAME?</v>
      </c>
      <c r="S96" s="27" t="e">
        <f aca="false">COUNTIF(O95:O102,R96)</f>
        <v>#NAME?</v>
      </c>
    </row>
    <row r="97" customFormat="false" ht="15" hidden="false" customHeight="false" outlineLevel="0" collapsed="false">
      <c r="C97" s="143" t="s">
        <v>604</v>
      </c>
      <c r="D97" s="7" t="s">
        <v>123</v>
      </c>
      <c r="E97" s="7" t="s">
        <v>605</v>
      </c>
      <c r="F97" s="41" t="s">
        <v>606</v>
      </c>
      <c r="G97" s="36" t="str">
        <f aca="false">IF(LEFT(F97,3)="2.5", MID(F97,7,2),LEFT(F97,2))</f>
        <v>5 </v>
      </c>
      <c r="H97" s="31" t="s">
        <v>58</v>
      </c>
      <c r="I97" s="42"/>
      <c r="J97" s="31"/>
      <c r="K97" s="131"/>
      <c r="L97" s="27" t="e">
        <f aca="false" t="array" ref="L97:L97">INDEX(Cable_L!$B$3:$B$77,MATCH(1,COUNTIFS($G97,Cable_L!$A$3:$A$77,$H97,Cable_L!$C$3:$C$77),0))</f>
        <v>#NAME?</v>
      </c>
      <c r="M97" s="15" t="e">
        <v>#NAME?</v>
      </c>
      <c r="N97" s="27" t="e">
        <f aca="false" t="array" ref="N97:N97">INDEX(INDEX(Cable_L!$H$3:$K$77,,MATCH(N$2,Cable_L!$H$2:$K$2,0)),MATCH(1,COUNTIFS($G97,Cable_L!$A$3:$A$77,$H97,Cable_L!$C$3:$C$77),0))</f>
        <v>#NAME?</v>
      </c>
      <c r="O97" s="27" t="e">
        <f aca="false" t="array" ref="O97:O97">INDEX(INDEX(Cable_L!$H$3:$K$77,,MATCH(O$2,Cable_L!$H$2:$K$2,0)),MATCH(1,COUNTIFS($G97,Cable_L!$A$3:$A$77,$H97,Cable_L!$C$3:$C$77),0))</f>
        <v>#NAME?</v>
      </c>
      <c r="P97" s="15"/>
      <c r="Q97" s="14"/>
      <c r="R97" s="15"/>
      <c r="S97" s="14"/>
    </row>
    <row r="98" customFormat="false" ht="15" hidden="false" customHeight="false" outlineLevel="0" collapsed="false">
      <c r="C98" s="143" t="s">
        <v>607</v>
      </c>
      <c r="D98" s="7" t="s">
        <v>700</v>
      </c>
      <c r="E98" s="7" t="s">
        <v>608</v>
      </c>
      <c r="F98" s="41" t="s">
        <v>609</v>
      </c>
      <c r="G98" s="36" t="str">
        <f aca="false">IF(LEFT(F98,3)="2.5", MID(F98,7,2),LEFT(F98,2))</f>
        <v>8 </v>
      </c>
      <c r="H98" s="31" t="s">
        <v>58</v>
      </c>
      <c r="I98" s="42"/>
      <c r="J98" s="31"/>
      <c r="K98" s="31"/>
      <c r="L98" s="27" t="e">
        <f aca="false" t="array" ref="L98:L98">INDEX(Cable_L!$B$3:$B$77,MATCH(1,COUNTIFS($G98,Cable_L!$A$3:$A$77,$H98,Cable_L!$C$3:$C$77),0))</f>
        <v>#NAME?</v>
      </c>
      <c r="M98" s="15" t="e">
        <v>#NAME?</v>
      </c>
      <c r="N98" s="27" t="e">
        <f aca="false" t="array" ref="N98:N98">INDEX(INDEX(Cable_L!$H$3:$K$77,,MATCH(N$2,Cable_L!$H$2:$K$2,0)),MATCH(1,COUNTIFS($G98,Cable_L!$A$3:$A$77,$H98,Cable_L!$C$3:$C$77),0))</f>
        <v>#NAME?</v>
      </c>
      <c r="O98" s="27" t="e">
        <f aca="false" t="array" ref="O98:O98">INDEX(INDEX(Cable_L!$H$3:$K$77,,MATCH(O$2,Cable_L!$H$2:$K$2,0)),MATCH(1,COUNTIFS($G98,Cable_L!$A$3:$A$77,$H98,Cable_L!$C$3:$C$77),0))</f>
        <v>#NAME?</v>
      </c>
      <c r="P98" s="15"/>
      <c r="Q98" s="14"/>
      <c r="R98" s="15"/>
      <c r="S98" s="14"/>
    </row>
    <row r="99" customFormat="false" ht="15" hidden="false" customHeight="false" outlineLevel="0" collapsed="false">
      <c r="C99" s="143" t="s">
        <v>610</v>
      </c>
      <c r="D99" s="7" t="s">
        <v>701</v>
      </c>
      <c r="E99" s="7" t="s">
        <v>611</v>
      </c>
      <c r="F99" s="41" t="s">
        <v>612</v>
      </c>
      <c r="G99" s="36" t="str">
        <f aca="false">IF(LEFT(F99,3)="2.5", MID(F99,7,2),LEFT(F99,2))</f>
        <v>5 </v>
      </c>
      <c r="H99" s="31" t="s">
        <v>58</v>
      </c>
      <c r="I99" s="42"/>
      <c r="J99" s="31"/>
      <c r="K99" s="31"/>
      <c r="L99" s="27" t="e">
        <f aca="false" t="array" ref="L99:L99">INDEX(Cable_L!$B$3:$B$77,MATCH(1,COUNTIFS($G99,Cable_L!$A$3:$A$77,$H99,Cable_L!$C$3:$C$77),0))</f>
        <v>#NAME?</v>
      </c>
      <c r="M99" s="15" t="e">
        <v>#NAME?</v>
      </c>
      <c r="N99" s="27" t="e">
        <f aca="false" t="array" ref="N99:N99">INDEX(INDEX(Cable_L!$H$3:$K$77,,MATCH(N$2,Cable_L!$H$2:$K$2,0)),MATCH(1,COUNTIFS($G99,Cable_L!$A$3:$A$77,$H99,Cable_L!$C$3:$C$77),0))</f>
        <v>#NAME?</v>
      </c>
      <c r="O99" s="27" t="e">
        <f aca="false" t="array" ref="O99:O99">INDEX(INDEX(Cable_L!$H$3:$K$77,,MATCH(O$2,Cable_L!$H$2:$K$2,0)),MATCH(1,COUNTIFS($G99,Cable_L!$A$3:$A$77,$H99,Cable_L!$C$3:$C$77),0))</f>
        <v>#NAME?</v>
      </c>
      <c r="P99" s="15"/>
      <c r="Q99" s="14"/>
      <c r="R99" s="15"/>
      <c r="S99" s="14"/>
    </row>
    <row r="100" customFormat="false" ht="15" hidden="false" customHeight="false" outlineLevel="0" collapsed="false">
      <c r="C100" s="143" t="s">
        <v>613</v>
      </c>
      <c r="D100" s="7" t="s">
        <v>702</v>
      </c>
      <c r="E100" s="7" t="s">
        <v>614</v>
      </c>
      <c r="F100" s="41" t="s">
        <v>615</v>
      </c>
      <c r="G100" s="36" t="str">
        <f aca="false">IF(LEFT(F100,3)="2.5", MID(F100,7,2),LEFT(F100,2))</f>
        <v>2 </v>
      </c>
      <c r="H100" s="31" t="s">
        <v>58</v>
      </c>
      <c r="I100" s="42"/>
      <c r="J100" s="31"/>
      <c r="K100" s="49"/>
      <c r="L100" s="27" t="e">
        <f aca="false" t="array" ref="L100:L100">INDEX(Cable_L!$B$3:$B$77,MATCH(1,COUNTIFS($G100,Cable_L!$A$3:$A$77,$H100,Cable_L!$C$3:$C$77),0))</f>
        <v>#NAME?</v>
      </c>
      <c r="M100" s="15"/>
      <c r="N100" s="27" t="e">
        <f aca="false" t="array" ref="N100:N100">INDEX(INDEX(Cable_L!$H$3:$K$77,,MATCH(N$2,Cable_L!$H$2:$K$2,0)),MATCH(1,COUNTIFS($G100,Cable_L!$A$3:$A$77,$H100,Cable_L!$C$3:$C$77),0))</f>
        <v>#NAME?</v>
      </c>
      <c r="O100" s="27" t="e">
        <f aca="false" t="array" ref="O100:O100">INDEX(INDEX(Cable_L!$H$3:$K$77,,MATCH(O$2,Cable_L!$H$2:$K$2,0)),MATCH(1,COUNTIFS($G100,Cable_L!$A$3:$A$77,$H100,Cable_L!$C$3:$C$77),0))</f>
        <v>#NAME?</v>
      </c>
      <c r="P100" s="15"/>
      <c r="Q100" s="14"/>
      <c r="R100" s="15"/>
      <c r="S100" s="14"/>
    </row>
    <row r="101" customFormat="false" ht="15" hidden="false" customHeight="false" outlineLevel="0" collapsed="false">
      <c r="C101" s="143" t="s">
        <v>67</v>
      </c>
      <c r="D101" s="7"/>
      <c r="E101" s="7" t="s">
        <v>616</v>
      </c>
      <c r="F101" s="41"/>
      <c r="G101" s="36" t="str">
        <f aca="false">IF(LEFT(F101,3)="2.5", MID(F101,7,2),LEFT(F101,2))</f>
        <v/>
      </c>
      <c r="H101" s="31"/>
      <c r="I101" s="31"/>
      <c r="J101" s="31"/>
      <c r="K101" s="31"/>
      <c r="L101" s="14"/>
      <c r="M101" s="15"/>
      <c r="N101" s="14"/>
      <c r="O101" s="14"/>
      <c r="P101" s="15"/>
      <c r="Q101" s="14"/>
      <c r="R101" s="15"/>
      <c r="S101" s="14"/>
    </row>
    <row r="102" customFormat="false" ht="15" hidden="false" customHeight="false" outlineLevel="0" collapsed="false">
      <c r="C102" s="146" t="s">
        <v>67</v>
      </c>
      <c r="D102" s="66"/>
      <c r="E102" s="66" t="s">
        <v>617</v>
      </c>
      <c r="F102" s="109"/>
      <c r="G102" s="36" t="str">
        <f aca="false">IF(LEFT(F102,3)="2.5", MID(F102,7,2),LEFT(F102,2))</f>
        <v/>
      </c>
      <c r="H102" s="31"/>
      <c r="I102" s="31"/>
      <c r="J102" s="31"/>
      <c r="K102" s="31"/>
      <c r="L102" s="14"/>
      <c r="M102" s="15"/>
      <c r="N102" s="14"/>
      <c r="O102" s="14"/>
      <c r="P102" s="15"/>
      <c r="Q102" s="14"/>
      <c r="R102" s="15"/>
      <c r="S102" s="14"/>
    </row>
    <row r="103" customFormat="false" ht="15" hidden="false" customHeight="false" outlineLevel="0" collapsed="false">
      <c r="C103" s="7"/>
      <c r="D103" s="7"/>
      <c r="E103" s="7"/>
      <c r="F103" s="6"/>
      <c r="G103" s="36" t="str">
        <f aca="false">IF(LEFT(F103,3)="2.5", MID(F103,7,2),LEFT(F103,2))</f>
        <v/>
      </c>
      <c r="H103" s="31"/>
      <c r="I103" s="31"/>
      <c r="J103" s="31"/>
      <c r="K103" s="31"/>
      <c r="L103" s="14"/>
      <c r="M103" s="15"/>
      <c r="N103" s="14"/>
      <c r="O103" s="14"/>
      <c r="P103" s="15"/>
      <c r="Q103" s="14"/>
      <c r="R103" s="15"/>
      <c r="S103" s="14"/>
    </row>
    <row r="104" customFormat="false" ht="15" hidden="false" customHeight="false" outlineLevel="0" collapsed="false">
      <c r="C104" s="142" t="s">
        <v>618</v>
      </c>
      <c r="D104" s="34" t="s">
        <v>150</v>
      </c>
      <c r="E104" s="34" t="s">
        <v>619</v>
      </c>
      <c r="F104" s="35" t="s">
        <v>620</v>
      </c>
      <c r="G104" s="36" t="str">
        <f aca="false">IF(LEFT(F104,3)="2.5", MID(F104,7,2),LEFT(F104,2))</f>
        <v>12</v>
      </c>
      <c r="H104" s="31" t="s">
        <v>58</v>
      </c>
      <c r="I104" s="42"/>
      <c r="J104" s="31"/>
      <c r="K104" s="31"/>
      <c r="L104" s="27" t="e">
        <f aca="false" t="array" ref="L104:L104">INDEX(Cable_L!$B$3:$B$77,MATCH(1,COUNTIFS($G104,Cable_L!$A$3:$A$77,$H104,Cable_L!$C$3:$C$77),0))</f>
        <v>#NAME?</v>
      </c>
      <c r="M104" s="22" t="e">
        <f aca="false" t="array" ref="M104:M105">_xlfn._xlws.sort(_xlfn.unique(G106:G107))</f>
        <v>#NAME?</v>
      </c>
      <c r="N104" s="27" t="e">
        <f aca="false" t="array" ref="N104:N104">INDEX(INDEX(Cable_L!$H$3:$K$77,,MATCH(N$2,Cable_L!$H$2:$K$2,0)),MATCH(1,COUNTIFS($G106,Cable_L!$A$3:$A$77,$H104,Cable_L!$C$3:$C$77),0))</f>
        <v>#NAME?</v>
      </c>
      <c r="O104" s="27" t="e">
        <f aca="false" t="array" ref="O104:O104">INDEX(INDEX(Cable_L!$H$3:$K$77,,MATCH(O$2,Cable_L!$H$2:$K$2,0)),MATCH(1,COUNTIFS($G106,Cable_L!$A$3:$A$77,$H104,Cable_L!$C$3:$C$77),0))</f>
        <v>#NAME?</v>
      </c>
      <c r="P104" s="22" t="e">
        <f aca="false" t="array" ref="P104:P104">_xlfn._xlws.filter(_xlfn.unique(N104:N111),_xlfn.unique(N104:N111)&lt;&gt;"")</f>
        <v>#NAME?</v>
      </c>
      <c r="Q104" s="16" t="e">
        <f aca="false">COUNTIF(N104:N111,P104)</f>
        <v>#NAME?</v>
      </c>
      <c r="R104" s="22" t="e">
        <f aca="false" t="array" ref="R104:R104">_xlfn._xlws.filter(_xlfn.unique(O104:O111),_xlfn.unique(O104:O111)&lt;&gt;"")</f>
        <v>#NAME?</v>
      </c>
      <c r="S104" s="27" t="e">
        <f aca="false">COUNTIF(O104:O111,R104)</f>
        <v>#NAME?</v>
      </c>
    </row>
    <row r="105" customFormat="false" ht="15" hidden="false" customHeight="false" outlineLevel="0" collapsed="false">
      <c r="C105" s="143" t="s">
        <v>621</v>
      </c>
      <c r="D105" s="7" t="s">
        <v>155</v>
      </c>
      <c r="E105" s="7" t="s">
        <v>622</v>
      </c>
      <c r="F105" s="41" t="s">
        <v>623</v>
      </c>
      <c r="G105" s="36" t="str">
        <f aca="false">IF(LEFT(F105,3)="2.5", MID(F105,7,2),LEFT(F105,2))</f>
        <v>8 </v>
      </c>
      <c r="H105" s="31" t="s">
        <v>58</v>
      </c>
      <c r="I105" s="48"/>
      <c r="J105" s="31"/>
      <c r="K105" s="31"/>
      <c r="L105" s="27" t="e">
        <f aca="false" t="array" ref="L105:L105">INDEX(Cable_L!$B$3:$B$77,MATCH(1,COUNTIFS($G105,Cable_L!$A$3:$A$77,$H105,Cable_L!$C$3:$C$77),0))</f>
        <v>#NAME?</v>
      </c>
      <c r="M105" s="15" t="e">
        <v>#NAME?</v>
      </c>
      <c r="N105" s="27" t="e">
        <f aca="false" t="array" ref="N105:N105">INDEX(INDEX(Cable_L!$H$3:$K$77,,MATCH(N$2,Cable_L!$H$2:$K$2,0)),MATCH(1,COUNTIFS($G105,Cable_L!$A$3:$A$77,$H105,Cable_L!$C$3:$C$77),0))</f>
        <v>#NAME?</v>
      </c>
      <c r="O105" s="27" t="e">
        <f aca="false" t="array" ref="O105:O105">INDEX(INDEX(Cable_L!$H$3:$K$77,,MATCH(O$2,Cable_L!$H$2:$K$2,0)),MATCH(1,COUNTIFS($G105,Cable_L!$A$3:$A$77,$H105,Cable_L!$C$3:$C$77),0))</f>
        <v>#NAME?</v>
      </c>
      <c r="P105" s="15"/>
      <c r="Q105" s="14"/>
      <c r="R105" s="15"/>
      <c r="S105" s="14"/>
    </row>
    <row r="106" customFormat="false" ht="15" hidden="false" customHeight="false" outlineLevel="0" collapsed="false">
      <c r="C106" s="143" t="s">
        <v>624</v>
      </c>
      <c r="D106" s="7" t="s">
        <v>160</v>
      </c>
      <c r="E106" s="7" t="s">
        <v>625</v>
      </c>
      <c r="F106" s="41" t="s">
        <v>626</v>
      </c>
      <c r="G106" s="36" t="str">
        <f aca="false">IF(LEFT(F106,3)="2.5", MID(F106,7,2),LEFT(F106,2))</f>
        <v>5 </v>
      </c>
      <c r="H106" s="31" t="s">
        <v>58</v>
      </c>
      <c r="I106" s="48"/>
      <c r="J106" s="31"/>
      <c r="K106" s="31"/>
      <c r="L106" s="27" t="e">
        <f aca="false" t="array" ref="L106:L106">INDEX(Cable_L!$B$3:$B$77,MATCH(1,COUNTIFS($G106,Cable_L!$A$3:$A$77,$H106,Cable_L!$C$3:$C$77),0))</f>
        <v>#NAME?</v>
      </c>
      <c r="M106" s="15"/>
      <c r="N106" s="27" t="e">
        <f aca="false" t="array" ref="N106:N106">INDEX(INDEX(Cable_L!$H$3:$K$77,,MATCH(N$2,Cable_L!$H$2:$K$2,0)),MATCH(1,COUNTIFS($G106,Cable_L!$A$3:$A$77,$H106,Cable_L!$C$3:$C$77),0))</f>
        <v>#NAME?</v>
      </c>
      <c r="O106" s="27" t="e">
        <f aca="false" t="array" ref="O106:O106">INDEX(INDEX(Cable_L!$H$3:$K$77,,MATCH(O$2,Cable_L!$H$2:$K$2,0)),MATCH(1,COUNTIFS($G106,Cable_L!$A$3:$A$77,$H106,Cable_L!$C$3:$C$77),0))</f>
        <v>#NAME?</v>
      </c>
    </row>
    <row r="107" customFormat="false" ht="15" hidden="false" customHeight="false" outlineLevel="0" collapsed="false">
      <c r="C107" s="143" t="s">
        <v>627</v>
      </c>
      <c r="D107" s="7" t="s">
        <v>137</v>
      </c>
      <c r="E107" s="7" t="s">
        <v>628</v>
      </c>
      <c r="F107" s="41" t="s">
        <v>629</v>
      </c>
      <c r="G107" s="36" t="str">
        <f aca="false">IF(LEFT(F107,3)="2.5", MID(F107,7,2),LEFT(F107,2))</f>
        <v>8 </v>
      </c>
      <c r="H107" s="31" t="s">
        <v>58</v>
      </c>
      <c r="I107" s="48"/>
      <c r="J107" s="31"/>
      <c r="K107" s="31"/>
      <c r="L107" s="27" t="e">
        <f aca="false" t="array" ref="L107:L107">INDEX(Cable_L!$B$3:$B$77,MATCH(1,COUNTIFS($G107,Cable_L!$A$3:$A$77,$H107,Cable_L!$C$3:$C$77),0))</f>
        <v>#NAME?</v>
      </c>
      <c r="M107" s="15"/>
      <c r="N107" s="27" t="e">
        <f aca="false" t="array" ref="N107:N107">INDEX(INDEX(Cable_L!$H$3:$K$77,,MATCH(N$2,Cable_L!$H$2:$K$2,0)),MATCH(1,COUNTIFS($G107,Cable_L!$A$3:$A$77,$H107,Cable_L!$C$3:$C$77),0))</f>
        <v>#NAME?</v>
      </c>
      <c r="O107" s="27" t="e">
        <f aca="false" t="array" ref="O107:O107">INDEX(INDEX(Cable_L!$H$3:$K$77,,MATCH(O$2,Cable_L!$H$2:$K$2,0)),MATCH(1,COUNTIFS($G107,Cable_L!$A$3:$A$77,$H107,Cable_L!$C$3:$C$77),0))</f>
        <v>#NAME?</v>
      </c>
      <c r="P107" s="15"/>
      <c r="Q107" s="14"/>
      <c r="R107" s="15"/>
      <c r="S107" s="14"/>
    </row>
    <row r="108" customFormat="false" ht="15" hidden="false" customHeight="false" outlineLevel="0" collapsed="false">
      <c r="C108" s="143" t="s">
        <v>630</v>
      </c>
      <c r="D108" s="7" t="s">
        <v>705</v>
      </c>
      <c r="E108" s="7" t="s">
        <v>631</v>
      </c>
      <c r="F108" s="41" t="s">
        <v>632</v>
      </c>
      <c r="G108" s="36" t="str">
        <f aca="false">IF(LEFT(F108,3)="2.5", MID(F108,7,2),LEFT(F108,2))</f>
        <v>8 </v>
      </c>
      <c r="H108" s="31" t="s">
        <v>58</v>
      </c>
      <c r="I108" s="48"/>
      <c r="J108" s="31"/>
      <c r="K108" s="31"/>
      <c r="L108" s="27" t="e">
        <f aca="false" t="array" ref="L108:L108">INDEX(Cable_L!$B$3:$B$77,MATCH(1,COUNTIFS($G108,Cable_L!$A$3:$A$77,$H108,Cable_L!$C$3:$C$77),0))</f>
        <v>#NAME?</v>
      </c>
      <c r="M108" s="15"/>
      <c r="N108" s="27" t="e">
        <f aca="false" t="array" ref="N108:N108">INDEX(INDEX(Cable_L!$H$3:$K$77,,MATCH(N$2,Cable_L!$H$2:$K$2,0)),MATCH(1,COUNTIFS($G108,Cable_L!$A$3:$A$77,$H108,Cable_L!$C$3:$C$77),0))</f>
        <v>#NAME?</v>
      </c>
      <c r="O108" s="27" t="e">
        <f aca="false" t="array" ref="O108:O108">INDEX(INDEX(Cable_L!$H$3:$K$77,,MATCH(O$2,Cable_L!$H$2:$K$2,0)),MATCH(1,COUNTIFS($G108,Cable_L!$A$3:$A$77,$H108,Cable_L!$C$3:$C$77),0))</f>
        <v>#NAME?</v>
      </c>
      <c r="P108" s="15"/>
      <c r="Q108" s="14"/>
      <c r="R108" s="15"/>
      <c r="S108" s="14"/>
    </row>
    <row r="109" customFormat="false" ht="15" hidden="false" customHeight="false" outlineLevel="0" collapsed="false">
      <c r="C109" s="143" t="s">
        <v>633</v>
      </c>
      <c r="D109" s="7" t="s">
        <v>706</v>
      </c>
      <c r="E109" s="7" t="s">
        <v>634</v>
      </c>
      <c r="F109" s="41" t="s">
        <v>635</v>
      </c>
      <c r="G109" s="36" t="str">
        <f aca="false">IF(LEFT(F109,3)="2.5", MID(F109,7,2),LEFT(F109,2))</f>
        <v>5 </v>
      </c>
      <c r="H109" s="31" t="s">
        <v>58</v>
      </c>
      <c r="I109" s="48"/>
      <c r="J109" s="31"/>
      <c r="K109" s="31"/>
      <c r="L109" s="27" t="e">
        <f aca="false" t="array" ref="L109:L109">INDEX(Cable_L!$B$3:$B$77,MATCH(1,COUNTIFS($G109,Cable_L!$A$3:$A$77,$H109,Cable_L!$C$3:$C$77),0))</f>
        <v>#NAME?</v>
      </c>
      <c r="M109" s="15"/>
      <c r="N109" s="27" t="e">
        <f aca="false" t="array" ref="N109:N109">INDEX(INDEX(Cable_L!$H$3:$K$77,,MATCH(N$2,Cable_L!$H$2:$K$2,0)),MATCH(1,COUNTIFS($G109,Cable_L!$A$3:$A$77,$H109,Cable_L!$C$3:$C$77),0))</f>
        <v>#NAME?</v>
      </c>
      <c r="O109" s="27" t="e">
        <f aca="false" t="array" ref="O109:O109">INDEX(INDEX(Cable_L!$H$3:$K$77,,MATCH(O$2,Cable_L!$H$2:$K$2,0)),MATCH(1,COUNTIFS($G109,Cable_L!$A$3:$A$77,$H109,Cable_L!$C$3:$C$77),0))</f>
        <v>#NAME?</v>
      </c>
      <c r="P109" s="15"/>
      <c r="Q109" s="14"/>
      <c r="R109" s="15"/>
      <c r="S109" s="14"/>
    </row>
    <row r="110" customFormat="false" ht="15" hidden="false" customHeight="false" outlineLevel="0" collapsed="false">
      <c r="C110" s="143" t="s">
        <v>67</v>
      </c>
      <c r="D110" s="7"/>
      <c r="E110" s="7" t="s">
        <v>636</v>
      </c>
      <c r="F110" s="41"/>
      <c r="G110" s="36" t="str">
        <f aca="false">IF(LEFT(F110,3)="2.5", MID(F110,7,2),LEFT(F110,2))</f>
        <v/>
      </c>
      <c r="H110" s="31"/>
      <c r="I110" s="31"/>
      <c r="J110" s="31"/>
      <c r="K110" s="31"/>
      <c r="L110" s="14"/>
      <c r="M110" s="15"/>
      <c r="N110" s="14"/>
      <c r="O110" s="14"/>
      <c r="P110" s="15"/>
      <c r="Q110" s="14"/>
      <c r="R110" s="15"/>
      <c r="S110" s="14"/>
    </row>
    <row r="111" customFormat="false" ht="15" hidden="false" customHeight="false" outlineLevel="0" collapsed="false">
      <c r="C111" s="146" t="s">
        <v>67</v>
      </c>
      <c r="D111" s="66"/>
      <c r="E111" s="66" t="s">
        <v>637</v>
      </c>
      <c r="F111" s="109"/>
      <c r="G111" s="36"/>
      <c r="L111" s="14"/>
      <c r="M111" s="15"/>
      <c r="N111" s="14"/>
      <c r="O111" s="14"/>
      <c r="P111" s="15"/>
      <c r="Q111" s="14"/>
      <c r="R111" s="15"/>
      <c r="S111" s="14"/>
    </row>
    <row r="112" customFormat="false" ht="15" hidden="false" customHeight="false" outlineLevel="0" collapsed="false">
      <c r="C112" s="7"/>
      <c r="D112" s="7"/>
      <c r="E112" s="7"/>
      <c r="F112" s="6"/>
      <c r="G112" s="36"/>
      <c r="L112" s="14"/>
      <c r="M112" s="15"/>
      <c r="N112" s="14"/>
      <c r="O112" s="14"/>
      <c r="P112" s="15"/>
      <c r="Q112" s="14"/>
      <c r="R112" s="15"/>
      <c r="S112" s="14"/>
    </row>
    <row r="113" customFormat="false" ht="15" hidden="false" customHeight="false" outlineLevel="0" collapsed="false">
      <c r="C113" s="142" t="s">
        <v>638</v>
      </c>
      <c r="D113" s="34" t="s">
        <v>708</v>
      </c>
      <c r="E113" s="34" t="s">
        <v>639</v>
      </c>
      <c r="F113" s="35" t="s">
        <v>640</v>
      </c>
      <c r="G113" s="36" t="str">
        <f aca="false">IF(LEFT(F113,3)="2.5", MID(F113,7,2),LEFT(F113,2))</f>
        <v>2 </v>
      </c>
      <c r="H113" s="14" t="s">
        <v>177</v>
      </c>
      <c r="I113" s="49"/>
      <c r="K113" s="42"/>
      <c r="L113" s="27" t="e">
        <f aca="false" t="array" ref="L113:L113">INDEX(Cable_L!$B$3:$B$77,MATCH(1,COUNTIFS($G113,Cable_L!$A$3:$A$77,$H113,Cable_L!$C$3:$C$77),0))</f>
        <v>#NAME?</v>
      </c>
      <c r="M113" s="22" t="e">
        <f aca="false" t="array" ref="M113:M114">_xlfn._xlws.sort(_xlfn.unique(G115:G116))</f>
        <v>#NAME?</v>
      </c>
      <c r="N113" s="27" t="e">
        <f aca="false" t="array" ref="N113:N113">INDEX(INDEX(Cable_L!$H$3:$K$77,,MATCH(N$2,Cable_L!$H$2:$K$2,0)),MATCH(1,COUNTIFS($G115,Cable_L!$A$3:$A$77,$H113,Cable_L!$C$3:$C$77),0))</f>
        <v>#NAME?</v>
      </c>
      <c r="O113" s="27" t="e">
        <f aca="false" t="array" ref="O113:O113">INDEX(INDEX(Cable_L!$H$3:$K$77,,MATCH(O$2,Cable_L!$H$2:$K$2,0)),MATCH(1,COUNTIFS($G115,Cable_L!$A$3:$A$77,$H113,Cable_L!$C$3:$C$77),0))</f>
        <v>#NAME?</v>
      </c>
      <c r="P113" s="22" t="e">
        <f aca="false" t="array" ref="P113:P115">_xlfn._xlws.filter(_xlfn.unique(N113:N120),_xlfn.unique(N113:N120)&lt;&gt;"")</f>
        <v>#NAME?</v>
      </c>
      <c r="Q113" s="16" t="e">
        <f aca="false">COUNTIF(N113:N120,P113)</f>
        <v>#NAME?</v>
      </c>
      <c r="R113" s="22" t="e">
        <f aca="false" t="array" ref="R113:R116">_xlfn._xlws.filter(_xlfn.unique(O113:O120),_xlfn.unique(O113:O120)&lt;&gt;"")</f>
        <v>#NAME?</v>
      </c>
      <c r="S113" s="27" t="e">
        <f aca="false">COUNTIF(O113:O120,R113)</f>
        <v>#NAME?</v>
      </c>
    </row>
    <row r="114" customFormat="false" ht="15" hidden="false" customHeight="false" outlineLevel="0" collapsed="false">
      <c r="C114" s="143" t="s">
        <v>641</v>
      </c>
      <c r="D114" s="7" t="s">
        <v>709</v>
      </c>
      <c r="E114" s="7" t="s">
        <v>642</v>
      </c>
      <c r="F114" s="41" t="s">
        <v>643</v>
      </c>
      <c r="G114" s="36" t="str">
        <f aca="false">IF(LEFT(F114,3)="2.5", MID(F114,7,2),LEFT(F114,2))</f>
        <v>2 </v>
      </c>
      <c r="H114" s="14" t="s">
        <v>177</v>
      </c>
      <c r="I114" s="49"/>
      <c r="K114" s="42"/>
      <c r="L114" s="27" t="e">
        <f aca="false" t="array" ref="L114:L114">INDEX(Cable_L!$B$3:$B$77,MATCH(1,COUNTIFS($G114,Cable_L!$A$3:$A$77,$H114,Cable_L!$C$3:$C$77),0))</f>
        <v>#NAME?</v>
      </c>
      <c r="M114" s="15" t="e">
        <v>#NAME?</v>
      </c>
      <c r="N114" s="27" t="e">
        <f aca="false" t="array" ref="N114:N114">INDEX(INDEX(Cable_L!$H$3:$K$77,,MATCH(N$2,Cable_L!$H$2:$K$2,0)),MATCH(1,COUNTIFS($G114,Cable_L!$A$3:$A$77,$H114,Cable_L!$C$3:$C$77),0))</f>
        <v>#NAME?</v>
      </c>
      <c r="O114" s="27" t="e">
        <f aca="false" t="array" ref="O114:O114">INDEX(INDEX(Cable_L!$H$3:$K$77,,MATCH(O$2,Cable_L!$H$2:$K$2,0)),MATCH(1,COUNTIFS($G114,Cable_L!$A$3:$A$77,$H114,Cable_L!$C$3:$C$77),0))</f>
        <v>#NAME?</v>
      </c>
      <c r="P114" s="15" t="e">
        <v>#NAME?</v>
      </c>
      <c r="Q114" s="14"/>
      <c r="R114" s="15" t="e">
        <v>#NAME?</v>
      </c>
      <c r="S114" s="14"/>
    </row>
    <row r="115" customFormat="false" ht="15" hidden="false" customHeight="false" outlineLevel="0" collapsed="false">
      <c r="C115" s="143" t="s">
        <v>644</v>
      </c>
      <c r="D115" s="7" t="s">
        <v>710</v>
      </c>
      <c r="E115" s="7" t="s">
        <v>645</v>
      </c>
      <c r="F115" s="41" t="s">
        <v>646</v>
      </c>
      <c r="G115" s="36" t="str">
        <f aca="false">IF(LEFT(F115,3)="2.5", MID(F115,7,2),LEFT(F115,2))</f>
        <v>1 </v>
      </c>
      <c r="H115" s="14" t="s">
        <v>177</v>
      </c>
      <c r="I115" s="49"/>
      <c r="K115" s="48"/>
      <c r="L115" s="27" t="e">
        <f aca="false" t="array" ref="L115:L115">INDEX(Cable_L!$B$3:$B$77,MATCH(1,COUNTIFS($G115,Cable_L!$A$3:$A$77,$H115,Cable_L!$C$3:$C$77),0))</f>
        <v>#NAME?</v>
      </c>
      <c r="M115" s="15"/>
      <c r="N115" s="27" t="e">
        <f aca="false" t="array" ref="N115:N115">INDEX(INDEX(Cable_L!$H$3:$K$77,,MATCH(N$2,Cable_L!$H$2:$K$2,0)),MATCH(1,COUNTIFS($G115,Cable_L!$A$3:$A$77,$H115,Cable_L!$C$3:$C$77),0))</f>
        <v>#NAME?</v>
      </c>
      <c r="O115" s="27" t="e">
        <f aca="false" t="array" ref="O115:O115">INDEX(INDEX(Cable_L!$H$3:$K$77,,MATCH(O$2,Cable_L!$H$2:$K$2,0)),MATCH(1,COUNTIFS($G115,Cable_L!$A$3:$A$77,$H115,Cable_L!$C$3:$C$77),0))</f>
        <v>#NAME?</v>
      </c>
      <c r="P115" s="22" t="e">
        <v>#NAME?</v>
      </c>
      <c r="R115" s="22" t="e">
        <v>#NAME?</v>
      </c>
    </row>
    <row r="116" customFormat="false" ht="15" hidden="false" customHeight="false" outlineLevel="0" collapsed="false">
      <c r="C116" s="143" t="s">
        <v>67</v>
      </c>
      <c r="D116" s="7"/>
      <c r="E116" s="7" t="s">
        <v>647</v>
      </c>
      <c r="F116" s="41"/>
      <c r="G116" s="36"/>
      <c r="I116" s="31"/>
      <c r="R116" s="22" t="e">
        <v>#NAME?</v>
      </c>
    </row>
    <row r="117" customFormat="false" ht="18.75" hidden="false" customHeight="false" outlineLevel="0" collapsed="false">
      <c r="C117" s="143" t="s">
        <v>67</v>
      </c>
      <c r="D117" s="7"/>
      <c r="E117" s="7" t="s">
        <v>648</v>
      </c>
      <c r="F117" s="41"/>
      <c r="G117" s="36"/>
      <c r="I117" s="31"/>
      <c r="M117" s="71" t="s">
        <v>712</v>
      </c>
      <c r="N117" s="14"/>
      <c r="O117" s="14"/>
    </row>
    <row r="118" customFormat="false" ht="18.75" hidden="false" customHeight="false" outlineLevel="0" collapsed="false">
      <c r="C118" s="143" t="s">
        <v>67</v>
      </c>
      <c r="D118" s="7"/>
      <c r="E118" s="7" t="s">
        <v>650</v>
      </c>
      <c r="F118" s="41"/>
      <c r="G118" s="36"/>
      <c r="I118" s="31"/>
      <c r="M118" s="72"/>
      <c r="N118" s="73" t="s">
        <v>58</v>
      </c>
      <c r="O118" s="74" t="s">
        <v>694</v>
      </c>
      <c r="P118" s="15"/>
    </row>
    <row r="119" customFormat="false" ht="18.75" hidden="false" customHeight="false" outlineLevel="0" collapsed="false">
      <c r="C119" s="143" t="s">
        <v>67</v>
      </c>
      <c r="D119" s="7"/>
      <c r="E119" s="7" t="s">
        <v>651</v>
      </c>
      <c r="F119" s="41"/>
      <c r="G119" s="36"/>
      <c r="I119" s="31"/>
      <c r="M119" s="15"/>
      <c r="N119" s="75" t="e">
        <f aca="false" t="array" ref="N119:N121">_xlfn._xlws.sort(_xlfn._xlws.filter(_xlfn.unique($N$4:$N$115),_xlfn.unique($N$4:$N$115)&lt;&gt;""))</f>
        <v>#NAME?</v>
      </c>
      <c r="O119" s="76" t="e">
        <f aca="false">COUNTIFS($N$4:$N$115,"=" &amp; N119,$H$4:$H$115,"blu")</f>
        <v>#NAME?</v>
      </c>
      <c r="P119" s="15"/>
    </row>
    <row r="120" customFormat="false" ht="18.75" hidden="false" customHeight="false" outlineLevel="0" collapsed="false">
      <c r="C120" s="146" t="s">
        <v>67</v>
      </c>
      <c r="D120" s="66"/>
      <c r="E120" s="66" t="s">
        <v>652</v>
      </c>
      <c r="F120" s="109"/>
      <c r="G120" s="36"/>
      <c r="I120" s="31"/>
      <c r="M120" s="78"/>
      <c r="N120" s="87" t="e">
        <v>#NAME?</v>
      </c>
      <c r="O120" s="88" t="e">
        <f aca="false">COUNTIFS($N$4:$N$115,"=" &amp; N120,$H$4:$H$115,"blu")</f>
        <v>#NAME?</v>
      </c>
      <c r="P120" s="15"/>
    </row>
    <row r="121" customFormat="false" ht="18.75" hidden="false" customHeight="false" outlineLevel="0" collapsed="false">
      <c r="C121" s="7"/>
      <c r="D121" s="7"/>
      <c r="E121" s="7"/>
      <c r="F121" s="6"/>
      <c r="G121" s="36"/>
      <c r="M121" s="78"/>
      <c r="N121" s="147" t="e">
        <v>#NAME?</v>
      </c>
      <c r="O121" s="80" t="e">
        <f aca="false">COUNTIFS($N$4:$N$115,"=" &amp; N121,$H$4:$H$115,"blu")</f>
        <v>#NAME?</v>
      </c>
      <c r="P121" s="15"/>
    </row>
    <row r="122" customFormat="false" ht="18.75" hidden="false" customHeight="false" outlineLevel="0" collapsed="false">
      <c r="C122" s="7"/>
      <c r="D122" s="7"/>
      <c r="E122" s="7"/>
      <c r="F122" s="6"/>
      <c r="G122" s="36"/>
      <c r="M122" s="78"/>
      <c r="N122" s="82"/>
      <c r="O122" s="83"/>
    </row>
    <row r="123" customFormat="false" ht="18.75" hidden="false" customHeight="false" outlineLevel="0" collapsed="false">
      <c r="C123" s="40"/>
      <c r="D123" s="40"/>
      <c r="E123" s="7"/>
      <c r="F123" s="6"/>
      <c r="M123" s="78"/>
      <c r="N123" s="84" t="s">
        <v>177</v>
      </c>
      <c r="O123" s="74" t="s">
        <v>694</v>
      </c>
      <c r="P123" s="15"/>
    </row>
    <row r="124" customFormat="false" ht="18.75" hidden="false" customHeight="false" outlineLevel="0" collapsed="false">
      <c r="C124" s="81" t="s">
        <v>352</v>
      </c>
      <c r="D124" s="40"/>
      <c r="E124" s="7"/>
      <c r="F124" s="6"/>
      <c r="G124" s="36"/>
      <c r="M124" s="15"/>
      <c r="N124" s="112" t="e">
        <f aca="false" t="array" ref="N124:N126">_xlfn._xlws.sort(_xlfn._xlws.filter(_xlfn.unique($N$4:$N$115),_xlfn.unique($N$4:$N$115)&lt;&gt;""))</f>
        <v>#NAME?</v>
      </c>
      <c r="O124" s="86" t="e">
        <f aca="false">COUNTIFS($N$4:$N$115,"=" &amp; N124,$H$4:$H$115,"red")</f>
        <v>#NAME?</v>
      </c>
      <c r="P124" s="15"/>
    </row>
    <row r="125" customFormat="false" ht="18.75" hidden="false" customHeight="false" outlineLevel="0" collapsed="false">
      <c r="C125" s="40" t="s">
        <v>67</v>
      </c>
      <c r="D125" s="43"/>
      <c r="E125" s="7"/>
      <c r="F125" s="7" t="s">
        <v>653</v>
      </c>
      <c r="G125" s="36"/>
      <c r="M125" s="78"/>
      <c r="N125" s="89" t="e">
        <v>#NAME?</v>
      </c>
      <c r="O125" s="90" t="e">
        <f aca="false">COUNTIFS($N$4:$N$115,"=" &amp; N125,$H$4:$H$115,"red")</f>
        <v>#NAME?</v>
      </c>
      <c r="P125" s="15"/>
    </row>
    <row r="126" customFormat="false" ht="18.75" hidden="false" customHeight="false" outlineLevel="0" collapsed="false">
      <c r="C126" s="40" t="s">
        <v>67</v>
      </c>
      <c r="D126" s="43"/>
      <c r="E126" s="7"/>
      <c r="F126" s="7" t="s">
        <v>654</v>
      </c>
      <c r="G126" s="36"/>
      <c r="M126" s="78"/>
      <c r="N126" s="87" t="e">
        <v>#NAME?</v>
      </c>
      <c r="O126" s="88" t="e">
        <f aca="false">COUNTIFS($N$4:$N$115,"=" &amp; N126,$H$4:$H$115,"red")</f>
        <v>#NAME?</v>
      </c>
      <c r="P126" s="15"/>
    </row>
    <row r="127" customFormat="false" ht="18.75" hidden="false" customHeight="false" outlineLevel="0" collapsed="false">
      <c r="C127" s="40" t="s">
        <v>67</v>
      </c>
      <c r="D127" s="43"/>
      <c r="E127" s="7"/>
      <c r="F127" s="7" t="s">
        <v>655</v>
      </c>
      <c r="G127" s="36"/>
      <c r="M127" s="78"/>
      <c r="N127" s="82"/>
      <c r="O127" s="83"/>
      <c r="P127" s="15"/>
    </row>
    <row r="128" customFormat="false" ht="18.75" hidden="false" customHeight="false" outlineLevel="0" collapsed="false">
      <c r="C128" s="7" t="s">
        <v>67</v>
      </c>
      <c r="D128" s="7"/>
      <c r="E128" s="7"/>
      <c r="F128" s="7" t="s">
        <v>656</v>
      </c>
      <c r="G128" s="36"/>
      <c r="M128" s="78"/>
      <c r="N128" s="73" t="s">
        <v>58</v>
      </c>
      <c r="O128" s="74" t="s">
        <v>695</v>
      </c>
      <c r="P128" s="15"/>
    </row>
    <row r="129" customFormat="false" ht="18.75" hidden="false" customHeight="false" outlineLevel="0" collapsed="false">
      <c r="C129" s="7" t="s">
        <v>67</v>
      </c>
      <c r="D129" s="7"/>
      <c r="E129" s="7"/>
      <c r="F129" s="7" t="s">
        <v>657</v>
      </c>
      <c r="G129" s="36"/>
      <c r="M129" s="15"/>
      <c r="N129" s="75" t="e">
        <f aca="false" t="array" ref="N129:N131">_xlfn._xlws.sort(_xlfn._xlws.filter(_xlfn.unique($O$4:$O$115),_xlfn.unique($O$4:$O$115)&lt;&gt;""))</f>
        <v>#NAME?</v>
      </c>
      <c r="O129" s="76" t="e">
        <f aca="false">COUNTIFS($O$4:$O$115,"=" &amp; N129,$H$4:$H$115,"blu")</f>
        <v>#NAME?</v>
      </c>
      <c r="P129" s="15"/>
    </row>
    <row r="130" customFormat="false" ht="18.75" hidden="false" customHeight="false" outlineLevel="0" collapsed="false">
      <c r="C130" s="7" t="s">
        <v>67</v>
      </c>
      <c r="D130" s="7"/>
      <c r="E130" s="7"/>
      <c r="F130" s="7" t="s">
        <v>658</v>
      </c>
      <c r="G130" s="36"/>
      <c r="M130" s="78"/>
      <c r="N130" s="79" t="e">
        <v>#NAME?</v>
      </c>
      <c r="O130" s="80" t="e">
        <f aca="false">COUNTIFS($O$4:$O$115,"=" &amp; N130,$H$4:$H$115,"blu")</f>
        <v>#NAME?</v>
      </c>
      <c r="P130" s="15"/>
    </row>
    <row r="131" customFormat="false" ht="18.75" hidden="false" customHeight="false" outlineLevel="0" collapsed="false">
      <c r="C131" s="7" t="s">
        <v>67</v>
      </c>
      <c r="D131" s="7"/>
      <c r="E131" s="7"/>
      <c r="F131" s="7" t="s">
        <v>659</v>
      </c>
      <c r="G131" s="36"/>
      <c r="M131" s="78"/>
      <c r="N131" s="87" t="e">
        <v>#NAME?</v>
      </c>
      <c r="O131" s="88" t="e">
        <f aca="false">COUNTIFS($O$4:$O$115,"=" &amp; N131,$H$4:$H$115,"blu")</f>
        <v>#NAME?</v>
      </c>
      <c r="P131" s="15"/>
    </row>
    <row r="132" customFormat="false" ht="18.75" hidden="false" customHeight="false" outlineLevel="0" collapsed="false">
      <c r="C132" s="7" t="s">
        <v>67</v>
      </c>
      <c r="D132" s="7"/>
      <c r="E132" s="7"/>
      <c r="F132" s="7" t="s">
        <v>660</v>
      </c>
      <c r="M132" s="78"/>
      <c r="N132" s="87"/>
      <c r="O132" s="88"/>
      <c r="P132" s="15"/>
    </row>
    <row r="133" customFormat="false" ht="18.75" hidden="false" customHeight="false" outlineLevel="0" collapsed="false">
      <c r="C133" s="7" t="s">
        <v>67</v>
      </c>
      <c r="D133" s="7"/>
      <c r="E133" s="7"/>
      <c r="F133" s="7" t="s">
        <v>661</v>
      </c>
      <c r="G133" s="36"/>
      <c r="M133" s="78"/>
      <c r="N133" s="82"/>
      <c r="O133" s="83"/>
    </row>
    <row r="134" customFormat="false" ht="18.75" hidden="false" customHeight="false" outlineLevel="0" collapsed="false">
      <c r="C134" s="7" t="s">
        <v>67</v>
      </c>
      <c r="D134" s="7"/>
      <c r="E134" s="7"/>
      <c r="F134" s="7" t="s">
        <v>662</v>
      </c>
      <c r="G134" s="36"/>
      <c r="M134" s="15"/>
      <c r="N134" s="84" t="s">
        <v>177</v>
      </c>
      <c r="O134" s="74" t="s">
        <v>695</v>
      </c>
      <c r="P134" s="15"/>
    </row>
    <row r="135" customFormat="false" ht="18.75" hidden="false" customHeight="false" outlineLevel="0" collapsed="false">
      <c r="C135" s="7" t="s">
        <v>67</v>
      </c>
      <c r="D135" s="7"/>
      <c r="E135" s="7"/>
      <c r="F135" s="7" t="s">
        <v>663</v>
      </c>
      <c r="G135" s="36"/>
      <c r="M135" s="78"/>
      <c r="N135" s="112" t="e">
        <f aca="false" t="array" ref="N135:N137">_xlfn._xlws.sort(_xlfn._xlws.filter(_xlfn.unique($O$4:$O$115),_xlfn.unique($O$4:$O$115)&lt;&gt;""))</f>
        <v>#NAME?</v>
      </c>
      <c r="O135" s="86" t="e">
        <f aca="false">COUNTIFS($O$4:$O$115,"=" &amp; N135,$H$4:$H$115,"red")</f>
        <v>#NAME?</v>
      </c>
      <c r="P135" s="15"/>
    </row>
    <row r="136" customFormat="false" ht="18.75" hidden="false" customHeight="false" outlineLevel="0" collapsed="false">
      <c r="C136" s="7" t="s">
        <v>67</v>
      </c>
      <c r="D136" s="7"/>
      <c r="E136" s="7"/>
      <c r="F136" s="7" t="s">
        <v>664</v>
      </c>
      <c r="G136" s="36"/>
      <c r="M136" s="78"/>
      <c r="N136" s="89" t="e">
        <v>#NAME?</v>
      </c>
      <c r="O136" s="90" t="e">
        <f aca="false">COUNTIFS($O$4:$O$115,"=" &amp; N136,$H$4:$H$115,"red")</f>
        <v>#NAME?</v>
      </c>
      <c r="P136" s="15"/>
    </row>
    <row r="137" customFormat="false" ht="18.75" hidden="false" customHeight="false" outlineLevel="0" collapsed="false">
      <c r="C137" s="7" t="s">
        <v>67</v>
      </c>
      <c r="D137" s="7"/>
      <c r="E137" s="7"/>
      <c r="F137" s="7" t="s">
        <v>665</v>
      </c>
      <c r="G137" s="36"/>
      <c r="M137" s="78"/>
      <c r="N137" s="89" t="e">
        <v>#NAME?</v>
      </c>
      <c r="O137" s="90" t="e">
        <f aca="false">COUNTIFS($O$4:$O$115,"=" &amp; N137,$H$4:$H$115,"red")</f>
        <v>#NAME?</v>
      </c>
      <c r="P137" s="15"/>
    </row>
    <row r="138" customFormat="false" ht="18.75" hidden="false" customHeight="false" outlineLevel="0" collapsed="false">
      <c r="C138" s="7" t="s">
        <v>67</v>
      </c>
      <c r="D138" s="7"/>
      <c r="E138" s="7"/>
      <c r="F138" s="7" t="s">
        <v>666</v>
      </c>
      <c r="G138" s="36"/>
      <c r="N138" s="87"/>
      <c r="O138" s="88"/>
      <c r="P138" s="15"/>
    </row>
    <row r="139" customFormat="false" ht="18.75" hidden="false" customHeight="false" outlineLevel="0" collapsed="false">
      <c r="C139" s="7" t="s">
        <v>67</v>
      </c>
      <c r="D139" s="7"/>
      <c r="E139" s="7"/>
      <c r="F139" s="7" t="s">
        <v>667</v>
      </c>
      <c r="G139" s="36"/>
      <c r="N139" s="82"/>
      <c r="O139" s="83"/>
    </row>
    <row r="140" customFormat="false" ht="15" hidden="false" customHeight="false" outlineLevel="0" collapsed="false">
      <c r="C140" s="7" t="s">
        <v>67</v>
      </c>
      <c r="D140" s="7"/>
      <c r="E140" s="7"/>
      <c r="F140" s="7" t="s">
        <v>668</v>
      </c>
      <c r="G140" s="36"/>
    </row>
    <row r="141" customFormat="false" ht="15" hidden="false" customHeight="false" outlineLevel="0" collapsed="false">
      <c r="C141" s="7" t="s">
        <v>67</v>
      </c>
      <c r="D141" s="7"/>
      <c r="E141" s="7"/>
      <c r="F141" s="7" t="s">
        <v>669</v>
      </c>
    </row>
  </sheetData>
  <mergeCells count="6">
    <mergeCell ref="H1:H3"/>
    <mergeCell ref="L1:L3"/>
    <mergeCell ref="M1:M3"/>
    <mergeCell ref="C2:F2"/>
    <mergeCell ref="I2:K2"/>
    <mergeCell ref="X4:Y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15"/>
  <sheetViews>
    <sheetView showFormulas="false" showGridLines="true" showRowColHeaders="true" showZeros="true" rightToLeft="false" tabSelected="false" showOutlineSymbols="true" defaultGridColor="true" view="normal" topLeftCell="B46" colorId="64" zoomScale="110" zoomScaleNormal="110" zoomScalePageLayoutView="100" workbookViewId="0">
      <selection pane="topLeft" activeCell="H1" activeCellId="0" sqref="H1"/>
    </sheetView>
  </sheetViews>
  <sheetFormatPr defaultRowHeight="24.75" zeroHeight="false" outlineLevelRow="0" outlineLevelCol="0"/>
  <cols>
    <col collapsed="false" customWidth="true" hidden="true" outlineLevel="0" max="1" min="1" style="0" width="36.71"/>
    <col collapsed="false" customWidth="true" hidden="false" outlineLevel="0" max="2" min="2" style="27" width="36.71"/>
    <col collapsed="false" customWidth="true" hidden="false" outlineLevel="0" max="3" min="3" style="98" width="27.58"/>
    <col collapsed="false" customWidth="true" hidden="true" outlineLevel="0" max="4" min="4" style="0" width="18.14"/>
    <col collapsed="false" customWidth="false" hidden="true" outlineLevel="0" max="5" min="5" style="0" width="11.52"/>
    <col collapsed="false" customWidth="true" hidden="false" outlineLevel="0" max="6" min="6" style="98" width="27.29"/>
    <col collapsed="false" customWidth="true" hidden="false" outlineLevel="0" max="7" min="7" style="98" width="18.58"/>
    <col collapsed="false" customWidth="true" hidden="false" outlineLevel="0" max="9" min="8" style="98" width="9.14"/>
    <col collapsed="false" customWidth="true" hidden="false" outlineLevel="0" max="10" min="10" style="0" width="8.67"/>
    <col collapsed="false" customWidth="true" hidden="false" outlineLevel="0" max="12" min="11" style="14" width="1.58"/>
    <col collapsed="false" customWidth="true" hidden="false" outlineLevel="0" max="13" min="13" style="14" width="1.71"/>
    <col collapsed="false" customWidth="true" hidden="false" outlineLevel="0" max="1025" min="14" style="0" width="8.67"/>
  </cols>
  <sheetData>
    <row r="1" customFormat="false" ht="24.75" hidden="false" customHeight="true" outlineLevel="0" collapsed="false">
      <c r="A1" s="0" t="n">
        <f aca="false">'Hybrid - Mag - Mirror - Straight'!C1</f>
        <v>0</v>
      </c>
      <c r="B1" s="148" t="s">
        <v>698</v>
      </c>
      <c r="C1" s="148"/>
      <c r="D1" s="0" t="n">
        <f aca="false">'Hybrid - Mag - Mirror - Straight'!F1</f>
        <v>0</v>
      </c>
      <c r="E1" s="0" t="str">
        <f aca="false">'Hybrid - Mag - Mirror - Straight'!L1</f>
        <v>SBC section</v>
      </c>
    </row>
    <row r="2" customFormat="false" ht="7.5" hidden="false" customHeight="true" outlineLevel="0" collapsed="false">
      <c r="A2" s="0" t="str">
        <f aca="false">'Hybrid - Mag - Mirror - Straight'!C2</f>
        <v>Straight Staves - Mag - Mirror</v>
      </c>
      <c r="D2" s="0" t="n">
        <f aca="false">'Hybrid - Mag - Mirror - Straight'!F2</f>
        <v>0</v>
      </c>
      <c r="E2" s="0" t="n">
        <f aca="false">'Hybrid - Mag - Mirror - Straight'!L2</f>
        <v>0</v>
      </c>
      <c r="H2" s="98" t="str">
        <f aca="false">'Hybrid - Mag - Mirror - Straight'!N2</f>
        <v>A-top</v>
      </c>
      <c r="I2" s="98" t="str">
        <f aca="false">'Hybrid - Mag - Mirror - Straight'!O2</f>
        <v>C-bot</v>
      </c>
      <c r="K2" s="25" t="s">
        <v>42</v>
      </c>
      <c r="L2" s="25"/>
      <c r="M2" s="25"/>
    </row>
    <row r="3" s="114" customFormat="true" ht="24.75" hidden="false" customHeight="true" outlineLevel="0" collapsed="false">
      <c r="A3" s="114" t="str">
        <f aca="false">'Hybrid - Mag - Mirror - Straight'!C3</f>
        <v>LVR Name</v>
      </c>
      <c r="B3" s="24" t="s">
        <v>371</v>
      </c>
      <c r="C3" s="149" t="s">
        <v>372</v>
      </c>
      <c r="D3" s="114" t="str">
        <f aca="false">'Hybrid - Mag - Mirror - Straight'!F3</f>
        <v>LVR ID - Connector - Pin</v>
      </c>
      <c r="E3" s="114" t="n">
        <f aca="false">'Hybrid - Mag - Mirror - Straight'!L3</f>
        <v>0</v>
      </c>
      <c r="F3" s="149" t="s">
        <v>670</v>
      </c>
      <c r="G3" s="149"/>
      <c r="H3" s="149" t="str">
        <f aca="false">'Hybrid - Mag - Mirror - Straight'!N3</f>
        <v>L (m)</v>
      </c>
      <c r="I3" s="149" t="str">
        <f aca="false">'Hybrid - Mag - Mirror - Straight'!O3</f>
        <v>L (m)</v>
      </c>
      <c r="K3" s="14"/>
      <c r="L3" s="14"/>
      <c r="M3" s="14"/>
    </row>
    <row r="4" customFormat="false" ht="24.75" hidden="false" customHeight="true" outlineLevel="0" collapsed="false">
      <c r="A4" s="0" t="str">
        <f aca="false">'Hybrid - Mag - Mirror - Straight'!C4</f>
        <v>PT_b_alpha_X2M_P1W_LV_SRC/RET</v>
      </c>
      <c r="B4" s="27" t="str">
        <f aca="false">IF(ISNUMBER(SEARCH("_LV",A4)),LEFT(A4,FIND("_LV",A4)-1),"")</f>
        <v>PT_b_alpha_X2M_P1W</v>
      </c>
      <c r="C4" s="98" t="str">
        <f aca="false">'Hybrid - Mag - Mirror - Straight'!E4</f>
        <v>P4 - 1/9</v>
      </c>
      <c r="D4" s="0" t="str">
        <f aca="false">'Hybrid - Mag - Mirror - Straight'!F4</f>
        <v>11 - J13 - 8/7</v>
      </c>
      <c r="E4" s="0" t="e">
        <f aca="false">'Hybrid - Mag - Mirror - Straight'!L4</f>
        <v>#NAME?</v>
      </c>
      <c r="F4" s="98" t="e">
        <f aca="false">CONCATENATE(D4,"   ",E4)</f>
        <v>#NAME?</v>
      </c>
      <c r="H4" s="98" t="e">
        <f aca="false">'Hybrid - Mag - Mirror - Straight'!N4</f>
        <v>#NAME?</v>
      </c>
      <c r="I4" s="98" t="e">
        <f aca="false">'Hybrid - Mag - Mirror - Straight'!O4</f>
        <v>#NAME?</v>
      </c>
      <c r="K4" s="37"/>
    </row>
    <row r="5" customFormat="false" ht="24.75" hidden="false" customHeight="true" outlineLevel="0" collapsed="false">
      <c r="A5" s="0" t="str">
        <f aca="false">'Hybrid - Mag - Mirror - Straight'!C5</f>
        <v>PT_b_alpha_X2M_P2E_LV_SRC/RET</v>
      </c>
      <c r="B5" s="27" t="str">
        <f aca="false">IF(ISNUMBER(SEARCH("_LV",A5)),LEFT(A5,FIND("_LV",A5)-1),"")</f>
        <v>PT_b_alpha_X2M_P2E</v>
      </c>
      <c r="C5" s="98" t="str">
        <f aca="false">'Hybrid - Mag - Mirror - Straight'!E5</f>
        <v>P4 - 2/10</v>
      </c>
      <c r="D5" s="0" t="str">
        <f aca="false">'Hybrid - Mag - Mirror - Straight'!F5</f>
        <v>6 - J12 - 6/5</v>
      </c>
      <c r="E5" s="0" t="e">
        <f aca="false">'Hybrid - Mag - Mirror - Straight'!L5</f>
        <v>#NAME?</v>
      </c>
      <c r="F5" s="98" t="e">
        <f aca="false">CONCATENATE(D5,"   ",E5)</f>
        <v>#NAME?</v>
      </c>
      <c r="H5" s="98" t="e">
        <f aca="false">'Hybrid - Mag - Mirror - Straight'!N5</f>
        <v>#NAME?</v>
      </c>
      <c r="I5" s="98" t="e">
        <f aca="false">'Hybrid - Mag - Mirror - Straight'!O5</f>
        <v>#NAME?</v>
      </c>
      <c r="K5" s="48"/>
      <c r="L5" s="31"/>
      <c r="M5" s="31"/>
    </row>
    <row r="6" customFormat="false" ht="24.75" hidden="false" customHeight="true" outlineLevel="0" collapsed="false">
      <c r="A6" s="0" t="str">
        <f aca="false">'Hybrid - Mag - Mirror - Straight'!C6</f>
        <v>PT_b_alpha_X2M_P3_LV_SRC/RET</v>
      </c>
      <c r="B6" s="27" t="str">
        <f aca="false">IF(ISNUMBER(SEARCH("_LV",A6)),LEFT(A6,FIND("_LV",A6)-1),"")</f>
        <v>PT_b_alpha_X2M_P3</v>
      </c>
      <c r="C6" s="98" t="str">
        <f aca="false">'Hybrid - Mag - Mirror - Straight'!E6</f>
        <v>P4 - 3/11</v>
      </c>
      <c r="D6" s="0" t="str">
        <f aca="false">'Hybrid - Mag - Mirror - Straight'!F6</f>
        <v>3 - J13 - 8/7</v>
      </c>
      <c r="E6" s="0" t="e">
        <f aca="false">'Hybrid - Mag - Mirror - Straight'!L6</f>
        <v>#NAME?</v>
      </c>
      <c r="F6" s="98" t="e">
        <f aca="false">CONCATENATE(D6,"   ",E6)</f>
        <v>#NAME?</v>
      </c>
      <c r="H6" s="98" t="e">
        <f aca="false">'Hybrid - Mag - Mirror - Straight'!N6</f>
        <v>#NAME?</v>
      </c>
      <c r="I6" s="98" t="e">
        <f aca="false">'Hybrid - Mag - Mirror - Straight'!O6</f>
        <v>#NAME?</v>
      </c>
      <c r="K6" s="48"/>
      <c r="L6" s="31"/>
      <c r="M6" s="31"/>
    </row>
    <row r="7" customFormat="false" ht="24.75" hidden="false" customHeight="true" outlineLevel="0" collapsed="false">
      <c r="A7" s="0" t="str">
        <f aca="false">'Hybrid - Mag - Mirror - Straight'!C7</f>
        <v>PT_b_alpha_X2S_P1W_LV_SRC/RET</v>
      </c>
      <c r="B7" s="27" t="str">
        <f aca="false">IF(ISNUMBER(SEARCH("_LV",A7)),LEFT(A7,FIND("_LV",A7)-1),"")</f>
        <v>PT_b_alpha_X2S_P1W</v>
      </c>
      <c r="C7" s="98" t="str">
        <f aca="false">'Hybrid - Mag - Mirror - Straight'!E7</f>
        <v>P4 - 4/12</v>
      </c>
      <c r="D7" s="0" t="str">
        <f aca="false">'Hybrid - Mag - Mirror - Straight'!F7</f>
        <v>6 - J12 - 8/7</v>
      </c>
      <c r="E7" s="0" t="e">
        <f aca="false">'Hybrid - Mag - Mirror - Straight'!L7</f>
        <v>#NAME?</v>
      </c>
      <c r="F7" s="98" t="e">
        <f aca="false">CONCATENATE(D7,"   ",E7)</f>
        <v>#NAME?</v>
      </c>
      <c r="H7" s="98" t="e">
        <f aca="false">'Hybrid - Mag - Mirror - Straight'!N7</f>
        <v>#NAME?</v>
      </c>
      <c r="I7" s="98" t="e">
        <f aca="false">'Hybrid - Mag - Mirror - Straight'!O7</f>
        <v>#NAME?</v>
      </c>
      <c r="K7" s="48"/>
      <c r="L7" s="31"/>
      <c r="M7" s="31"/>
    </row>
    <row r="8" customFormat="false" ht="24.75" hidden="false" customHeight="true" outlineLevel="0" collapsed="false">
      <c r="A8" s="0" t="str">
        <f aca="false">'Hybrid - Mag - Mirror - Straight'!C8</f>
        <v>PT_b_alpha_X2S_P2E_LV_SRC/RET</v>
      </c>
      <c r="B8" s="27" t="str">
        <f aca="false">IF(ISNUMBER(SEARCH("_LV",A8)),LEFT(A8,FIND("_LV",A8)-1),"")</f>
        <v>PT_b_alpha_X2S_P2E</v>
      </c>
      <c r="C8" s="98" t="str">
        <f aca="false">'Hybrid - Mag - Mirror - Straight'!E8</f>
        <v>P4 - 5/13</v>
      </c>
      <c r="D8" s="0" t="str">
        <f aca="false">'Hybrid - Mag - Mirror - Straight'!F8</f>
        <v>3 - J13 - 4/3</v>
      </c>
      <c r="E8" s="0" t="e">
        <f aca="false">'Hybrid - Mag - Mirror - Straight'!L8</f>
        <v>#NAME?</v>
      </c>
      <c r="F8" s="98" t="e">
        <f aca="false">CONCATENATE(D8,"   ",E8)</f>
        <v>#NAME?</v>
      </c>
      <c r="H8" s="98" t="e">
        <f aca="false">'Hybrid - Mag - Mirror - Straight'!N8</f>
        <v>#NAME?</v>
      </c>
      <c r="I8" s="98" t="e">
        <f aca="false">'Hybrid - Mag - Mirror - Straight'!O8</f>
        <v>#NAME?</v>
      </c>
      <c r="K8" s="48"/>
      <c r="L8" s="31"/>
      <c r="M8" s="31"/>
    </row>
    <row r="9" customFormat="false" ht="24.75" hidden="false" customHeight="true" outlineLevel="0" collapsed="false">
      <c r="A9" s="0" t="str">
        <f aca="false">'Hybrid - Mag - Mirror - Straight'!C9</f>
        <v>PT_b_alpha_X2S_P3_LV_SRC/RET</v>
      </c>
      <c r="B9" s="27" t="str">
        <f aca="false">IF(ISNUMBER(SEARCH("_LV",A9)),LEFT(A9,FIND("_LV",A9)-1),"")</f>
        <v>PT_b_alpha_X2S_P3</v>
      </c>
      <c r="C9" s="98" t="str">
        <f aca="false">'Hybrid - Mag - Mirror - Straight'!E9</f>
        <v>P4 - 6/14</v>
      </c>
      <c r="D9" s="0" t="str">
        <f aca="false">'Hybrid - Mag - Mirror - Straight'!F9</f>
        <v>1 - J12 - 2/1</v>
      </c>
      <c r="E9" s="0" t="e">
        <f aca="false">'Hybrid - Mag - Mirror - Straight'!L9</f>
        <v>#NAME?</v>
      </c>
      <c r="F9" s="98" t="e">
        <f aca="false">CONCATENATE(D9,"   ",E9)</f>
        <v>#NAME?</v>
      </c>
      <c r="H9" s="98" t="e">
        <f aca="false">'Hybrid - Mag - Mirror - Straight'!N9</f>
        <v>#NAME?</v>
      </c>
      <c r="I9" s="98" t="e">
        <f aca="false">'Hybrid - Mag - Mirror - Straight'!O9</f>
        <v>#NAME?</v>
      </c>
      <c r="K9" s="48"/>
      <c r="L9" s="31"/>
      <c r="M9" s="144"/>
    </row>
    <row r="10" customFormat="false" ht="24.75" hidden="false" customHeight="true" outlineLevel="0" collapsed="false">
      <c r="A10" s="0" t="str">
        <f aca="false">'Hybrid - Mag - Mirror - Straight'!C10</f>
        <v>PT_b_alpha_X1M_P1E_LV_SRC/RET</v>
      </c>
      <c r="B10" s="27" t="str">
        <f aca="false">IF(ISNUMBER(SEARCH("_LV",A10)),LEFT(A10,FIND("_LV",A10)-1),"")</f>
        <v>PT_b_alpha_X1M_P1E</v>
      </c>
      <c r="C10" s="98" t="str">
        <f aca="false">'Hybrid - Mag - Mirror - Straight'!E10</f>
        <v>P4 - 7/15</v>
      </c>
      <c r="D10" s="0" t="str">
        <f aca="false">'Hybrid - Mag - Mirror - Straight'!F10</f>
        <v>11 - J12 - 2/1</v>
      </c>
      <c r="E10" s="0" t="e">
        <f aca="false">'Hybrid - Mag - Mirror - Straight'!L10</f>
        <v>#NAME?</v>
      </c>
      <c r="F10" s="101" t="e">
        <f aca="false">CONCATENATE(D10,"   ",E10)</f>
        <v>#NAME?</v>
      </c>
      <c r="H10" s="98" t="e">
        <f aca="false">'Hybrid - Mag - Mirror - Straight'!N10</f>
        <v>#NAME?</v>
      </c>
      <c r="I10" s="98" t="e">
        <f aca="false">'Hybrid - Mag - Mirror - Straight'!O10</f>
        <v>#NAME?</v>
      </c>
      <c r="K10" s="42"/>
      <c r="L10" s="31"/>
      <c r="M10" s="31"/>
    </row>
    <row r="11" customFormat="false" ht="24.75" hidden="false" customHeight="true" outlineLevel="0" collapsed="false">
      <c r="A11" s="0" t="str">
        <f aca="false">'Hybrid - Mag - Mirror - Straight'!C11</f>
        <v>PT_b_alpha_X1M_P1E_LV_SRC/RET</v>
      </c>
      <c r="B11" s="27" t="str">
        <f aca="false">IF(ISNUMBER(SEARCH("_LV",A11)),LEFT(A11,FIND("_LV",A11)-1),"")</f>
        <v>PT_b_alpha_X1M_P1E</v>
      </c>
      <c r="C11" s="98" t="str">
        <f aca="false">'Hybrid - Mag - Mirror - Straight'!E11</f>
        <v>P4 - 7/15</v>
      </c>
      <c r="D11" s="0" t="str">
        <f aca="false">'Hybrid - Mag - Mirror - Straight'!F11</f>
        <v>11 - J12 - 6/5</v>
      </c>
      <c r="E11" s="0" t="e">
        <f aca="false">'Hybrid - Mag - Mirror - Straight'!L11</f>
        <v>#NAME?</v>
      </c>
      <c r="F11" s="101" t="e">
        <f aca="false">CONCATENATE(D11,"   ",E11)</f>
        <v>#NAME?</v>
      </c>
      <c r="H11" s="98" t="n">
        <f aca="false">'Hybrid - Mag - Mirror - Straight'!N11</f>
        <v>0</v>
      </c>
      <c r="I11" s="98" t="n">
        <f aca="false">'Hybrid - Mag - Mirror - Straight'!O11</f>
        <v>0</v>
      </c>
      <c r="K11" s="48"/>
      <c r="L11" s="31"/>
      <c r="M11" s="31"/>
    </row>
    <row r="12" customFormat="false" ht="24.75" hidden="false" customHeight="true" outlineLevel="0" collapsed="false">
      <c r="K12" s="31"/>
      <c r="L12" s="31"/>
      <c r="M12" s="31"/>
    </row>
    <row r="13" customFormat="false" ht="24.75" hidden="false" customHeight="true" outlineLevel="0" collapsed="false">
      <c r="K13" s="31"/>
      <c r="L13" s="31"/>
      <c r="M13" s="31"/>
    </row>
    <row r="14" customFormat="false" ht="24.75" hidden="false" customHeight="true" outlineLevel="0" collapsed="false">
      <c r="A14" s="0" t="str">
        <f aca="false">'Hybrid - Mag - Mirror - Straight'!C14</f>
        <v>PT_b_alpha_X1M_P1W_LV_SRC/RET</v>
      </c>
      <c r="B14" s="27" t="str">
        <f aca="false">IF(ISNUMBER(SEARCH("_LV",A14)),LEFT(A14,FIND("_LV",A14)-1),"")</f>
        <v>PT_b_alpha_X1M_P1W</v>
      </c>
      <c r="C14" s="98" t="str">
        <f aca="false">'Hybrid - Mag - Mirror - Straight'!E14</f>
        <v>P5 - 1/9</v>
      </c>
      <c r="D14" s="0" t="str">
        <f aca="false">'Hybrid - Mag - Mirror - Straight'!F14</f>
        <v>11 - J12 - 4/3</v>
      </c>
      <c r="E14" s="0" t="e">
        <f aca="false">'Hybrid - Mag - Mirror - Straight'!L14</f>
        <v>#NAME?</v>
      </c>
      <c r="F14" s="103" t="e">
        <f aca="false">CONCATENATE(D14,"   ",E14)</f>
        <v>#NAME?</v>
      </c>
      <c r="H14" s="98" t="e">
        <f aca="false">'Hybrid - Mag - Mirror - Straight'!N14</f>
        <v>#NAME?</v>
      </c>
      <c r="I14" s="98" t="e">
        <f aca="false">'Hybrid - Mag - Mirror - Straight'!O14</f>
        <v>#NAME?</v>
      </c>
      <c r="K14" s="48"/>
      <c r="L14" s="31"/>
      <c r="M14" s="31"/>
    </row>
    <row r="15" customFormat="false" ht="24.75" hidden="false" customHeight="true" outlineLevel="0" collapsed="false">
      <c r="A15" s="0" t="str">
        <f aca="false">'Hybrid - Mag - Mirror - Straight'!C15</f>
        <v>PT_b_alpha_X1M_P1W_LV_SRC/RET</v>
      </c>
      <c r="B15" s="27" t="str">
        <f aca="false">IF(ISNUMBER(SEARCH("_LV",A15)),LEFT(A15,FIND("_LV",A15)-1),"")</f>
        <v>PT_b_alpha_X1M_P1W</v>
      </c>
      <c r="C15" s="98" t="str">
        <f aca="false">'Hybrid - Mag - Mirror - Straight'!E15</f>
        <v>P5 - 1/9</v>
      </c>
      <c r="D15" s="0" t="str">
        <f aca="false">'Hybrid - Mag - Mirror - Straight'!F15</f>
        <v>11 - J12 - 8/7</v>
      </c>
      <c r="E15" s="0" t="e">
        <f aca="false">'Hybrid - Mag - Mirror - Straight'!L15</f>
        <v>#NAME?</v>
      </c>
      <c r="F15" s="103" t="e">
        <f aca="false">CONCATENATE(D15,"   ",E15)</f>
        <v>#NAME?</v>
      </c>
      <c r="H15" s="98" t="n">
        <f aca="false">'Hybrid - Mag - Mirror - Straight'!N15</f>
        <v>0</v>
      </c>
      <c r="I15" s="98" t="n">
        <f aca="false">'Hybrid - Mag - Mirror - Straight'!O15</f>
        <v>0</v>
      </c>
      <c r="K15" s="47"/>
      <c r="L15" s="31"/>
      <c r="M15" s="31"/>
    </row>
    <row r="16" customFormat="false" ht="24.75" hidden="false" customHeight="true" outlineLevel="0" collapsed="false">
      <c r="A16" s="0" t="str">
        <f aca="false">'Hybrid - Mag - Mirror - Straight'!C16</f>
        <v>PT_b_alpha_X1M_P2E_LV_SRC/RET</v>
      </c>
      <c r="B16" s="27" t="str">
        <f aca="false">IF(ISNUMBER(SEARCH("_LV",A16)),LEFT(A16,FIND("_LV",A16)-1),"")</f>
        <v>PT_b_alpha_X1M_P2E</v>
      </c>
      <c r="C16" s="98" t="str">
        <f aca="false">'Hybrid - Mag - Mirror - Straight'!E16</f>
        <v>P5 - 2/10</v>
      </c>
      <c r="D16" s="0" t="str">
        <f aca="false">'Hybrid - Mag - Mirror - Straight'!F16</f>
        <v>6 - J12 - 4/3</v>
      </c>
      <c r="E16" s="0" t="e">
        <f aca="false">'Hybrid - Mag - Mirror - Straight'!L16</f>
        <v>#NAME?</v>
      </c>
      <c r="F16" s="98" t="e">
        <f aca="false">CONCATENATE(D16,"   ",E16)</f>
        <v>#NAME?</v>
      </c>
      <c r="H16" s="98" t="e">
        <f aca="false">'Hybrid - Mag - Mirror - Straight'!N16</f>
        <v>#NAME?</v>
      </c>
      <c r="I16" s="98" t="e">
        <f aca="false">'Hybrid - Mag - Mirror - Straight'!O16</f>
        <v>#NAME?</v>
      </c>
      <c r="K16" s="48"/>
      <c r="L16" s="31"/>
      <c r="M16" s="31"/>
    </row>
    <row r="17" customFormat="false" ht="24.75" hidden="false" customHeight="true" outlineLevel="0" collapsed="false">
      <c r="A17" s="0" t="str">
        <f aca="false">'Hybrid - Mag - Mirror - Straight'!C17</f>
        <v>PT_b_alpha_X1M_P3_LV_SRC/RET</v>
      </c>
      <c r="B17" s="27" t="str">
        <f aca="false">IF(ISNUMBER(SEARCH("_LV",A17)),LEFT(A17,FIND("_LV",A17)-1),"")</f>
        <v>PT_b_alpha_X1M_P3</v>
      </c>
      <c r="C17" s="98" t="str">
        <f aca="false">'Hybrid - Mag - Mirror - Straight'!E17</f>
        <v>P5 - 3/11</v>
      </c>
      <c r="D17" s="0" t="str">
        <f aca="false">'Hybrid - Mag - Mirror - Straight'!F17</f>
        <v>3 - J12 - 6/5</v>
      </c>
      <c r="E17" s="0" t="e">
        <f aca="false">'Hybrid - Mag - Mirror - Straight'!L17</f>
        <v>#NAME?</v>
      </c>
      <c r="F17" s="98" t="e">
        <f aca="false">CONCATENATE(D17,"   ",E17)</f>
        <v>#NAME?</v>
      </c>
      <c r="H17" s="98" t="e">
        <f aca="false">'Hybrid - Mag - Mirror - Straight'!N17</f>
        <v>#NAME?</v>
      </c>
      <c r="I17" s="98" t="e">
        <f aca="false">'Hybrid - Mag - Mirror - Straight'!O17</f>
        <v>#NAME?</v>
      </c>
      <c r="K17" s="48"/>
      <c r="L17" s="31"/>
      <c r="M17" s="31"/>
    </row>
    <row r="18" customFormat="false" ht="24.75" hidden="false" customHeight="true" outlineLevel="0" collapsed="false">
      <c r="A18" s="0" t="str">
        <f aca="false">'Hybrid - Mag - Mirror - Straight'!C18</f>
        <v>PT_b_alpha_X1S_P1W_LV_SRC/RET</v>
      </c>
      <c r="B18" s="27" t="str">
        <f aca="false">IF(ISNUMBER(SEARCH("_LV",A18)),LEFT(A18,FIND("_LV",A18)-1),"")</f>
        <v>PT_b_alpha_X1S_P1W</v>
      </c>
      <c r="C18" s="98" t="str">
        <f aca="false">'Hybrid - Mag - Mirror - Straight'!E18</f>
        <v>P5 - 4/12</v>
      </c>
      <c r="D18" s="0" t="str">
        <f aca="false">'Hybrid - Mag - Mirror - Straight'!F18</f>
        <v>9 - J13 - 4/3</v>
      </c>
      <c r="E18" s="0" t="e">
        <f aca="false">'Hybrid - Mag - Mirror - Straight'!L18</f>
        <v>#NAME?</v>
      </c>
      <c r="F18" s="101" t="e">
        <f aca="false">CONCATENATE(D18,"   ",E18)</f>
        <v>#NAME?</v>
      </c>
      <c r="H18" s="98" t="e">
        <f aca="false">'Hybrid - Mag - Mirror - Straight'!N18</f>
        <v>#NAME?</v>
      </c>
      <c r="I18" s="98" t="e">
        <f aca="false">'Hybrid - Mag - Mirror - Straight'!O18</f>
        <v>#NAME?</v>
      </c>
      <c r="K18" s="48"/>
      <c r="L18" s="31"/>
      <c r="M18" s="31"/>
    </row>
    <row r="19" customFormat="false" ht="24.75" hidden="false" customHeight="true" outlineLevel="0" collapsed="false">
      <c r="A19" s="0" t="str">
        <f aca="false">'Hybrid - Mag - Mirror - Straight'!C19</f>
        <v>PT_b_alpha_X1S_P1W_LV_SRC/RET</v>
      </c>
      <c r="B19" s="27" t="str">
        <f aca="false">IF(ISNUMBER(SEARCH("_LV",A19)),LEFT(A19,FIND("_LV",A19)-1),"")</f>
        <v>PT_b_alpha_X1S_P1W</v>
      </c>
      <c r="C19" s="98" t="str">
        <f aca="false">'Hybrid - Mag - Mirror - Straight'!E19</f>
        <v>P5 - 4/12</v>
      </c>
      <c r="D19" s="0" t="str">
        <f aca="false">'Hybrid - Mag - Mirror - Straight'!F19</f>
        <v>9 - J13 - 8/7</v>
      </c>
      <c r="E19" s="0" t="e">
        <f aca="false">'Hybrid - Mag - Mirror - Straight'!L19</f>
        <v>#NAME?</v>
      </c>
      <c r="F19" s="101" t="e">
        <f aca="false">CONCATENATE(D19,"   ",E19)</f>
        <v>#NAME?</v>
      </c>
      <c r="H19" s="98" t="n">
        <f aca="false">'Hybrid - Mag - Mirror - Straight'!N19</f>
        <v>0</v>
      </c>
      <c r="I19" s="98" t="n">
        <f aca="false">'Hybrid - Mag - Mirror - Straight'!O19</f>
        <v>0</v>
      </c>
      <c r="K19" s="48"/>
      <c r="L19" s="31"/>
      <c r="M19" s="31"/>
    </row>
    <row r="20" customFormat="false" ht="24.75" hidden="false" customHeight="true" outlineLevel="0" collapsed="false">
      <c r="A20" s="0" t="str">
        <f aca="false">'Hybrid - Mag - Mirror - Straight'!C20</f>
        <v>PT_b_alpha_X1S_P2E_LV_SRC/RET</v>
      </c>
      <c r="B20" s="27" t="str">
        <f aca="false">IF(ISNUMBER(SEARCH("_LV",A20)),LEFT(A20,FIND("_LV",A20)-1),"")</f>
        <v>PT_b_alpha_X1S_P2E</v>
      </c>
      <c r="C20" s="98" t="str">
        <f aca="false">'Hybrid - Mag - Mirror - Straight'!E20</f>
        <v>P5 - 5/13</v>
      </c>
      <c r="D20" s="0" t="str">
        <f aca="false">'Hybrid - Mag - Mirror - Straight'!F20</f>
        <v>3 - J12 - 2/1</v>
      </c>
      <c r="E20" s="0" t="e">
        <f aca="false">'Hybrid - Mag - Mirror - Straight'!L20</f>
        <v>#NAME?</v>
      </c>
      <c r="F20" s="98" t="e">
        <f aca="false">CONCATENATE(D20,"   ",E20)</f>
        <v>#NAME?</v>
      </c>
      <c r="H20" s="98" t="e">
        <f aca="false">'Hybrid - Mag - Mirror - Straight'!N20</f>
        <v>#NAME?</v>
      </c>
      <c r="I20" s="98" t="e">
        <f aca="false">'Hybrid - Mag - Mirror - Straight'!O20</f>
        <v>#NAME?</v>
      </c>
      <c r="K20" s="48"/>
      <c r="L20" s="31"/>
      <c r="M20" s="31"/>
    </row>
    <row r="21" customFormat="false" ht="24.75" hidden="false" customHeight="true" outlineLevel="0" collapsed="false">
      <c r="A21" s="0" t="str">
        <f aca="false">'Hybrid - Mag - Mirror - Straight'!C21</f>
        <v>PT_b_alpha_X1S_P3_LV_SRC/RET</v>
      </c>
      <c r="B21" s="27" t="str">
        <f aca="false">IF(ISNUMBER(SEARCH("_LV",A21)),LEFT(A21,FIND("_LV",A21)-1),"")</f>
        <v>PT_b_alpha_X1S_P3</v>
      </c>
      <c r="C21" s="98" t="str">
        <f aca="false">'Hybrid - Mag - Mirror - Straight'!E21</f>
        <v>P5 - 6/14</v>
      </c>
      <c r="D21" s="0" t="str">
        <f aca="false">'Hybrid - Mag - Mirror - Straight'!F21</f>
        <v>1 - J12 - 4/3</v>
      </c>
      <c r="E21" s="0" t="e">
        <f aca="false">'Hybrid - Mag - Mirror - Straight'!L21</f>
        <v>#NAME?</v>
      </c>
      <c r="F21" s="98" t="e">
        <f aca="false">CONCATENATE(D21,"   ",E21)</f>
        <v>#NAME?</v>
      </c>
      <c r="H21" s="98" t="e">
        <f aca="false">'Hybrid - Mag - Mirror - Straight'!N21</f>
        <v>#NAME?</v>
      </c>
      <c r="I21" s="98" t="e">
        <f aca="false">'Hybrid - Mag - Mirror - Straight'!O21</f>
        <v>#NAME?</v>
      </c>
      <c r="K21" s="48"/>
      <c r="L21" s="31"/>
      <c r="M21" s="49"/>
    </row>
    <row r="22" customFormat="false" ht="24.75" hidden="false" customHeight="true" outlineLevel="0" collapsed="false">
      <c r="A22" s="0" t="str">
        <f aca="false">'Hybrid - Mag - Mirror - Straight'!C22</f>
        <v>PT_b_alpha_X0S_P2W_LV_SRC/RET</v>
      </c>
      <c r="B22" s="27" t="str">
        <f aca="false">IF(ISNUMBER(SEARCH("_LV",A22)),LEFT(A22,FIND("_LV",A22)-1),"")</f>
        <v>PT_b_alpha_X0S_P2W</v>
      </c>
      <c r="C22" s="98" t="str">
        <f aca="false">'Hybrid - Mag - Mirror - Straight'!E22</f>
        <v>P5 - 7/15</v>
      </c>
      <c r="D22" s="0" t="str">
        <f aca="false">'Hybrid - Mag - Mirror - Straight'!F22</f>
        <v>9 - J12 - 4/3</v>
      </c>
      <c r="E22" s="0" t="e">
        <f aca="false">'Hybrid - Mag - Mirror - Straight'!L22</f>
        <v>#NAME?</v>
      </c>
      <c r="F22" s="103" t="e">
        <f aca="false">CONCATENATE(D22,"   ",E22)</f>
        <v>#NAME?</v>
      </c>
      <c r="H22" s="98" t="e">
        <f aca="false">'Hybrid - Mag - Mirror - Straight'!N22</f>
        <v>#NAME?</v>
      </c>
      <c r="I22" s="98" t="e">
        <f aca="false">'Hybrid - Mag - Mirror - Straight'!O22</f>
        <v>#NAME?</v>
      </c>
      <c r="K22" s="48"/>
      <c r="L22" s="31"/>
      <c r="M22" s="31"/>
    </row>
    <row r="23" customFormat="false" ht="24.75" hidden="false" customHeight="true" outlineLevel="0" collapsed="false">
      <c r="A23" s="0" t="str">
        <f aca="false">'Hybrid - Mag - Mirror - Straight'!C23</f>
        <v>PT_b_alpha_X0S_P2W_LV_SRC/RET</v>
      </c>
      <c r="B23" s="27" t="str">
        <f aca="false">IF(ISNUMBER(SEARCH("_LV",A23)),LEFT(A23,FIND("_LV",A23)-1),"")</f>
        <v>PT_b_alpha_X0S_P2W</v>
      </c>
      <c r="C23" s="98" t="str">
        <f aca="false">'Hybrid - Mag - Mirror - Straight'!E23</f>
        <v>P5 - 7/15</v>
      </c>
      <c r="D23" s="0" t="str">
        <f aca="false">'Hybrid - Mag - Mirror - Straight'!F23</f>
        <v>9 - J12 - 8/7</v>
      </c>
      <c r="E23" s="0" t="e">
        <f aca="false">'Hybrid - Mag - Mirror - Straight'!L23</f>
        <v>#NAME?</v>
      </c>
      <c r="F23" s="103" t="e">
        <f aca="false">CONCATENATE(D23,"   ",E23)</f>
        <v>#NAME?</v>
      </c>
      <c r="H23" s="98" t="n">
        <f aca="false">'Hybrid - Mag - Mirror - Straight'!N23</f>
        <v>0</v>
      </c>
      <c r="I23" s="98" t="n">
        <f aca="false">'Hybrid - Mag - Mirror - Straight'!O23</f>
        <v>0</v>
      </c>
      <c r="K23" s="48"/>
      <c r="L23" s="31"/>
      <c r="M23" s="31"/>
    </row>
    <row r="24" customFormat="false" ht="24.75" hidden="false" customHeight="true" outlineLevel="0" collapsed="false">
      <c r="A24" s="0" t="str">
        <f aca="false">'Hybrid - Mag - Mirror - Straight'!C24</f>
        <v>PT_b_alpha_X1S_P1E_LV_SRC/RET</v>
      </c>
      <c r="B24" s="27" t="str">
        <f aca="false">IF(ISNUMBER(SEARCH("_LV",A24)),LEFT(A24,FIND("_LV",A24)-1),"")</f>
        <v>PT_b_alpha_X1S_P1E</v>
      </c>
      <c r="C24" s="98" t="str">
        <f aca="false">'Hybrid - Mag - Mirror - Straight'!E24</f>
        <v>P5 - 8/16</v>
      </c>
      <c r="D24" s="0" t="str">
        <f aca="false">'Hybrid - Mag - Mirror - Straight'!F24</f>
        <v>9 - J13 - 2/1</v>
      </c>
      <c r="E24" s="0" t="e">
        <f aca="false">'Hybrid - Mag - Mirror - Straight'!L24</f>
        <v>#NAME?</v>
      </c>
      <c r="F24" s="101" t="e">
        <f aca="false">CONCATENATE(D24,"   ",E24)</f>
        <v>#NAME?</v>
      </c>
      <c r="H24" s="98" t="e">
        <f aca="false">'Hybrid - Mag - Mirror - Straight'!N24</f>
        <v>#NAME?</v>
      </c>
      <c r="I24" s="98" t="e">
        <f aca="false">'Hybrid - Mag - Mirror - Straight'!O24</f>
        <v>#NAME?</v>
      </c>
      <c r="K24" s="42"/>
      <c r="L24" s="31"/>
      <c r="M24" s="31"/>
    </row>
    <row r="25" customFormat="false" ht="24.75" hidden="false" customHeight="true" outlineLevel="0" collapsed="false">
      <c r="A25" s="0" t="str">
        <f aca="false">'Hybrid - Mag - Mirror - Straight'!C25</f>
        <v>PT_b_alpha_X1S_P1E_LV_SRC/RET</v>
      </c>
      <c r="B25" s="27" t="str">
        <f aca="false">IF(ISNUMBER(SEARCH("_LV",A25)),LEFT(A25,FIND("_LV",A25)-1),"")</f>
        <v>PT_b_alpha_X1S_P1E</v>
      </c>
      <c r="C25" s="98" t="str">
        <f aca="false">'Hybrid - Mag - Mirror - Straight'!E25</f>
        <v>P5 - 8/16</v>
      </c>
      <c r="D25" s="0" t="str">
        <f aca="false">'Hybrid - Mag - Mirror - Straight'!F25</f>
        <v>9 - J13 - 6/5</v>
      </c>
      <c r="E25" s="0" t="e">
        <f aca="false">'Hybrid - Mag - Mirror - Straight'!L25</f>
        <v>#NAME?</v>
      </c>
      <c r="F25" s="101" t="e">
        <f aca="false">CONCATENATE(D25,"   ",E25)</f>
        <v>#NAME?</v>
      </c>
      <c r="H25" s="98" t="n">
        <f aca="false">'Hybrid - Mag - Mirror - Straight'!N25</f>
        <v>0</v>
      </c>
      <c r="I25" s="98" t="n">
        <f aca="false">'Hybrid - Mag - Mirror - Straight'!O25</f>
        <v>0</v>
      </c>
      <c r="K25" s="48"/>
      <c r="L25" s="31"/>
      <c r="M25" s="31"/>
    </row>
    <row r="26" customFormat="false" ht="24.75" hidden="false" customHeight="true" outlineLevel="0" collapsed="false">
      <c r="K26" s="31"/>
      <c r="L26" s="31"/>
      <c r="M26" s="31"/>
    </row>
    <row r="27" customFormat="false" ht="24.75" hidden="false" customHeight="true" outlineLevel="0" collapsed="false">
      <c r="A27" s="0" t="str">
        <f aca="false">'Hybrid - Mag - Mirror - Straight'!C27</f>
        <v>PT_b_alpha_X0M_P1W_LV_SRC/RET</v>
      </c>
      <c r="B27" s="27" t="str">
        <f aca="false">IF(ISNUMBER(SEARCH("_LV",A27)),LEFT(A27,FIND("_LV",A27)-1),"")</f>
        <v>PT_b_alpha_X0M_P1W</v>
      </c>
      <c r="C27" s="98" t="str">
        <f aca="false">'Hybrid - Mag - Mirror - Straight'!E27</f>
        <v>P6 - 1/9</v>
      </c>
      <c r="D27" s="0" t="str">
        <f aca="false">'Hybrid - Mag - Mirror - Straight'!F27</f>
        <v>10 - J13 - 4/3</v>
      </c>
      <c r="E27" s="0" t="e">
        <f aca="false">'Hybrid - Mag - Mirror - Straight'!L27</f>
        <v>#NAME?</v>
      </c>
      <c r="F27" s="103" t="e">
        <f aca="false">CONCATENATE(D27,"   ",E27)</f>
        <v>#NAME?</v>
      </c>
      <c r="H27" s="98" t="e">
        <f aca="false">'Hybrid - Mag - Mirror - Straight'!N27</f>
        <v>#NAME?</v>
      </c>
      <c r="I27" s="98" t="e">
        <f aca="false">'Hybrid - Mag - Mirror - Straight'!O27</f>
        <v>#NAME?</v>
      </c>
      <c r="K27" s="48"/>
      <c r="L27" s="31"/>
      <c r="M27" s="31"/>
    </row>
    <row r="28" customFormat="false" ht="24.75" hidden="false" customHeight="true" outlineLevel="0" collapsed="false">
      <c r="A28" s="0" t="str">
        <f aca="false">'Hybrid - Mag - Mirror - Straight'!C28</f>
        <v>PT_b_alpha_X0M_P1W_LV_SRC/RET</v>
      </c>
      <c r="B28" s="27" t="str">
        <f aca="false">IF(ISNUMBER(SEARCH("_LV",A28)),LEFT(A28,FIND("_LV",A28)-1),"")</f>
        <v>PT_b_alpha_X0M_P1W</v>
      </c>
      <c r="C28" s="98" t="str">
        <f aca="false">'Hybrid - Mag - Mirror - Straight'!E28</f>
        <v>P6 - 1/9</v>
      </c>
      <c r="D28" s="0" t="str">
        <f aca="false">'Hybrid - Mag - Mirror - Straight'!F28</f>
        <v>10 - J13 - 8/7</v>
      </c>
      <c r="E28" s="0" t="e">
        <f aca="false">'Hybrid - Mag - Mirror - Straight'!L28</f>
        <v>#NAME?</v>
      </c>
      <c r="F28" s="103" t="e">
        <f aca="false">CONCATENATE(D28,"   ",E28)</f>
        <v>#NAME?</v>
      </c>
      <c r="H28" s="98" t="n">
        <f aca="false">'Hybrid - Mag - Mirror - Straight'!N28</f>
        <v>0</v>
      </c>
      <c r="I28" s="98" t="n">
        <f aca="false">'Hybrid - Mag - Mirror - Straight'!O28</f>
        <v>0</v>
      </c>
      <c r="K28" s="47"/>
      <c r="L28" s="31"/>
      <c r="M28" s="31"/>
    </row>
    <row r="29" customFormat="false" ht="24.75" hidden="false" customHeight="true" outlineLevel="0" collapsed="false">
      <c r="A29" s="0" t="str">
        <f aca="false">'Hybrid - Mag - Mirror - Straight'!C29</f>
        <v>PT_b_alpha_X0M_P2E_LV_SRC/RET</v>
      </c>
      <c r="B29" s="27" t="str">
        <f aca="false">IF(ISNUMBER(SEARCH("_LV",A29)),LEFT(A29,FIND("_LV",A29)-1),"")</f>
        <v>PT_b_alpha_X0M_P2E</v>
      </c>
      <c r="C29" s="98" t="str">
        <f aca="false">'Hybrid - Mag - Mirror - Straight'!E29</f>
        <v>P6 - 2/10</v>
      </c>
      <c r="D29" s="0" t="str">
        <f aca="false">'Hybrid - Mag - Mirror - Straight'!F29</f>
        <v>6 - J12 - 2/1</v>
      </c>
      <c r="E29" s="0" t="e">
        <f aca="false">'Hybrid - Mag - Mirror - Straight'!L29</f>
        <v>#NAME?</v>
      </c>
      <c r="F29" s="98" t="e">
        <f aca="false">CONCATENATE(D29,"   ",E29)</f>
        <v>#NAME?</v>
      </c>
      <c r="H29" s="98" t="e">
        <f aca="false">'Hybrid - Mag - Mirror - Straight'!N29</f>
        <v>#NAME?</v>
      </c>
      <c r="I29" s="98" t="e">
        <f aca="false">'Hybrid - Mag - Mirror - Straight'!O29</f>
        <v>#NAME?</v>
      </c>
      <c r="K29" s="48"/>
      <c r="L29" s="31"/>
      <c r="M29" s="31"/>
    </row>
    <row r="30" customFormat="false" ht="24.75" hidden="false" customHeight="true" outlineLevel="0" collapsed="false">
      <c r="A30" s="0" t="str">
        <f aca="false">'Hybrid - Mag - Mirror - Straight'!C30</f>
        <v>PT_b_alpha_X0M_P3_LV_SRC/RET</v>
      </c>
      <c r="B30" s="27" t="str">
        <f aca="false">IF(ISNUMBER(SEARCH("_LV",A30)),LEFT(A30,FIND("_LV",A30)-1),"")</f>
        <v>PT_b_alpha_X0M_P3</v>
      </c>
      <c r="C30" s="98" t="str">
        <f aca="false">'Hybrid - Mag - Mirror - Straight'!E30</f>
        <v>P6 - 3/11</v>
      </c>
      <c r="D30" s="0" t="str">
        <f aca="false">'Hybrid - Mag - Mirror - Straight'!F30</f>
        <v>3 - J12 - 8/7</v>
      </c>
      <c r="E30" s="0" t="e">
        <f aca="false">'Hybrid - Mag - Mirror - Straight'!L30</f>
        <v>#NAME?</v>
      </c>
      <c r="F30" s="98" t="e">
        <f aca="false">CONCATENATE(D30,"   ",E30)</f>
        <v>#NAME?</v>
      </c>
      <c r="H30" s="98" t="e">
        <f aca="false">'Hybrid - Mag - Mirror - Straight'!N30</f>
        <v>#NAME?</v>
      </c>
      <c r="I30" s="98" t="e">
        <f aca="false">'Hybrid - Mag - Mirror - Straight'!O30</f>
        <v>#NAME?</v>
      </c>
      <c r="K30" s="48"/>
      <c r="L30" s="31"/>
      <c r="M30" s="31"/>
    </row>
    <row r="31" customFormat="false" ht="24.75" hidden="false" customHeight="true" outlineLevel="0" collapsed="false">
      <c r="A31" s="0" t="str">
        <f aca="false">'Hybrid - Mag - Mirror - Straight'!C31</f>
        <v>PT_b_alpha_X0S_P1W_LV_SRC/RET</v>
      </c>
      <c r="B31" s="27" t="str">
        <f aca="false">IF(ISNUMBER(SEARCH("_LV",A31)),LEFT(A31,FIND("_LV",A31)-1),"")</f>
        <v>PT_b_alpha_X0S_P1W</v>
      </c>
      <c r="C31" s="98" t="str">
        <f aca="false">'Hybrid - Mag - Mirror - Straight'!E31</f>
        <v>P6 - 4/12</v>
      </c>
      <c r="D31" s="0" t="str">
        <f aca="false">'Hybrid - Mag - Mirror - Straight'!F31</f>
        <v>10 - J12 - 4/3</v>
      </c>
      <c r="E31" s="0" t="e">
        <f aca="false">'Hybrid - Mag - Mirror - Straight'!L31</f>
        <v>#NAME?</v>
      </c>
      <c r="F31" s="101" t="e">
        <f aca="false">CONCATENATE(D31,"   ",E31)</f>
        <v>#NAME?</v>
      </c>
      <c r="H31" s="98" t="e">
        <f aca="false">'Hybrid - Mag - Mirror - Straight'!N31</f>
        <v>#NAME?</v>
      </c>
      <c r="I31" s="98" t="e">
        <f aca="false">'Hybrid - Mag - Mirror - Straight'!O31</f>
        <v>#NAME?</v>
      </c>
      <c r="K31" s="48"/>
      <c r="L31" s="31"/>
      <c r="M31" s="31"/>
    </row>
    <row r="32" customFormat="false" ht="24.75" hidden="false" customHeight="true" outlineLevel="0" collapsed="false">
      <c r="A32" s="0" t="str">
        <f aca="false">'Hybrid - Mag - Mirror - Straight'!C32</f>
        <v>PT_b_alpha_X0S_P1W_LV_SRC/RET</v>
      </c>
      <c r="B32" s="27" t="str">
        <f aca="false">IF(ISNUMBER(SEARCH("_LV",A32)),LEFT(A32,FIND("_LV",A32)-1),"")</f>
        <v>PT_b_alpha_X0S_P1W</v>
      </c>
      <c r="C32" s="98" t="str">
        <f aca="false">'Hybrid - Mag - Mirror - Straight'!E32</f>
        <v>P6 - 4/12</v>
      </c>
      <c r="D32" s="0" t="str">
        <f aca="false">'Hybrid - Mag - Mirror - Straight'!F32</f>
        <v>10 - J12 - 8/7</v>
      </c>
      <c r="E32" s="0" t="e">
        <f aca="false">'Hybrid - Mag - Mirror - Straight'!L32</f>
        <v>#NAME?</v>
      </c>
      <c r="F32" s="101" t="e">
        <f aca="false">CONCATENATE(D32,"   ",E32)</f>
        <v>#NAME?</v>
      </c>
      <c r="H32" s="98" t="n">
        <f aca="false">'Hybrid - Mag - Mirror - Straight'!N32</f>
        <v>0</v>
      </c>
      <c r="I32" s="98" t="n">
        <f aca="false">'Hybrid - Mag - Mirror - Straight'!O32</f>
        <v>0</v>
      </c>
      <c r="K32" s="48"/>
      <c r="L32" s="31"/>
      <c r="M32" s="31"/>
    </row>
    <row r="33" customFormat="false" ht="24.75" hidden="false" customHeight="true" outlineLevel="0" collapsed="false">
      <c r="A33" s="0" t="str">
        <f aca="false">'Hybrid - Mag - Mirror - Straight'!C33</f>
        <v>PT_b_alpha_X0S_P2E_LV_SRC/RET</v>
      </c>
      <c r="B33" s="27" t="str">
        <f aca="false">IF(ISNUMBER(SEARCH("_LV",A33)),LEFT(A33,FIND("_LV",A33)-1),"")</f>
        <v>PT_b_alpha_X0S_P2E</v>
      </c>
      <c r="C33" s="98" t="str">
        <f aca="false">'Hybrid - Mag - Mirror - Straight'!E33</f>
        <v>P6 - 5/13</v>
      </c>
      <c r="D33" s="0" t="str">
        <f aca="false">'Hybrid - Mag - Mirror - Straight'!F33</f>
        <v>9 - J12 - 2/1</v>
      </c>
      <c r="E33" s="0" t="e">
        <f aca="false">'Hybrid - Mag - Mirror - Straight'!L33</f>
        <v>#NAME?</v>
      </c>
      <c r="F33" s="103" t="e">
        <f aca="false">CONCATENATE(D33,"   ",E33)</f>
        <v>#NAME?</v>
      </c>
      <c r="H33" s="98" t="e">
        <f aca="false">'Hybrid - Mag - Mirror - Straight'!N33</f>
        <v>#NAME?</v>
      </c>
      <c r="I33" s="98" t="e">
        <f aca="false">'Hybrid - Mag - Mirror - Straight'!O33</f>
        <v>#NAME?</v>
      </c>
      <c r="K33" s="48"/>
      <c r="L33" s="31"/>
      <c r="M33" s="31"/>
    </row>
    <row r="34" customFormat="false" ht="24.75" hidden="false" customHeight="true" outlineLevel="0" collapsed="false">
      <c r="A34" s="0" t="str">
        <f aca="false">'Hybrid - Mag - Mirror - Straight'!C34</f>
        <v>PT_b_alpha_X0S_P2E_LV_SRC/RET</v>
      </c>
      <c r="B34" s="27" t="str">
        <f aca="false">IF(ISNUMBER(SEARCH("_LV",A34)),LEFT(A34,FIND("_LV",A34)-1),"")</f>
        <v>PT_b_alpha_X0S_P2E</v>
      </c>
      <c r="C34" s="98" t="str">
        <f aca="false">'Hybrid - Mag - Mirror - Straight'!E34</f>
        <v>P6 - 5/13</v>
      </c>
      <c r="D34" s="0" t="str">
        <f aca="false">'Hybrid - Mag - Mirror - Straight'!F34</f>
        <v>9 - J12 - 6/5</v>
      </c>
      <c r="E34" s="0" t="e">
        <f aca="false">'Hybrid - Mag - Mirror - Straight'!L34</f>
        <v>#NAME?</v>
      </c>
      <c r="F34" s="103" t="e">
        <f aca="false">CONCATENATE(D34,"   ",E34)</f>
        <v>#NAME?</v>
      </c>
      <c r="H34" s="98" t="n">
        <f aca="false">'Hybrid - Mag - Mirror - Straight'!N34</f>
        <v>0</v>
      </c>
      <c r="I34" s="98" t="n">
        <f aca="false">'Hybrid - Mag - Mirror - Straight'!O34</f>
        <v>0</v>
      </c>
      <c r="K34" s="48"/>
      <c r="L34" s="31"/>
      <c r="M34" s="31"/>
    </row>
    <row r="35" customFormat="false" ht="24.75" hidden="false" customHeight="true" outlineLevel="0" collapsed="false">
      <c r="A35" s="0" t="str">
        <f aca="false">'Hybrid - Mag - Mirror - Straight'!C35</f>
        <v>PT_b_alpha_X0S_P3_LV_SRC/RET</v>
      </c>
      <c r="B35" s="27" t="str">
        <f aca="false">IF(ISNUMBER(SEARCH("_LV",A35)),LEFT(A35,FIND("_LV",A35)-1),"")</f>
        <v>PT_b_alpha_X0S_P3</v>
      </c>
      <c r="C35" s="98" t="str">
        <f aca="false">'Hybrid - Mag - Mirror - Straight'!E35</f>
        <v>P6 - 6/14</v>
      </c>
      <c r="D35" s="0" t="str">
        <f aca="false">'Hybrid - Mag - Mirror - Straight'!F35</f>
        <v>3 - J12 - 4/3</v>
      </c>
      <c r="E35" s="0" t="e">
        <f aca="false">'Hybrid - Mag - Mirror - Straight'!L35</f>
        <v>#NAME?</v>
      </c>
      <c r="F35" s="98" t="e">
        <f aca="false">CONCATENATE(D35,"   ",E35)</f>
        <v>#NAME?</v>
      </c>
      <c r="H35" s="98" t="e">
        <f aca="false">'Hybrid - Mag - Mirror - Straight'!N35</f>
        <v>#NAME?</v>
      </c>
      <c r="I35" s="98" t="e">
        <f aca="false">'Hybrid - Mag - Mirror - Straight'!O35</f>
        <v>#NAME?</v>
      </c>
      <c r="K35" s="48"/>
      <c r="L35" s="31"/>
      <c r="M35" s="31"/>
    </row>
    <row r="36" customFormat="false" ht="24.75" hidden="false" customHeight="true" outlineLevel="0" collapsed="false">
      <c r="A36" s="0" t="str">
        <f aca="false">'Hybrid - Mag - Mirror - Straight'!C36</f>
        <v>PT_b_alpha_X0M_P1E_LV_SRC/RET</v>
      </c>
      <c r="B36" s="27" t="str">
        <f aca="false">IF(ISNUMBER(SEARCH("_LV",A36)),LEFT(A36,FIND("_LV",A36)-1),"")</f>
        <v>PT_b_alpha_X0M_P1E</v>
      </c>
      <c r="C36" s="98" t="str">
        <f aca="false">'Hybrid - Mag - Mirror - Straight'!E36</f>
        <v>P6 - 7/15</v>
      </c>
      <c r="D36" s="0" t="str">
        <f aca="false">'Hybrid - Mag - Mirror - Straight'!F36</f>
        <v>10 - J13 - 2/1</v>
      </c>
      <c r="E36" s="0" t="e">
        <f aca="false">'Hybrid - Mag - Mirror - Straight'!L36</f>
        <v>#NAME?</v>
      </c>
      <c r="F36" s="101" t="e">
        <f aca="false">CONCATENATE(D36,"   ",E36)</f>
        <v>#NAME?</v>
      </c>
      <c r="H36" s="98" t="e">
        <f aca="false">'Hybrid - Mag - Mirror - Straight'!N36</f>
        <v>#NAME?</v>
      </c>
      <c r="I36" s="98" t="e">
        <f aca="false">'Hybrid - Mag - Mirror - Straight'!O36</f>
        <v>#NAME?</v>
      </c>
      <c r="K36" s="48"/>
      <c r="L36" s="31"/>
      <c r="M36" s="31"/>
    </row>
    <row r="37" customFormat="false" ht="24.75" hidden="false" customHeight="true" outlineLevel="0" collapsed="false">
      <c r="A37" s="0" t="str">
        <f aca="false">'Hybrid - Mag - Mirror - Straight'!C37</f>
        <v>PT_b_alpha_X0M_P1E_LV_SRC/RET</v>
      </c>
      <c r="B37" s="27" t="str">
        <f aca="false">IF(ISNUMBER(SEARCH("_LV",A37)),LEFT(A37,FIND("_LV",A37)-1),"")</f>
        <v>PT_b_alpha_X0M_P1E</v>
      </c>
      <c r="C37" s="98" t="str">
        <f aca="false">'Hybrid - Mag - Mirror - Straight'!E37</f>
        <v>P6 - 7/15</v>
      </c>
      <c r="D37" s="0" t="str">
        <f aca="false">'Hybrid - Mag - Mirror - Straight'!F37</f>
        <v>10 - J13 - 6/5</v>
      </c>
      <c r="E37" s="0" t="e">
        <f aca="false">'Hybrid - Mag - Mirror - Straight'!L37</f>
        <v>#NAME?</v>
      </c>
      <c r="F37" s="101" t="e">
        <f aca="false">CONCATENATE(D37,"   ",E37)</f>
        <v>#NAME?</v>
      </c>
      <c r="H37" s="98" t="n">
        <f aca="false">'Hybrid - Mag - Mirror - Straight'!N37</f>
        <v>0</v>
      </c>
      <c r="I37" s="98" t="n">
        <f aca="false">'Hybrid - Mag - Mirror - Straight'!O37</f>
        <v>0</v>
      </c>
      <c r="K37" s="48"/>
      <c r="L37" s="31"/>
      <c r="M37" s="31"/>
    </row>
    <row r="38" customFormat="false" ht="24.75" hidden="false" customHeight="true" outlineLevel="0" collapsed="false">
      <c r="A38" s="0" t="str">
        <f aca="false">'Hybrid - Mag - Mirror - Straight'!C38</f>
        <v>PT_b_alpha_X0S_P1E_LV_SRC/RET</v>
      </c>
      <c r="B38" s="27" t="str">
        <f aca="false">IF(ISNUMBER(SEARCH("_LV",A38)),LEFT(A38,FIND("_LV",A38)-1),"")</f>
        <v>PT_b_alpha_X0S_P1E</v>
      </c>
      <c r="C38" s="98" t="str">
        <f aca="false">'Hybrid - Mag - Mirror - Straight'!E38</f>
        <v>P6 - 8/16</v>
      </c>
      <c r="D38" s="0" t="str">
        <f aca="false">'Hybrid - Mag - Mirror - Straight'!F38</f>
        <v>10 - J12 - 2/1</v>
      </c>
      <c r="E38" s="0" t="e">
        <f aca="false">'Hybrid - Mag - Mirror - Straight'!L38</f>
        <v>#NAME?</v>
      </c>
      <c r="F38" s="103" t="e">
        <f aca="false">CONCATENATE(D38,"   ",E38)</f>
        <v>#NAME?</v>
      </c>
      <c r="H38" s="98" t="e">
        <f aca="false">'Hybrid - Mag - Mirror - Straight'!N38</f>
        <v>#NAME?</v>
      </c>
      <c r="I38" s="98" t="e">
        <f aca="false">'Hybrid - Mag - Mirror - Straight'!O38</f>
        <v>#NAME?</v>
      </c>
      <c r="K38" s="42"/>
      <c r="L38" s="31"/>
      <c r="M38" s="31"/>
    </row>
    <row r="39" customFormat="false" ht="24.75" hidden="false" customHeight="true" outlineLevel="0" collapsed="false">
      <c r="A39" s="0" t="str">
        <f aca="false">'Hybrid - Mag - Mirror - Straight'!C39</f>
        <v>PT_b_alpha_X0S_P1E_LV_SRC/RET</v>
      </c>
      <c r="B39" s="27" t="str">
        <f aca="false">IF(ISNUMBER(SEARCH("_LV",A39)),LEFT(A39,FIND("_LV",A39)-1),"")</f>
        <v>PT_b_alpha_X0S_P1E</v>
      </c>
      <c r="C39" s="98" t="str">
        <f aca="false">'Hybrid - Mag - Mirror - Straight'!E39</f>
        <v>P6 - 8/16</v>
      </c>
      <c r="D39" s="0" t="str">
        <f aca="false">'Hybrid - Mag - Mirror - Straight'!F39</f>
        <v>10 - J12 - 6/5</v>
      </c>
      <c r="E39" s="0" t="e">
        <f aca="false">'Hybrid - Mag - Mirror - Straight'!L39</f>
        <v>#NAME?</v>
      </c>
      <c r="F39" s="103" t="e">
        <f aca="false">CONCATENATE(D39,"   ",E39)</f>
        <v>#NAME?</v>
      </c>
      <c r="H39" s="98" t="n">
        <f aca="false">'Hybrid - Mag - Mirror - Straight'!N39</f>
        <v>0</v>
      </c>
      <c r="I39" s="98" t="n">
        <f aca="false">'Hybrid - Mag - Mirror - Straight'!O39</f>
        <v>0</v>
      </c>
      <c r="K39" s="48"/>
      <c r="L39" s="31"/>
      <c r="M39" s="31"/>
    </row>
    <row r="40" customFormat="false" ht="24.75" hidden="false" customHeight="true" outlineLevel="0" collapsed="false">
      <c r="K40" s="31"/>
      <c r="L40" s="31"/>
      <c r="M40" s="31"/>
    </row>
    <row r="41" customFormat="false" ht="24.75" hidden="false" customHeight="true" outlineLevel="0" collapsed="false">
      <c r="A41" s="0" t="str">
        <f aca="false">'Hybrid - Mag - Mirror - Straight'!C41</f>
        <v>PT_b_alpha_X0M_P4_LV_SRC/RET</v>
      </c>
      <c r="B41" s="27" t="str">
        <f aca="false">IF(ISNUMBER(SEARCH("_LV",A41)),LEFT(A41,FIND("_LV",A41)-1),"")</f>
        <v>PT_b_alpha_X0M_P4</v>
      </c>
      <c r="C41" s="98" t="str">
        <f aca="false">'Hybrid - Mag - Mirror - Straight'!E41</f>
        <v>P19 - 1/9</v>
      </c>
      <c r="D41" s="0" t="str">
        <f aca="false">'Hybrid - Mag - Mirror - Straight'!F41</f>
        <v>1 - J12 - 8/7</v>
      </c>
      <c r="E41" s="0" t="e">
        <f aca="false">'Hybrid - Mag - Mirror - Straight'!L41</f>
        <v>#NAME?</v>
      </c>
      <c r="F41" s="98" t="e">
        <f aca="false">CONCATENATE(D41,"   ",E41)</f>
        <v>#NAME?</v>
      </c>
      <c r="H41" s="98" t="e">
        <f aca="false">'Hybrid - Mag - Mirror - Straight'!N41</f>
        <v>#NAME?</v>
      </c>
      <c r="I41" s="98" t="e">
        <f aca="false">'Hybrid - Mag - Mirror - Straight'!O41</f>
        <v>#NAME?</v>
      </c>
      <c r="K41" s="49"/>
      <c r="L41" s="31"/>
      <c r="M41" s="68"/>
    </row>
    <row r="42" customFormat="false" ht="24.75" hidden="false" customHeight="true" outlineLevel="0" collapsed="false">
      <c r="A42" s="0" t="str">
        <f aca="false">'Hybrid - Mag - Mirror - Straight'!C42</f>
        <v>PT_b_alpha_X1M_P4_LV_SRC/RET</v>
      </c>
      <c r="B42" s="27" t="str">
        <f aca="false">IF(ISNUMBER(SEARCH("_LV",A42)),LEFT(A42,FIND("_LV",A42)-1),"")</f>
        <v>PT_b_alpha_X1M_P4</v>
      </c>
      <c r="C42" s="98" t="str">
        <f aca="false">'Hybrid - Mag - Mirror - Straight'!E42</f>
        <v>P19 - 2/10</v>
      </c>
      <c r="D42" s="0" t="str">
        <f aca="false">'Hybrid - Mag - Mirror - Straight'!F42</f>
        <v>1 - J12 - 6/5</v>
      </c>
      <c r="E42" s="0" t="e">
        <f aca="false">'Hybrid - Mag - Mirror - Straight'!L42</f>
        <v>#NAME?</v>
      </c>
      <c r="F42" s="98" t="e">
        <f aca="false">CONCATENATE(D42,"   ",E42)</f>
        <v>#NAME?</v>
      </c>
      <c r="H42" s="98" t="e">
        <f aca="false">'Hybrid - Mag - Mirror - Straight'!N42</f>
        <v>#NAME?</v>
      </c>
      <c r="I42" s="98" t="e">
        <f aca="false">'Hybrid - Mag - Mirror - Straight'!O42</f>
        <v>#NAME?</v>
      </c>
      <c r="K42" s="129"/>
      <c r="L42" s="31"/>
      <c r="M42" s="68"/>
    </row>
    <row r="43" customFormat="false" ht="24.75" hidden="false" customHeight="true" outlineLevel="0" collapsed="false">
      <c r="A43" s="0" t="str">
        <f aca="false">'Hybrid - Mag - Mirror - Straight'!C43</f>
        <v>PT_b_alpha_X2M_P4_LV_SRC/RET</v>
      </c>
      <c r="B43" s="27" t="str">
        <f aca="false">IF(ISNUMBER(SEARCH("_LV",A43)),LEFT(A43,FIND("_LV",A43)-1),"")</f>
        <v>PT_b_alpha_X2M_P4</v>
      </c>
      <c r="C43" s="98" t="str">
        <f aca="false">'Hybrid - Mag - Mirror - Straight'!E43</f>
        <v>P19 - 3/11</v>
      </c>
      <c r="D43" s="0" t="str">
        <f aca="false">'Hybrid - Mag - Mirror - Straight'!F43</f>
        <v>1 - J13 - 8/7</v>
      </c>
      <c r="E43" s="0" t="e">
        <f aca="false">'Hybrid - Mag - Mirror - Straight'!L43</f>
        <v>#NAME?</v>
      </c>
      <c r="F43" s="98" t="e">
        <f aca="false">CONCATENATE(D43,"   ",E43)</f>
        <v>#NAME?</v>
      </c>
      <c r="H43" s="98" t="e">
        <f aca="false">'Hybrid - Mag - Mirror - Straight'!N43</f>
        <v>#NAME?</v>
      </c>
      <c r="I43" s="98" t="e">
        <f aca="false">'Hybrid - Mag - Mirror - Straight'!O43</f>
        <v>#NAME?</v>
      </c>
      <c r="K43" s="49"/>
      <c r="L43" s="31"/>
      <c r="M43" s="68"/>
    </row>
    <row r="44" customFormat="false" ht="24.75" hidden="false" customHeight="true" outlineLevel="0" collapsed="false">
      <c r="K44" s="31"/>
      <c r="L44" s="31"/>
      <c r="M44" s="31"/>
    </row>
    <row r="45" customFormat="false" ht="24.75" hidden="false" customHeight="true" outlineLevel="0" collapsed="false">
      <c r="A45" s="0" t="str">
        <f aca="false">'Hybrid - Mag - Mirror - Straight'!C45</f>
        <v>PT_b_alpha_X0S_P4_LV_SRC/RET</v>
      </c>
      <c r="B45" s="27" t="str">
        <f aca="false">IF(ISNUMBER(SEARCH("_LV",A45)),LEFT(A45,FIND("_LV",A45)-1),"")</f>
        <v>PT_b_alpha_X0S_P4</v>
      </c>
      <c r="C45" s="98" t="str">
        <f aca="false">'Hybrid - Mag - Mirror - Straight'!E45</f>
        <v>P19 - 5/13</v>
      </c>
      <c r="D45" s="0" t="str">
        <f aca="false">'Hybrid - Mag - Mirror - Straight'!F45</f>
        <v>1 - J13 - 4/3</v>
      </c>
      <c r="E45" s="0" t="e">
        <f aca="false">'Hybrid - Mag - Mirror - Straight'!L45</f>
        <v>#NAME?</v>
      </c>
      <c r="F45" s="98" t="e">
        <f aca="false">CONCATENATE(D45,"   ",E45)</f>
        <v>#NAME?</v>
      </c>
      <c r="H45" s="98" t="e">
        <f aca="false">'Hybrid - Mag - Mirror - Straight'!N45</f>
        <v>#NAME?</v>
      </c>
      <c r="I45" s="98" t="e">
        <f aca="false">'Hybrid - Mag - Mirror - Straight'!O45</f>
        <v>#NAME?</v>
      </c>
      <c r="K45" s="49"/>
      <c r="L45" s="31"/>
      <c r="M45" s="68"/>
    </row>
    <row r="46" customFormat="false" ht="9.75" hidden="false" customHeight="true" outlineLevel="0" collapsed="false">
      <c r="K46" s="31"/>
      <c r="L46" s="31"/>
      <c r="M46" s="31"/>
    </row>
    <row r="47" customFormat="false" ht="9" hidden="false" customHeight="true" outlineLevel="0" collapsed="false">
      <c r="K47" s="31"/>
      <c r="L47" s="31"/>
      <c r="M47" s="31"/>
    </row>
    <row r="48" customFormat="false" ht="8.25" hidden="false" customHeight="true" outlineLevel="0" collapsed="false">
      <c r="K48" s="31"/>
      <c r="L48" s="31"/>
      <c r="M48" s="31"/>
    </row>
    <row r="49" customFormat="false" ht="7.5" hidden="false" customHeight="true" outlineLevel="0" collapsed="false">
      <c r="K49" s="31"/>
      <c r="L49" s="31"/>
      <c r="M49" s="31"/>
    </row>
    <row r="50" customFormat="false" ht="24.75" hidden="false" customHeight="true" outlineLevel="0" collapsed="false">
      <c r="A50" s="0" t="str">
        <f aca="false">'Hybrid - Mag - Mirror - Straight'!C50</f>
        <v>PT_b_beta_X2M_P1W_LV_SRC/RET</v>
      </c>
      <c r="B50" s="27" t="str">
        <f aca="false">IF(ISNUMBER(SEARCH("_LV",A50)),LEFT(A50,FIND("_LV",A50)-1),"")</f>
        <v>PT_b_beta_X2M_P1W</v>
      </c>
      <c r="C50" s="98" t="str">
        <f aca="false">'Hybrid - Mag - Mirror - Straight'!E50</f>
        <v>P10 - 1/9</v>
      </c>
      <c r="D50" s="0" t="str">
        <f aca="false">'Hybrid - Mag - Mirror - Straight'!F50</f>
        <v>12 - J12 - 6/5</v>
      </c>
      <c r="E50" s="0" t="e">
        <f aca="false">'Hybrid - Mag - Mirror - Straight'!L50</f>
        <v>#NAME?</v>
      </c>
      <c r="F50" s="98" t="e">
        <f aca="false">CONCATENATE(D50,"   ",E50)</f>
        <v>#NAME?</v>
      </c>
      <c r="H50" s="98" t="e">
        <f aca="false">'Hybrid - Mag - Mirror - Straight'!N50</f>
        <v>#NAME?</v>
      </c>
      <c r="I50" s="98" t="e">
        <f aca="false">'Hybrid - Mag - Mirror - Straight'!O50</f>
        <v>#NAME?</v>
      </c>
      <c r="K50" s="68"/>
      <c r="L50" s="31"/>
      <c r="M50" s="31"/>
    </row>
    <row r="51" customFormat="false" ht="24.75" hidden="false" customHeight="true" outlineLevel="0" collapsed="false">
      <c r="A51" s="0" t="str">
        <f aca="false">'Hybrid - Mag - Mirror - Straight'!C51</f>
        <v>PT_b_beta_X2M_P2E_LV_SRC/RET</v>
      </c>
      <c r="B51" s="27" t="str">
        <f aca="false">IF(ISNUMBER(SEARCH("_LV",A51)),LEFT(A51,FIND("_LV",A51)-1),"")</f>
        <v>PT_b_beta_X2M_P2E</v>
      </c>
      <c r="C51" s="98" t="str">
        <f aca="false">'Hybrid - Mag - Mirror - Straight'!E51</f>
        <v>P10 - 2/10</v>
      </c>
      <c r="D51" s="0" t="str">
        <f aca="false">'Hybrid - Mag - Mirror - Straight'!F51</f>
        <v>7 - J12 - 6/5</v>
      </c>
      <c r="E51" s="0" t="e">
        <f aca="false">'Hybrid - Mag - Mirror - Straight'!L51</f>
        <v>#NAME?</v>
      </c>
      <c r="F51" s="98" t="e">
        <f aca="false">CONCATENATE(D51,"   ",E51)</f>
        <v>#NAME?</v>
      </c>
      <c r="H51" s="98" t="e">
        <f aca="false">'Hybrid - Mag - Mirror - Straight'!N51</f>
        <v>#NAME?</v>
      </c>
      <c r="I51" s="98" t="e">
        <f aca="false">'Hybrid - Mag - Mirror - Straight'!O51</f>
        <v>#NAME?</v>
      </c>
      <c r="K51" s="68"/>
      <c r="L51" s="31"/>
      <c r="M51" s="31"/>
    </row>
    <row r="52" customFormat="false" ht="24.75" hidden="false" customHeight="true" outlineLevel="0" collapsed="false">
      <c r="A52" s="0" t="str">
        <f aca="false">'Hybrid - Mag - Mirror - Straight'!C52</f>
        <v>PT_b_beta_X2M_P3_LV_SRC/RET</v>
      </c>
      <c r="B52" s="27" t="str">
        <f aca="false">IF(ISNUMBER(SEARCH("_LV",A52)),LEFT(A52,FIND("_LV",A52)-1),"")</f>
        <v>PT_b_beta_X2M_P3</v>
      </c>
      <c r="C52" s="98" t="str">
        <f aca="false">'Hybrid - Mag - Mirror - Straight'!E52</f>
        <v>P10 - 3/11</v>
      </c>
      <c r="D52" s="0" t="str">
        <f aca="false">'Hybrid - Mag - Mirror - Straight'!F52</f>
        <v>4 - J13 - 8/7</v>
      </c>
      <c r="E52" s="0" t="e">
        <f aca="false">'Hybrid - Mag - Mirror - Straight'!L52</f>
        <v>#NAME?</v>
      </c>
      <c r="F52" s="98" t="e">
        <f aca="false">CONCATENATE(D52,"   ",E52)</f>
        <v>#NAME?</v>
      </c>
      <c r="H52" s="98" t="e">
        <f aca="false">'Hybrid - Mag - Mirror - Straight'!N52</f>
        <v>#NAME?</v>
      </c>
      <c r="I52" s="98" t="e">
        <f aca="false">'Hybrid - Mag - Mirror - Straight'!O52</f>
        <v>#NAME?</v>
      </c>
      <c r="K52" s="68"/>
      <c r="L52" s="31"/>
      <c r="M52" s="31"/>
    </row>
    <row r="53" customFormat="false" ht="24.75" hidden="false" customHeight="true" outlineLevel="0" collapsed="false">
      <c r="A53" s="0" t="str">
        <f aca="false">'Hybrid - Mag - Mirror - Straight'!C53</f>
        <v>PT_b_beta_X2S_P1W_LV_SRC/RET</v>
      </c>
      <c r="B53" s="27" t="str">
        <f aca="false">IF(ISNUMBER(SEARCH("_LV",A53)),LEFT(A53,FIND("_LV",A53)-1),"")</f>
        <v>PT_b_beta_X2S_P1W</v>
      </c>
      <c r="C53" s="98" t="str">
        <f aca="false">'Hybrid - Mag - Mirror - Straight'!E53</f>
        <v>P10 - 4/12</v>
      </c>
      <c r="D53" s="0" t="str">
        <f aca="false">'Hybrid - Mag - Mirror - Straight'!F53</f>
        <v>7 - J12 - 8/7</v>
      </c>
      <c r="E53" s="0" t="e">
        <f aca="false">'Hybrid - Mag - Mirror - Straight'!L53</f>
        <v>#NAME?</v>
      </c>
      <c r="F53" s="98" t="e">
        <f aca="false">CONCATENATE(D53,"   ",E53)</f>
        <v>#NAME?</v>
      </c>
      <c r="H53" s="98" t="e">
        <f aca="false">'Hybrid - Mag - Mirror - Straight'!N53</f>
        <v>#NAME?</v>
      </c>
      <c r="I53" s="98" t="e">
        <f aca="false">'Hybrid - Mag - Mirror - Straight'!O53</f>
        <v>#NAME?</v>
      </c>
      <c r="K53" s="68"/>
      <c r="L53" s="31"/>
      <c r="M53" s="31"/>
    </row>
    <row r="54" customFormat="false" ht="24.75" hidden="false" customHeight="true" outlineLevel="0" collapsed="false">
      <c r="A54" s="0" t="str">
        <f aca="false">'Hybrid - Mag - Mirror - Straight'!C54</f>
        <v>PT_b_beta_X2S_P2E_LV_SRC/RET</v>
      </c>
      <c r="B54" s="27" t="str">
        <f aca="false">IF(ISNUMBER(SEARCH("_LV",A54)),LEFT(A54,FIND("_LV",A54)-1),"")</f>
        <v>PT_b_beta_X2S_P2E</v>
      </c>
      <c r="C54" s="98" t="str">
        <f aca="false">'Hybrid - Mag - Mirror - Straight'!E54</f>
        <v>P10 - 5/13</v>
      </c>
      <c r="D54" s="0" t="str">
        <f aca="false">'Hybrid - Mag - Mirror - Straight'!F54</f>
        <v>4 - J13 - 4/3</v>
      </c>
      <c r="E54" s="0" t="e">
        <f aca="false">'Hybrid - Mag - Mirror - Straight'!L54</f>
        <v>#NAME?</v>
      </c>
      <c r="F54" s="98" t="e">
        <f aca="false">CONCATENATE(D54,"   ",E54)</f>
        <v>#NAME?</v>
      </c>
      <c r="H54" s="98" t="e">
        <f aca="false">'Hybrid - Mag - Mirror - Straight'!N54</f>
        <v>#NAME?</v>
      </c>
      <c r="I54" s="98" t="e">
        <f aca="false">'Hybrid - Mag - Mirror - Straight'!O54</f>
        <v>#NAME?</v>
      </c>
      <c r="K54" s="68"/>
      <c r="L54" s="31"/>
      <c r="M54" s="31"/>
    </row>
    <row r="55" customFormat="false" ht="24.75" hidden="false" customHeight="true" outlineLevel="0" collapsed="false">
      <c r="A55" s="0" t="str">
        <f aca="false">'Hybrid - Mag - Mirror - Straight'!C55</f>
        <v>PT_b_beta_X2S_P3_LV_SRC/RET</v>
      </c>
      <c r="B55" s="27" t="str">
        <f aca="false">IF(ISNUMBER(SEARCH("_LV",A55)),LEFT(A55,FIND("_LV",A55)-1),"")</f>
        <v>PT_b_beta_X2S_P3</v>
      </c>
      <c r="C55" s="98" t="str">
        <f aca="false">'Hybrid - Mag - Mirror - Straight'!E55</f>
        <v>P10 - 6/14</v>
      </c>
      <c r="D55" s="0" t="str">
        <f aca="false">'Hybrid - Mag - Mirror - Straight'!F55</f>
        <v>2 - J12 - 2/1</v>
      </c>
      <c r="E55" s="0" t="e">
        <f aca="false">'Hybrid - Mag - Mirror - Straight'!L55</f>
        <v>#NAME?</v>
      </c>
      <c r="F55" s="98" t="e">
        <f aca="false">CONCATENATE(D55,"   ",E55)</f>
        <v>#NAME?</v>
      </c>
      <c r="H55" s="98" t="e">
        <f aca="false">'Hybrid - Mag - Mirror - Straight'!N55</f>
        <v>#NAME?</v>
      </c>
      <c r="I55" s="98" t="e">
        <f aca="false">'Hybrid - Mag - Mirror - Straight'!O55</f>
        <v>#NAME?</v>
      </c>
      <c r="K55" s="68"/>
      <c r="L55" s="31"/>
      <c r="M55" s="49"/>
    </row>
    <row r="56" customFormat="false" ht="10.5" hidden="false" customHeight="true" outlineLevel="0" collapsed="false">
      <c r="K56" s="31"/>
      <c r="L56" s="31"/>
      <c r="M56" s="31"/>
    </row>
    <row r="57" customFormat="false" ht="13.5" hidden="false" customHeight="true" outlineLevel="0" collapsed="false">
      <c r="K57" s="31"/>
      <c r="L57" s="31"/>
      <c r="M57" s="31"/>
    </row>
    <row r="58" customFormat="false" ht="13.5" hidden="false" customHeight="true" outlineLevel="0" collapsed="false">
      <c r="K58" s="31"/>
      <c r="L58" s="31"/>
      <c r="M58" s="31"/>
    </row>
    <row r="59" customFormat="false" ht="24.75" hidden="false" customHeight="true" outlineLevel="0" collapsed="false">
      <c r="A59" s="0" t="str">
        <f aca="false">'Hybrid - Mag - Mirror - Straight'!C59</f>
        <v>PT_b_beta_X1M_P1W_LV_SRC/RET</v>
      </c>
      <c r="B59" s="27" t="str">
        <f aca="false">IF(ISNUMBER(SEARCH("_LV",A59)),LEFT(A59,FIND("_LV",A59)-1),"")</f>
        <v>PT_b_beta_X1M_P1W</v>
      </c>
      <c r="C59" s="98" t="str">
        <f aca="false">'Hybrid - Mag - Mirror - Straight'!E59</f>
        <v>P11 - 1/9</v>
      </c>
      <c r="D59" s="0" t="str">
        <f aca="false">'Hybrid - Mag - Mirror - Straight'!F59</f>
        <v>12 - J12 - 8/7</v>
      </c>
      <c r="E59" s="0" t="e">
        <f aca="false">'Hybrid - Mag - Mirror - Straight'!L59</f>
        <v>#NAME?</v>
      </c>
      <c r="F59" s="98" t="e">
        <f aca="false">CONCATENATE(D59,"   ",E59)</f>
        <v>#NAME?</v>
      </c>
      <c r="H59" s="98" t="e">
        <f aca="false">'Hybrid - Mag - Mirror - Straight'!N59</f>
        <v>#NAME?</v>
      </c>
      <c r="I59" s="98" t="e">
        <f aca="false">'Hybrid - Mag - Mirror - Straight'!O59</f>
        <v>#NAME?</v>
      </c>
      <c r="K59" s="42"/>
      <c r="L59" s="31"/>
      <c r="M59" s="31"/>
    </row>
    <row r="60" customFormat="false" ht="24.75" hidden="false" customHeight="true" outlineLevel="0" collapsed="false">
      <c r="A60" s="0" t="str">
        <f aca="false">'Hybrid - Mag - Mirror - Straight'!C60</f>
        <v>PT_b_beta_X1M_P2E_LV_SRC/RET</v>
      </c>
      <c r="B60" s="27" t="str">
        <f aca="false">IF(ISNUMBER(SEARCH("_LV",A60)),LEFT(A60,FIND("_LV",A60)-1),"")</f>
        <v>PT_b_beta_X1M_P2E</v>
      </c>
      <c r="C60" s="98" t="str">
        <f aca="false">'Hybrid - Mag - Mirror - Straight'!E60</f>
        <v>P11 - 2/10</v>
      </c>
      <c r="D60" s="0" t="str">
        <f aca="false">'Hybrid - Mag - Mirror - Straight'!F60</f>
        <v>7 - J12 - 4/3</v>
      </c>
      <c r="E60" s="0" t="e">
        <f aca="false">'Hybrid - Mag - Mirror - Straight'!L60</f>
        <v>#NAME?</v>
      </c>
      <c r="F60" s="98" t="e">
        <f aca="false">CONCATENATE(D60,"   ",E60)</f>
        <v>#NAME?</v>
      </c>
      <c r="H60" s="98" t="e">
        <f aca="false">'Hybrid - Mag - Mirror - Straight'!N60</f>
        <v>#NAME?</v>
      </c>
      <c r="I60" s="98" t="e">
        <f aca="false">'Hybrid - Mag - Mirror - Straight'!O60</f>
        <v>#NAME?</v>
      </c>
      <c r="K60" s="42"/>
      <c r="L60" s="31"/>
      <c r="M60" s="31"/>
    </row>
    <row r="61" customFormat="false" ht="24.75" hidden="false" customHeight="true" outlineLevel="0" collapsed="false">
      <c r="A61" s="0" t="str">
        <f aca="false">'Hybrid - Mag - Mirror - Straight'!C61</f>
        <v>PT_b_beta_X1M_P3_LV_SRC/RET</v>
      </c>
      <c r="B61" s="27" t="str">
        <f aca="false">IF(ISNUMBER(SEARCH("_LV",A61)),LEFT(A61,FIND("_LV",A61)-1),"")</f>
        <v>PT_b_beta_X1M_P3</v>
      </c>
      <c r="C61" s="98" t="str">
        <f aca="false">'Hybrid - Mag - Mirror - Straight'!E61</f>
        <v>P11 - 3/11</v>
      </c>
      <c r="D61" s="0" t="str">
        <f aca="false">'Hybrid - Mag - Mirror - Straight'!F61</f>
        <v>4 - J12 - 6/5</v>
      </c>
      <c r="E61" s="0" t="e">
        <f aca="false">'Hybrid - Mag - Mirror - Straight'!L61</f>
        <v>#NAME?</v>
      </c>
      <c r="F61" s="98" t="e">
        <f aca="false">CONCATENATE(D61,"   ",E61)</f>
        <v>#NAME?</v>
      </c>
      <c r="H61" s="98" t="e">
        <f aca="false">'Hybrid - Mag - Mirror - Straight'!N61</f>
        <v>#NAME?</v>
      </c>
      <c r="I61" s="98" t="e">
        <f aca="false">'Hybrid - Mag - Mirror - Straight'!O61</f>
        <v>#NAME?</v>
      </c>
      <c r="K61" s="42"/>
      <c r="L61" s="31"/>
      <c r="M61" s="31"/>
    </row>
    <row r="62" customFormat="false" ht="24.75" hidden="false" customHeight="true" outlineLevel="0" collapsed="false">
      <c r="A62" s="0" t="str">
        <f aca="false">'Hybrid - Mag - Mirror - Straight'!C62</f>
        <v>PT_b_beta_X1S_P1W_LV_SRC/RET</v>
      </c>
      <c r="B62" s="27" t="str">
        <f aca="false">IF(ISNUMBER(SEARCH("_LV",A62)),LEFT(A62,FIND("_LV",A62)-1),"")</f>
        <v>PT_b_beta_X1S_P1W</v>
      </c>
      <c r="C62" s="98" t="str">
        <f aca="false">'Hybrid - Mag - Mirror - Straight'!E62</f>
        <v>P11 - 4/12</v>
      </c>
      <c r="D62" s="0" t="str">
        <f aca="false">'Hybrid - Mag - Mirror - Straight'!F62</f>
        <v>7 - J13 - 6/5</v>
      </c>
      <c r="E62" s="0" t="e">
        <f aca="false">'Hybrid - Mag - Mirror - Straight'!L62</f>
        <v>#NAME?</v>
      </c>
      <c r="F62" s="98" t="e">
        <f aca="false">CONCATENATE(D62,"   ",E62)</f>
        <v>#NAME?</v>
      </c>
      <c r="H62" s="98" t="e">
        <f aca="false">'Hybrid - Mag - Mirror - Straight'!N62</f>
        <v>#NAME?</v>
      </c>
      <c r="I62" s="98" t="e">
        <f aca="false">'Hybrid - Mag - Mirror - Straight'!O62</f>
        <v>#NAME?</v>
      </c>
      <c r="K62" s="42"/>
      <c r="L62" s="31"/>
      <c r="M62" s="31"/>
    </row>
    <row r="63" customFormat="false" ht="24.75" hidden="false" customHeight="true" outlineLevel="0" collapsed="false">
      <c r="A63" s="0" t="str">
        <f aca="false">'Hybrid - Mag - Mirror - Straight'!C63</f>
        <v>PT_b_beta_X1S_P2E_LV_SRC/RET</v>
      </c>
      <c r="B63" s="27" t="str">
        <f aca="false">IF(ISNUMBER(SEARCH("_LV",A63)),LEFT(A63,FIND("_LV",A63)-1),"")</f>
        <v>PT_b_beta_X1S_P2E</v>
      </c>
      <c r="C63" s="98" t="str">
        <f aca="false">'Hybrid - Mag - Mirror - Straight'!E63</f>
        <v>P11 - 5/13</v>
      </c>
      <c r="D63" s="0" t="str">
        <f aca="false">'Hybrid - Mag - Mirror - Straight'!F63</f>
        <v>4 - J12 - 2/1</v>
      </c>
      <c r="E63" s="0" t="e">
        <f aca="false">'Hybrid - Mag - Mirror - Straight'!L63</f>
        <v>#NAME?</v>
      </c>
      <c r="F63" s="98" t="e">
        <f aca="false">CONCATENATE(D63,"   ",E63)</f>
        <v>#NAME?</v>
      </c>
      <c r="H63" s="98" t="e">
        <f aca="false">'Hybrid - Mag - Mirror - Straight'!N63</f>
        <v>#NAME?</v>
      </c>
      <c r="I63" s="98" t="e">
        <f aca="false">'Hybrid - Mag - Mirror - Straight'!O63</f>
        <v>#NAME?</v>
      </c>
      <c r="K63" s="42"/>
      <c r="L63" s="31"/>
      <c r="M63" s="31"/>
    </row>
    <row r="64" customFormat="false" ht="24.75" hidden="false" customHeight="true" outlineLevel="0" collapsed="false">
      <c r="A64" s="0" t="str">
        <f aca="false">'Hybrid - Mag - Mirror - Straight'!C64</f>
        <v>PT_b_beta_X1S_P3_LV_SRC/RET</v>
      </c>
      <c r="B64" s="27" t="str">
        <f aca="false">IF(ISNUMBER(SEARCH("_LV",A64)),LEFT(A64,FIND("_LV",A64)-1),"")</f>
        <v>PT_b_beta_X1S_P3</v>
      </c>
      <c r="C64" s="98" t="str">
        <f aca="false">'Hybrid - Mag - Mirror - Straight'!E64</f>
        <v>P11 - 6/14</v>
      </c>
      <c r="D64" s="0" t="str">
        <f aca="false">'Hybrid - Mag - Mirror - Straight'!F64</f>
        <v>2 - J12 - 4/3</v>
      </c>
      <c r="E64" s="0" t="e">
        <f aca="false">'Hybrid - Mag - Mirror - Straight'!L64</f>
        <v>#NAME?</v>
      </c>
      <c r="F64" s="98" t="e">
        <f aca="false">CONCATENATE(D64,"   ",E64)</f>
        <v>#NAME?</v>
      </c>
      <c r="H64" s="98" t="e">
        <f aca="false">'Hybrid - Mag - Mirror - Straight'!N64</f>
        <v>#NAME?</v>
      </c>
      <c r="I64" s="98" t="e">
        <f aca="false">'Hybrid - Mag - Mirror - Straight'!O64</f>
        <v>#NAME?</v>
      </c>
      <c r="K64" s="48"/>
      <c r="L64" s="31"/>
      <c r="M64" s="49"/>
    </row>
    <row r="65" customFormat="false" ht="12.75" hidden="false" customHeight="true" outlineLevel="0" collapsed="false">
      <c r="K65" s="31"/>
      <c r="L65" s="31"/>
      <c r="M65" s="31"/>
    </row>
    <row r="66" customFormat="false" ht="12" hidden="false" customHeight="true" outlineLevel="0" collapsed="false">
      <c r="K66" s="31"/>
      <c r="L66" s="31"/>
      <c r="M66" s="31"/>
    </row>
    <row r="67" customFormat="false" ht="11.25" hidden="false" customHeight="true" outlineLevel="0" collapsed="false">
      <c r="K67" s="31"/>
      <c r="L67" s="31"/>
      <c r="M67" s="31"/>
    </row>
    <row r="68" customFormat="false" ht="24.75" hidden="false" customHeight="true" outlineLevel="0" collapsed="false">
      <c r="A68" s="0" t="str">
        <f aca="false">'Hybrid - Mag - Mirror - Straight'!C68</f>
        <v>PT_b_beta_X0M_P1W_LV_SRC/RET</v>
      </c>
      <c r="B68" s="27" t="str">
        <f aca="false">IF(ISNUMBER(SEARCH("_LV",A68)),LEFT(A68,FIND("_LV",A68)-1),"")</f>
        <v>PT_b_beta_X0M_P1W</v>
      </c>
      <c r="C68" s="98" t="str">
        <f aca="false">'Hybrid - Mag - Mirror - Straight'!E68</f>
        <v>P12 - 1/9</v>
      </c>
      <c r="D68" s="0" t="str">
        <f aca="false">'Hybrid - Mag - Mirror - Straight'!F68</f>
        <v>12 - J12 - 2/1</v>
      </c>
      <c r="E68" s="0" t="e">
        <f aca="false">'Hybrid - Mag - Mirror - Straight'!L68</f>
        <v>#NAME?</v>
      </c>
      <c r="F68" s="98" t="e">
        <f aca="false">CONCATENATE(D68,"   ",E68)</f>
        <v>#NAME?</v>
      </c>
      <c r="H68" s="98" t="e">
        <f aca="false">'Hybrid - Mag - Mirror - Straight'!N68</f>
        <v>#NAME?</v>
      </c>
      <c r="I68" s="98" t="e">
        <f aca="false">'Hybrid - Mag - Mirror - Straight'!O68</f>
        <v>#NAME?</v>
      </c>
      <c r="K68" s="42"/>
      <c r="L68" s="31"/>
      <c r="M68" s="31"/>
    </row>
    <row r="69" customFormat="false" ht="24.75" hidden="false" customHeight="true" outlineLevel="0" collapsed="false">
      <c r="A69" s="0" t="str">
        <f aca="false">'Hybrid - Mag - Mirror - Straight'!C69</f>
        <v>PT_b_beta_X0M_P2E_LV_SRC/RET</v>
      </c>
      <c r="B69" s="27" t="str">
        <f aca="false">IF(ISNUMBER(SEARCH("_LV",A69)),LEFT(A69,FIND("_LV",A69)-1),"")</f>
        <v>PT_b_beta_X0M_P2E</v>
      </c>
      <c r="C69" s="98" t="str">
        <f aca="false">'Hybrid - Mag - Mirror - Straight'!E69</f>
        <v>P12 - 2/10</v>
      </c>
      <c r="D69" s="0" t="str">
        <f aca="false">'Hybrid - Mag - Mirror - Straight'!F69</f>
        <v>7 - J12 - 2/1</v>
      </c>
      <c r="E69" s="0" t="e">
        <f aca="false">'Hybrid - Mag - Mirror - Straight'!L69</f>
        <v>#NAME?</v>
      </c>
      <c r="F69" s="98" t="e">
        <f aca="false">CONCATENATE(D69,"   ",E69)</f>
        <v>#NAME?</v>
      </c>
      <c r="H69" s="98" t="e">
        <f aca="false">'Hybrid - Mag - Mirror - Straight'!N69</f>
        <v>#NAME?</v>
      </c>
      <c r="I69" s="98" t="e">
        <f aca="false">'Hybrid - Mag - Mirror - Straight'!O69</f>
        <v>#NAME?</v>
      </c>
      <c r="K69" s="42"/>
      <c r="L69" s="31"/>
      <c r="M69" s="31"/>
    </row>
    <row r="70" customFormat="false" ht="24.75" hidden="false" customHeight="true" outlineLevel="0" collapsed="false">
      <c r="A70" s="0" t="str">
        <f aca="false">'Hybrid - Mag - Mirror - Straight'!C70</f>
        <v>PT_b_beta_X0M_P3_LV_SRC/RET</v>
      </c>
      <c r="B70" s="27" t="str">
        <f aca="false">IF(ISNUMBER(SEARCH("_LV",A70)),LEFT(A70,FIND("_LV",A70)-1),"")</f>
        <v>PT_b_beta_X0M_P3</v>
      </c>
      <c r="C70" s="98" t="str">
        <f aca="false">'Hybrid - Mag - Mirror - Straight'!E70</f>
        <v>P12 - 3/11</v>
      </c>
      <c r="D70" s="0" t="str">
        <f aca="false">'Hybrid - Mag - Mirror - Straight'!F70</f>
        <v>4 - J12 - 8/7</v>
      </c>
      <c r="E70" s="0" t="e">
        <f aca="false">'Hybrid - Mag - Mirror - Straight'!L70</f>
        <v>#NAME?</v>
      </c>
      <c r="F70" s="98" t="e">
        <f aca="false">CONCATENATE(D70,"   ",E70)</f>
        <v>#NAME?</v>
      </c>
      <c r="H70" s="98" t="e">
        <f aca="false">'Hybrid - Mag - Mirror - Straight'!N70</f>
        <v>#NAME?</v>
      </c>
      <c r="I70" s="98" t="e">
        <f aca="false">'Hybrid - Mag - Mirror - Straight'!O70</f>
        <v>#NAME?</v>
      </c>
      <c r="K70" s="42"/>
      <c r="L70" s="31"/>
      <c r="M70" s="31"/>
    </row>
    <row r="71" customFormat="false" ht="24.75" hidden="false" customHeight="true" outlineLevel="0" collapsed="false">
      <c r="A71" s="0" t="str">
        <f aca="false">'Hybrid - Mag - Mirror - Straight'!C71</f>
        <v>PT_b_beta_X0S_P1W_LV_SRC/RET</v>
      </c>
      <c r="B71" s="27" t="str">
        <f aca="false">IF(ISNUMBER(SEARCH("_LV",A71)),LEFT(A71,FIND("_LV",A71)-1),"")</f>
        <v>PT_b_beta_X0S_P1W</v>
      </c>
      <c r="C71" s="98" t="str">
        <f aca="false">'Hybrid - Mag - Mirror - Straight'!E71</f>
        <v>P12 - 4/12</v>
      </c>
      <c r="D71" s="0" t="str">
        <f aca="false">'Hybrid - Mag - Mirror - Straight'!F71</f>
        <v>7 - J13 - 2/1</v>
      </c>
      <c r="E71" s="0" t="e">
        <f aca="false">'Hybrid - Mag - Mirror - Straight'!L71</f>
        <v>#NAME?</v>
      </c>
      <c r="F71" s="98" t="e">
        <f aca="false">CONCATENATE(D71,"   ",E71)</f>
        <v>#NAME?</v>
      </c>
      <c r="H71" s="98" t="e">
        <f aca="false">'Hybrid - Mag - Mirror - Straight'!N71</f>
        <v>#NAME?</v>
      </c>
      <c r="I71" s="98" t="e">
        <f aca="false">'Hybrid - Mag - Mirror - Straight'!O71</f>
        <v>#NAME?</v>
      </c>
      <c r="K71" s="42"/>
      <c r="L71" s="31"/>
      <c r="M71" s="31"/>
    </row>
    <row r="72" customFormat="false" ht="24.75" hidden="false" customHeight="true" outlineLevel="0" collapsed="false">
      <c r="A72" s="0" t="str">
        <f aca="false">'Hybrid - Mag - Mirror - Straight'!C72</f>
        <v>PT_b_beta_X0S_P2E_LV_SRC/RET</v>
      </c>
      <c r="B72" s="27" t="str">
        <f aca="false">IF(ISNUMBER(SEARCH("_LV",A72)),LEFT(A72,FIND("_LV",A72)-1),"")</f>
        <v>PT_b_beta_X0S_P2E</v>
      </c>
      <c r="C72" s="98" t="str">
        <f aca="false">'Hybrid - Mag - Mirror - Straight'!E72</f>
        <v>P12 - 5/13</v>
      </c>
      <c r="D72" s="0" t="str">
        <f aca="false">'Hybrid - Mag - Mirror - Straight'!F72</f>
        <v>7 - J13 - 8/7</v>
      </c>
      <c r="E72" s="0" t="e">
        <f aca="false">'Hybrid - Mag - Mirror - Straight'!L72</f>
        <v>#NAME?</v>
      </c>
      <c r="F72" s="98" t="e">
        <f aca="false">CONCATENATE(D72,"   ",E72)</f>
        <v>#NAME?</v>
      </c>
      <c r="H72" s="98" t="e">
        <f aca="false">'Hybrid - Mag - Mirror - Straight'!N72</f>
        <v>#NAME?</v>
      </c>
      <c r="I72" s="98" t="e">
        <f aca="false">'Hybrid - Mag - Mirror - Straight'!O72</f>
        <v>#NAME?</v>
      </c>
      <c r="K72" s="42"/>
      <c r="L72" s="31"/>
      <c r="M72" s="31"/>
    </row>
    <row r="73" customFormat="false" ht="24.75" hidden="false" customHeight="true" outlineLevel="0" collapsed="false">
      <c r="A73" s="0" t="str">
        <f aca="false">'Hybrid - Mag - Mirror - Straight'!C73</f>
        <v>PT_b_beta_X0S_P3_LV_SRC/RET</v>
      </c>
      <c r="B73" s="27" t="str">
        <f aca="false">IF(ISNUMBER(SEARCH("_LV",A73)),LEFT(A73,FIND("_LV",A73)-1),"")</f>
        <v>PT_b_beta_X0S_P3</v>
      </c>
      <c r="C73" s="98" t="str">
        <f aca="false">'Hybrid - Mag - Mirror - Straight'!E73</f>
        <v>P12 - 6/14</v>
      </c>
      <c r="D73" s="0" t="str">
        <f aca="false">'Hybrid - Mag - Mirror - Straight'!F73</f>
        <v>4 - J12 - 4/3</v>
      </c>
      <c r="E73" s="0" t="e">
        <f aca="false">'Hybrid - Mag - Mirror - Straight'!L73</f>
        <v>#NAME?</v>
      </c>
      <c r="F73" s="98" t="e">
        <f aca="false">CONCATENATE(D73,"   ",E73)</f>
        <v>#NAME?</v>
      </c>
      <c r="H73" s="98" t="e">
        <f aca="false">'Hybrid - Mag - Mirror - Straight'!N73</f>
        <v>#NAME?</v>
      </c>
      <c r="I73" s="98" t="e">
        <f aca="false">'Hybrid - Mag - Mirror - Straight'!O73</f>
        <v>#NAME?</v>
      </c>
      <c r="K73" s="48"/>
      <c r="L73" s="31"/>
      <c r="M73" s="31"/>
    </row>
    <row r="74" customFormat="false" ht="7.5" hidden="false" customHeight="true" outlineLevel="0" collapsed="false">
      <c r="K74" s="31"/>
      <c r="L74" s="31"/>
      <c r="M74" s="31"/>
    </row>
    <row r="75" customFormat="false" ht="9.75" hidden="false" customHeight="true" outlineLevel="0" collapsed="false">
      <c r="K75" s="31"/>
      <c r="L75" s="31"/>
      <c r="M75" s="31"/>
    </row>
    <row r="76" customFormat="false" ht="8.25" hidden="false" customHeight="true" outlineLevel="0" collapsed="false">
      <c r="K76" s="31"/>
      <c r="L76" s="31"/>
      <c r="M76" s="31"/>
    </row>
    <row r="77" customFormat="false" ht="24.75" hidden="false" customHeight="true" outlineLevel="0" collapsed="false">
      <c r="A77" s="0" t="str">
        <f aca="false">'Hybrid - Mag - Mirror - Straight'!C77</f>
        <v>PT_b_beta_X0M_P4_LV_SRC/RET</v>
      </c>
      <c r="B77" s="27" t="str">
        <f aca="false">IF(ISNUMBER(SEARCH("_LV",A77)),LEFT(A77,FIND("_LV",A77)-1),"")</f>
        <v>PT_b_beta_X0M_P4</v>
      </c>
      <c r="C77" s="98" t="str">
        <f aca="false">'Hybrid - Mag - Mirror - Straight'!E77</f>
        <v>P25 - 1/9</v>
      </c>
      <c r="D77" s="0" t="str">
        <f aca="false">'Hybrid - Mag - Mirror - Straight'!F77</f>
        <v>2 - J12 - 8/7</v>
      </c>
      <c r="E77" s="0" t="e">
        <f aca="false">'Hybrid - Mag - Mirror - Straight'!L77</f>
        <v>#NAME?</v>
      </c>
      <c r="F77" s="98" t="e">
        <f aca="false">CONCATENATE(D77,"   ",E77)</f>
        <v>#NAME?</v>
      </c>
      <c r="H77" s="98" t="e">
        <f aca="false">'Hybrid - Mag - Mirror - Straight'!N77</f>
        <v>#NAME?</v>
      </c>
      <c r="I77" s="98" t="e">
        <f aca="false">'Hybrid - Mag - Mirror - Straight'!O77</f>
        <v>#NAME?</v>
      </c>
      <c r="K77" s="49"/>
      <c r="L77" s="31"/>
      <c r="M77" s="42"/>
    </row>
    <row r="78" customFormat="false" ht="24.75" hidden="false" customHeight="true" outlineLevel="0" collapsed="false">
      <c r="A78" s="0" t="str">
        <f aca="false">'Hybrid - Mag - Mirror - Straight'!C78</f>
        <v>PT_b_beta_X1M_P4_LV_SRC/RET</v>
      </c>
      <c r="B78" s="27" t="str">
        <f aca="false">IF(ISNUMBER(SEARCH("_LV",A78)),LEFT(A78,FIND("_LV",A78)-1),"")</f>
        <v>PT_b_beta_X1M_P4</v>
      </c>
      <c r="C78" s="98" t="str">
        <f aca="false">'Hybrid - Mag - Mirror - Straight'!E78</f>
        <v>P25 - 2/10</v>
      </c>
      <c r="D78" s="0" t="str">
        <f aca="false">'Hybrid - Mag - Mirror - Straight'!F78</f>
        <v>2 - J12 - 6/5</v>
      </c>
      <c r="E78" s="0" t="e">
        <f aca="false">'Hybrid - Mag - Mirror - Straight'!L78</f>
        <v>#NAME?</v>
      </c>
      <c r="F78" s="98" t="e">
        <f aca="false">CONCATENATE(D78,"   ",E78)</f>
        <v>#NAME?</v>
      </c>
      <c r="H78" s="98" t="e">
        <f aca="false">'Hybrid - Mag - Mirror - Straight'!N78</f>
        <v>#NAME?</v>
      </c>
      <c r="I78" s="98" t="e">
        <f aca="false">'Hybrid - Mag - Mirror - Straight'!O78</f>
        <v>#NAME?</v>
      </c>
      <c r="K78" s="129"/>
      <c r="L78" s="31"/>
      <c r="M78" s="42"/>
    </row>
    <row r="79" customFormat="false" ht="24.75" hidden="false" customHeight="true" outlineLevel="0" collapsed="false">
      <c r="A79" s="0" t="str">
        <f aca="false">'Hybrid - Mag - Mirror - Straight'!C79</f>
        <v>PT_b_beta_X2M_P4_LV_SRC/RET</v>
      </c>
      <c r="B79" s="27" t="str">
        <f aca="false">IF(ISNUMBER(SEARCH("_LV",A79)),LEFT(A79,FIND("_LV",A79)-1),"")</f>
        <v>PT_b_beta_X2M_P4</v>
      </c>
      <c r="C79" s="98" t="str">
        <f aca="false">'Hybrid - Mag - Mirror - Straight'!E79</f>
        <v>P25 - 3/11</v>
      </c>
      <c r="D79" s="0" t="str">
        <f aca="false">'Hybrid - Mag - Mirror - Straight'!F79</f>
        <v>1 - J13 - 6/5</v>
      </c>
      <c r="E79" s="0" t="e">
        <f aca="false">'Hybrid - Mag - Mirror - Straight'!L79</f>
        <v>#NAME?</v>
      </c>
      <c r="F79" s="98" t="e">
        <f aca="false">CONCATENATE(D79,"   ",E79)</f>
        <v>#NAME?</v>
      </c>
      <c r="H79" s="98" t="e">
        <f aca="false">'Hybrid - Mag - Mirror - Straight'!N79</f>
        <v>#NAME?</v>
      </c>
      <c r="I79" s="98" t="e">
        <f aca="false">'Hybrid - Mag - Mirror - Straight'!O79</f>
        <v>#NAME?</v>
      </c>
      <c r="K79" s="49"/>
      <c r="L79" s="31"/>
      <c r="M79" s="48"/>
    </row>
    <row r="80" customFormat="false" ht="10.5" hidden="false" customHeight="true" outlineLevel="0" collapsed="false">
      <c r="K80" s="31"/>
      <c r="L80" s="31"/>
      <c r="M80" s="31"/>
    </row>
    <row r="81" customFormat="false" ht="11.25" hidden="false" customHeight="true" outlineLevel="0" collapsed="false">
      <c r="K81" s="31"/>
      <c r="L81" s="31"/>
      <c r="M81" s="31"/>
    </row>
    <row r="82" customFormat="false" ht="9" hidden="false" customHeight="true" outlineLevel="0" collapsed="false">
      <c r="K82" s="31"/>
      <c r="L82" s="31"/>
      <c r="M82" s="31"/>
    </row>
    <row r="83" customFormat="false" ht="9.75" hidden="false" customHeight="true" outlineLevel="0" collapsed="false">
      <c r="K83" s="31"/>
      <c r="L83" s="31"/>
      <c r="M83" s="31"/>
    </row>
    <row r="84" customFormat="false" ht="10.5" hidden="false" customHeight="true" outlineLevel="0" collapsed="false">
      <c r="K84" s="31"/>
      <c r="L84" s="31"/>
      <c r="M84" s="31"/>
    </row>
    <row r="85" customFormat="false" ht="9.75" hidden="false" customHeight="true" outlineLevel="0" collapsed="false">
      <c r="K85" s="31"/>
      <c r="L85" s="31"/>
      <c r="M85" s="31"/>
    </row>
    <row r="86" customFormat="false" ht="24.75" hidden="false" customHeight="true" outlineLevel="0" collapsed="false">
      <c r="A86" s="0" t="str">
        <f aca="false">'Hybrid - Mag - Mirror - Straight'!C86</f>
        <v>PT_b_gamma_X2M_P1W_LV_SRC/RET</v>
      </c>
      <c r="B86" s="27" t="str">
        <f aca="false">IF(ISNUMBER(SEARCH("_LV",A86)),LEFT(A86,FIND("_LV",A86)-1),"")</f>
        <v>PT_b_gamma_X2M_P1W</v>
      </c>
      <c r="C86" s="98" t="str">
        <f aca="false">'Hybrid - Mag - Mirror - Straight'!E86</f>
        <v>P16 - 1/9</v>
      </c>
      <c r="D86" s="0" t="str">
        <f aca="false">'Hybrid - Mag - Mirror - Straight'!F86</f>
        <v>12 - J13 - 6/5</v>
      </c>
      <c r="E86" s="0" t="e">
        <f aca="false">'Hybrid - Mag - Mirror - Straight'!L86</f>
        <v>#NAME?</v>
      </c>
      <c r="F86" s="98" t="e">
        <f aca="false">CONCATENATE(D86,"   ",E86)</f>
        <v>#NAME?</v>
      </c>
      <c r="H86" s="98" t="e">
        <f aca="false">'Hybrid - Mag - Mirror - Straight'!N86</f>
        <v>#NAME?</v>
      </c>
      <c r="I86" s="98" t="e">
        <f aca="false">'Hybrid - Mag - Mirror - Straight'!O86</f>
        <v>#NAME?</v>
      </c>
      <c r="K86" s="42"/>
      <c r="L86" s="31"/>
      <c r="M86" s="31"/>
    </row>
    <row r="87" customFormat="false" ht="24.75" hidden="false" customHeight="true" outlineLevel="0" collapsed="false">
      <c r="A87" s="0" t="str">
        <f aca="false">'Hybrid - Mag - Mirror - Straight'!C87</f>
        <v>PT_b_gamma_X2M_P2E_LV_SRC/RET</v>
      </c>
      <c r="B87" s="27" t="str">
        <f aca="false">IF(ISNUMBER(SEARCH("_LV",A87)),LEFT(A87,FIND("_LV",A87)-1),"")</f>
        <v>PT_b_gamma_X2M_P2E</v>
      </c>
      <c r="C87" s="98" t="str">
        <f aca="false">'Hybrid - Mag - Mirror - Straight'!E87</f>
        <v>P16 - 2/10</v>
      </c>
      <c r="D87" s="0" t="str">
        <f aca="false">'Hybrid - Mag - Mirror - Straight'!F87</f>
        <v>8 - J12 - 6/5</v>
      </c>
      <c r="E87" s="0" t="e">
        <f aca="false">'Hybrid - Mag - Mirror - Straight'!L87</f>
        <v>#NAME?</v>
      </c>
      <c r="F87" s="98" t="e">
        <f aca="false">CONCATENATE(D87,"   ",E87)</f>
        <v>#NAME?</v>
      </c>
      <c r="H87" s="98" t="e">
        <f aca="false">'Hybrid - Mag - Mirror - Straight'!N87</f>
        <v>#NAME?</v>
      </c>
      <c r="I87" s="98" t="e">
        <f aca="false">'Hybrid - Mag - Mirror - Straight'!O87</f>
        <v>#NAME?</v>
      </c>
      <c r="K87" s="42"/>
      <c r="L87" s="31"/>
      <c r="M87" s="31"/>
    </row>
    <row r="88" customFormat="false" ht="24.75" hidden="false" customHeight="true" outlineLevel="0" collapsed="false">
      <c r="A88" s="0" t="str">
        <f aca="false">'Hybrid - Mag - Mirror - Straight'!C88</f>
        <v>PT_b_gamma_X2M_P3_LV_SRC/RET</v>
      </c>
      <c r="B88" s="27" t="str">
        <f aca="false">IF(ISNUMBER(SEARCH("_LV",A88)),LEFT(A88,FIND("_LV",A88)-1),"")</f>
        <v>PT_b_gamma_X2M_P3</v>
      </c>
      <c r="C88" s="98" t="str">
        <f aca="false">'Hybrid - Mag - Mirror - Straight'!E88</f>
        <v>P16 - 3/11</v>
      </c>
      <c r="D88" s="0" t="str">
        <f aca="false">'Hybrid - Mag - Mirror - Straight'!F88</f>
        <v>5 - J13 - 8/7</v>
      </c>
      <c r="E88" s="0" t="e">
        <f aca="false">'Hybrid - Mag - Mirror - Straight'!L88</f>
        <v>#NAME?</v>
      </c>
      <c r="F88" s="98" t="e">
        <f aca="false">CONCATENATE(D88,"   ",E88)</f>
        <v>#NAME?</v>
      </c>
      <c r="H88" s="98" t="e">
        <f aca="false">'Hybrid - Mag - Mirror - Straight'!N88</f>
        <v>#NAME?</v>
      </c>
      <c r="I88" s="98" t="e">
        <f aca="false">'Hybrid - Mag - Mirror - Straight'!O88</f>
        <v>#NAME?</v>
      </c>
      <c r="K88" s="42"/>
      <c r="L88" s="31"/>
      <c r="M88" s="31"/>
    </row>
    <row r="89" customFormat="false" ht="24.75" hidden="false" customHeight="true" outlineLevel="0" collapsed="false">
      <c r="A89" s="0" t="str">
        <f aca="false">'Hybrid - Mag - Mirror - Straight'!C89</f>
        <v>PT_b_gamma_X2S_P1W_LV_SRC/RET</v>
      </c>
      <c r="B89" s="27" t="str">
        <f aca="false">IF(ISNUMBER(SEARCH("_LV",A89)),LEFT(A89,FIND("_LV",A89)-1),"")</f>
        <v>PT_b_gamma_X2S_P1W</v>
      </c>
      <c r="C89" s="98" t="str">
        <f aca="false">'Hybrid - Mag - Mirror - Straight'!E89</f>
        <v>P16 - 4/12</v>
      </c>
      <c r="D89" s="0" t="str">
        <f aca="false">'Hybrid - Mag - Mirror - Straight'!F89</f>
        <v>8 - J12 - 8/7</v>
      </c>
      <c r="E89" s="0" t="e">
        <f aca="false">'Hybrid - Mag - Mirror - Straight'!L89</f>
        <v>#NAME?</v>
      </c>
      <c r="F89" s="98" t="e">
        <f aca="false">CONCATENATE(D89,"   ",E89)</f>
        <v>#NAME?</v>
      </c>
      <c r="H89" s="98" t="e">
        <f aca="false">'Hybrid - Mag - Mirror - Straight'!N89</f>
        <v>#NAME?</v>
      </c>
      <c r="I89" s="98" t="e">
        <f aca="false">'Hybrid - Mag - Mirror - Straight'!O89</f>
        <v>#NAME?</v>
      </c>
      <c r="K89" s="42"/>
      <c r="L89" s="31"/>
      <c r="M89" s="31"/>
    </row>
    <row r="90" customFormat="false" ht="24.75" hidden="false" customHeight="true" outlineLevel="0" collapsed="false">
      <c r="A90" s="0" t="str">
        <f aca="false">'Hybrid - Mag - Mirror - Straight'!C90</f>
        <v>PT_b_gamma_X2S_P2E_LV_SRC/RET</v>
      </c>
      <c r="B90" s="27" t="str">
        <f aca="false">IF(ISNUMBER(SEARCH("_LV",A90)),LEFT(A90,FIND("_LV",A90)-1),"")</f>
        <v>PT_b_gamma_X2S_P2E</v>
      </c>
      <c r="C90" s="98" t="str">
        <f aca="false">'Hybrid - Mag - Mirror - Straight'!E90</f>
        <v>P16 - 5/13</v>
      </c>
      <c r="D90" s="0" t="str">
        <f aca="false">'Hybrid - Mag - Mirror - Straight'!F90</f>
        <v>5 - J13 - 4/3</v>
      </c>
      <c r="E90" s="0" t="e">
        <f aca="false">'Hybrid - Mag - Mirror - Straight'!L90</f>
        <v>#NAME?</v>
      </c>
      <c r="F90" s="98" t="e">
        <f aca="false">CONCATENATE(D90,"   ",E90)</f>
        <v>#NAME?</v>
      </c>
      <c r="H90" s="98" t="e">
        <f aca="false">'Hybrid - Mag - Mirror - Straight'!N90</f>
        <v>#NAME?</v>
      </c>
      <c r="I90" s="98" t="e">
        <f aca="false">'Hybrid - Mag - Mirror - Straight'!O90</f>
        <v>#NAME?</v>
      </c>
      <c r="K90" s="42"/>
      <c r="L90" s="31"/>
      <c r="M90" s="31"/>
    </row>
    <row r="91" customFormat="false" ht="24.75" hidden="false" customHeight="true" outlineLevel="0" collapsed="false">
      <c r="A91" s="0" t="str">
        <f aca="false">'Hybrid - Mag - Mirror - Straight'!C91</f>
        <v>PT_b_gamma_X2S_P3_LV_SRC/RET</v>
      </c>
      <c r="B91" s="27" t="str">
        <f aca="false">IF(ISNUMBER(SEARCH("_LV",A91)),LEFT(A91,FIND("_LV",A91)-1),"")</f>
        <v>PT_b_gamma_X2S_P3</v>
      </c>
      <c r="C91" s="98" t="str">
        <f aca="false">'Hybrid - Mag - Mirror - Straight'!E91</f>
        <v>P16 - 6/14</v>
      </c>
      <c r="D91" s="0" t="str">
        <f aca="false">'Hybrid - Mag - Mirror - Straight'!F91</f>
        <v>2 - J13 - 2/1</v>
      </c>
      <c r="E91" s="0" t="e">
        <f aca="false">'Hybrid - Mag - Mirror - Straight'!L91</f>
        <v>#NAME?</v>
      </c>
      <c r="F91" s="98" t="e">
        <f aca="false">CONCATENATE(D91,"   ",E91)</f>
        <v>#NAME?</v>
      </c>
      <c r="H91" s="98" t="e">
        <f aca="false">'Hybrid - Mag - Mirror - Straight'!N91</f>
        <v>#NAME?</v>
      </c>
      <c r="I91" s="98" t="e">
        <f aca="false">'Hybrid - Mag - Mirror - Straight'!O91</f>
        <v>#NAME?</v>
      </c>
      <c r="K91" s="42"/>
      <c r="L91" s="31"/>
      <c r="M91" s="49"/>
    </row>
    <row r="92" customFormat="false" ht="12.75" hidden="false" customHeight="true" outlineLevel="0" collapsed="false">
      <c r="K92" s="31"/>
      <c r="L92" s="31"/>
      <c r="M92" s="31"/>
    </row>
    <row r="93" customFormat="false" ht="10.5" hidden="false" customHeight="true" outlineLevel="0" collapsed="false">
      <c r="K93" s="31"/>
      <c r="L93" s="31"/>
      <c r="M93" s="31"/>
    </row>
    <row r="94" customFormat="false" ht="12" hidden="false" customHeight="true" outlineLevel="0" collapsed="false">
      <c r="K94" s="31"/>
      <c r="L94" s="31"/>
      <c r="M94" s="31"/>
    </row>
    <row r="95" customFormat="false" ht="24.75" hidden="false" customHeight="true" outlineLevel="0" collapsed="false">
      <c r="A95" s="0" t="str">
        <f aca="false">'Hybrid - Mag - Mirror - Straight'!C95</f>
        <v>PT_b_gamma_X1M_P1W_LV_SRC/RET</v>
      </c>
      <c r="B95" s="27" t="str">
        <f aca="false">IF(ISNUMBER(SEARCH("_LV",A95)),LEFT(A95,FIND("_LV",A95)-1),"")</f>
        <v>PT_b_gamma_X1M_P1W</v>
      </c>
      <c r="C95" s="98" t="str">
        <f aca="false">'Hybrid - Mag - Mirror - Straight'!E95</f>
        <v>P17 - 1/9</v>
      </c>
      <c r="D95" s="0" t="str">
        <f aca="false">'Hybrid - Mag - Mirror - Straight'!F95</f>
        <v>12 - J13 - 8/7</v>
      </c>
      <c r="E95" s="0" t="e">
        <f aca="false">'Hybrid - Mag - Mirror - Straight'!L95</f>
        <v>#NAME?</v>
      </c>
      <c r="F95" s="98" t="e">
        <f aca="false">CONCATENATE(D95,"   ",E95)</f>
        <v>#NAME?</v>
      </c>
      <c r="H95" s="98" t="e">
        <f aca="false">'Hybrid - Mag - Mirror - Straight'!N95</f>
        <v>#NAME?</v>
      </c>
      <c r="I95" s="98" t="e">
        <f aca="false">'Hybrid - Mag - Mirror - Straight'!O95</f>
        <v>#NAME?</v>
      </c>
      <c r="K95" s="42"/>
      <c r="L95" s="31"/>
      <c r="M95" s="31"/>
    </row>
    <row r="96" customFormat="false" ht="24.75" hidden="false" customHeight="true" outlineLevel="0" collapsed="false">
      <c r="A96" s="0" t="str">
        <f aca="false">'Hybrid - Mag - Mirror - Straight'!C96</f>
        <v>PT_b_gamma_X1M_P2E_LV_SRC/RET</v>
      </c>
      <c r="B96" s="27" t="str">
        <f aca="false">IF(ISNUMBER(SEARCH("_LV",A96)),LEFT(A96,FIND("_LV",A96)-1),"")</f>
        <v>PT_b_gamma_X1M_P2E</v>
      </c>
      <c r="C96" s="98" t="str">
        <f aca="false">'Hybrid - Mag - Mirror - Straight'!E96</f>
        <v>P17 - 2/10</v>
      </c>
      <c r="D96" s="0" t="str">
        <f aca="false">'Hybrid - Mag - Mirror - Straight'!F96</f>
        <v>8 - J12 - 4/3</v>
      </c>
      <c r="E96" s="0" t="e">
        <f aca="false">'Hybrid - Mag - Mirror - Straight'!L96</f>
        <v>#NAME?</v>
      </c>
      <c r="F96" s="98" t="e">
        <f aca="false">CONCATENATE(D96,"   ",E96)</f>
        <v>#NAME?</v>
      </c>
      <c r="H96" s="98" t="e">
        <f aca="false">'Hybrid - Mag - Mirror - Straight'!N96</f>
        <v>#NAME?</v>
      </c>
      <c r="I96" s="98" t="e">
        <f aca="false">'Hybrid - Mag - Mirror - Straight'!O96</f>
        <v>#NAME?</v>
      </c>
      <c r="K96" s="42"/>
      <c r="L96" s="31"/>
      <c r="M96" s="31"/>
    </row>
    <row r="97" customFormat="false" ht="24.75" hidden="false" customHeight="true" outlineLevel="0" collapsed="false">
      <c r="A97" s="0" t="str">
        <f aca="false">'Hybrid - Mag - Mirror - Straight'!C97</f>
        <v>PT_b_gamma_X1M_P3_LV_SRC/RET</v>
      </c>
      <c r="B97" s="27" t="str">
        <f aca="false">IF(ISNUMBER(SEARCH("_LV",A97)),LEFT(A97,FIND("_LV",A97)-1),"")</f>
        <v>PT_b_gamma_X1M_P3</v>
      </c>
      <c r="C97" s="98" t="str">
        <f aca="false">'Hybrid - Mag - Mirror - Straight'!E97</f>
        <v>P17 - 3/11</v>
      </c>
      <c r="D97" s="0" t="str">
        <f aca="false">'Hybrid - Mag - Mirror - Straight'!F97</f>
        <v>5 - J12 - 6/5</v>
      </c>
      <c r="E97" s="0" t="e">
        <f aca="false">'Hybrid - Mag - Mirror - Straight'!L97</f>
        <v>#NAME?</v>
      </c>
      <c r="F97" s="98" t="e">
        <f aca="false">CONCATENATE(D97,"   ",E97)</f>
        <v>#NAME?</v>
      </c>
      <c r="H97" s="98" t="e">
        <f aca="false">'Hybrid - Mag - Mirror - Straight'!N97</f>
        <v>#NAME?</v>
      </c>
      <c r="I97" s="98" t="e">
        <f aca="false">'Hybrid - Mag - Mirror - Straight'!O97</f>
        <v>#NAME?</v>
      </c>
      <c r="K97" s="42"/>
      <c r="L97" s="31"/>
      <c r="M97" s="131"/>
    </row>
    <row r="98" customFormat="false" ht="24.75" hidden="false" customHeight="true" outlineLevel="0" collapsed="false">
      <c r="A98" s="0" t="str">
        <f aca="false">'Hybrid - Mag - Mirror - Straight'!C98</f>
        <v>PT_b_gamma_X1S_P1W_LV_SRC/RET</v>
      </c>
      <c r="B98" s="27" t="str">
        <f aca="false">IF(ISNUMBER(SEARCH("_LV",A98)),LEFT(A98,FIND("_LV",A98)-1),"")</f>
        <v>PT_b_gamma_X1S_P1W</v>
      </c>
      <c r="C98" s="98" t="str">
        <f aca="false">'Hybrid - Mag - Mirror - Straight'!E98</f>
        <v>P17 - 4/12</v>
      </c>
      <c r="D98" s="0" t="str">
        <f aca="false">'Hybrid - Mag - Mirror - Straight'!F98</f>
        <v>8 - J13 - 6/5</v>
      </c>
      <c r="E98" s="0" t="e">
        <f aca="false">'Hybrid - Mag - Mirror - Straight'!L98</f>
        <v>#NAME?</v>
      </c>
      <c r="F98" s="98" t="e">
        <f aca="false">CONCATENATE(D98,"   ",E98)</f>
        <v>#NAME?</v>
      </c>
      <c r="H98" s="98" t="e">
        <f aca="false">'Hybrid - Mag - Mirror - Straight'!N98</f>
        <v>#NAME?</v>
      </c>
      <c r="I98" s="98" t="e">
        <f aca="false">'Hybrid - Mag - Mirror - Straight'!O98</f>
        <v>#NAME?</v>
      </c>
      <c r="K98" s="42"/>
      <c r="L98" s="31"/>
      <c r="M98" s="31"/>
    </row>
    <row r="99" customFormat="false" ht="24.75" hidden="false" customHeight="true" outlineLevel="0" collapsed="false">
      <c r="A99" s="0" t="str">
        <f aca="false">'Hybrid - Mag - Mirror - Straight'!C99</f>
        <v>PT_b_gamma_X1S_P2E_LV_SRC/RET</v>
      </c>
      <c r="B99" s="27" t="str">
        <f aca="false">IF(ISNUMBER(SEARCH("_LV",A99)),LEFT(A99,FIND("_LV",A99)-1),"")</f>
        <v>PT_b_gamma_X1S_P2E</v>
      </c>
      <c r="C99" s="98" t="str">
        <f aca="false">'Hybrid - Mag - Mirror - Straight'!E99</f>
        <v>P17 - 5/13</v>
      </c>
      <c r="D99" s="0" t="str">
        <f aca="false">'Hybrid - Mag - Mirror - Straight'!F99</f>
        <v>5 - J12 - 2/1</v>
      </c>
      <c r="E99" s="0" t="e">
        <f aca="false">'Hybrid - Mag - Mirror - Straight'!L99</f>
        <v>#NAME?</v>
      </c>
      <c r="F99" s="98" t="e">
        <f aca="false">CONCATENATE(D99,"   ",E99)</f>
        <v>#NAME?</v>
      </c>
      <c r="H99" s="98" t="e">
        <f aca="false">'Hybrid - Mag - Mirror - Straight'!N99</f>
        <v>#NAME?</v>
      </c>
      <c r="I99" s="98" t="e">
        <f aca="false">'Hybrid - Mag - Mirror - Straight'!O99</f>
        <v>#NAME?</v>
      </c>
      <c r="K99" s="42"/>
      <c r="L99" s="31"/>
      <c r="M99" s="31"/>
    </row>
    <row r="100" customFormat="false" ht="24.75" hidden="false" customHeight="true" outlineLevel="0" collapsed="false">
      <c r="A100" s="0" t="str">
        <f aca="false">'Hybrid - Mag - Mirror - Straight'!C100</f>
        <v>PT_b_gamma_X1S_P3_LV_SRC/RET</v>
      </c>
      <c r="B100" s="27" t="str">
        <f aca="false">IF(ISNUMBER(SEARCH("_LV",A100)),LEFT(A100,FIND("_LV",A100)-1),"")</f>
        <v>PT_b_gamma_X1S_P3</v>
      </c>
      <c r="C100" s="98" t="str">
        <f aca="false">'Hybrid - Mag - Mirror - Straight'!E100</f>
        <v>P17 - 6/14</v>
      </c>
      <c r="D100" s="0" t="str">
        <f aca="false">'Hybrid - Mag - Mirror - Straight'!F100</f>
        <v>2 - J13 - 4/3</v>
      </c>
      <c r="E100" s="0" t="e">
        <f aca="false">'Hybrid - Mag - Mirror - Straight'!L100</f>
        <v>#NAME?</v>
      </c>
      <c r="F100" s="98" t="e">
        <f aca="false">CONCATENATE(D100,"   ",E100)</f>
        <v>#NAME?</v>
      </c>
      <c r="H100" s="98" t="e">
        <f aca="false">'Hybrid - Mag - Mirror - Straight'!N100</f>
        <v>#NAME?</v>
      </c>
      <c r="I100" s="98" t="e">
        <f aca="false">'Hybrid - Mag - Mirror - Straight'!O100</f>
        <v>#NAME?</v>
      </c>
      <c r="K100" s="42"/>
      <c r="L100" s="31"/>
      <c r="M100" s="49"/>
    </row>
    <row r="101" customFormat="false" ht="12" hidden="false" customHeight="true" outlineLevel="0" collapsed="false">
      <c r="K101" s="31"/>
      <c r="L101" s="31"/>
      <c r="M101" s="31"/>
    </row>
    <row r="102" customFormat="false" ht="12" hidden="false" customHeight="true" outlineLevel="0" collapsed="false">
      <c r="K102" s="31"/>
      <c r="L102" s="31"/>
      <c r="M102" s="31"/>
    </row>
    <row r="103" customFormat="false" ht="59.25" hidden="false" customHeight="true" outlineLevel="0" collapsed="false">
      <c r="K103" s="31"/>
      <c r="L103" s="31"/>
      <c r="M103" s="31"/>
    </row>
    <row r="104" customFormat="false" ht="24.75" hidden="false" customHeight="true" outlineLevel="0" collapsed="false">
      <c r="A104" s="0" t="str">
        <f aca="false">'Hybrid - Mag - Mirror - Straight'!C104</f>
        <v>PT_b_gamma_X0M_P1W_LV_SRC/RET</v>
      </c>
      <c r="B104" s="27" t="str">
        <f aca="false">IF(ISNUMBER(SEARCH("_LV",A104)),LEFT(A104,FIND("_LV",A104)-1),"")</f>
        <v>PT_b_gamma_X0M_P1W</v>
      </c>
      <c r="C104" s="98" t="str">
        <f aca="false">'Hybrid - Mag - Mirror - Straight'!E104</f>
        <v>P18 - 1/9</v>
      </c>
      <c r="D104" s="0" t="str">
        <f aca="false">'Hybrid - Mag - Mirror - Straight'!F104</f>
        <v>12 - J13 - 2/1</v>
      </c>
      <c r="E104" s="0" t="e">
        <f aca="false">'Hybrid - Mag - Mirror - Straight'!L104</f>
        <v>#NAME?</v>
      </c>
      <c r="F104" s="98" t="e">
        <f aca="false">CONCATENATE(D104,"   ",E104)</f>
        <v>#NAME?</v>
      </c>
      <c r="H104" s="98" t="e">
        <f aca="false">'Hybrid - Mag - Mirror - Straight'!N104</f>
        <v>#NAME?</v>
      </c>
      <c r="I104" s="98" t="e">
        <f aca="false">'Hybrid - Mag - Mirror - Straight'!O104</f>
        <v>#NAME?</v>
      </c>
      <c r="K104" s="42"/>
      <c r="L104" s="31"/>
      <c r="M104" s="31"/>
    </row>
    <row r="105" customFormat="false" ht="24.75" hidden="false" customHeight="true" outlineLevel="0" collapsed="false">
      <c r="A105" s="0" t="str">
        <f aca="false">'Hybrid - Mag - Mirror - Straight'!C105</f>
        <v>PT_b_gamma_X0M_P2E_LV_SRC/RET</v>
      </c>
      <c r="B105" s="27" t="str">
        <f aca="false">IF(ISNUMBER(SEARCH("_LV",A105)),LEFT(A105,FIND("_LV",A105)-1),"")</f>
        <v>PT_b_gamma_X0M_P2E</v>
      </c>
      <c r="C105" s="98" t="str">
        <f aca="false">'Hybrid - Mag - Mirror - Straight'!E105</f>
        <v>P18 - 2/10</v>
      </c>
      <c r="D105" s="0" t="str">
        <f aca="false">'Hybrid - Mag - Mirror - Straight'!F105</f>
        <v>8 - J12 - 2/1</v>
      </c>
      <c r="E105" s="0" t="e">
        <f aca="false">'Hybrid - Mag - Mirror - Straight'!L105</f>
        <v>#NAME?</v>
      </c>
      <c r="F105" s="98" t="e">
        <f aca="false">CONCATENATE(D105,"   ",E105)</f>
        <v>#NAME?</v>
      </c>
      <c r="H105" s="98" t="e">
        <f aca="false">'Hybrid - Mag - Mirror - Straight'!N105</f>
        <v>#NAME?</v>
      </c>
      <c r="I105" s="98" t="e">
        <f aca="false">'Hybrid - Mag - Mirror - Straight'!O105</f>
        <v>#NAME?</v>
      </c>
      <c r="K105" s="48"/>
      <c r="L105" s="31"/>
      <c r="M105" s="31"/>
    </row>
    <row r="106" customFormat="false" ht="24.75" hidden="false" customHeight="true" outlineLevel="0" collapsed="false">
      <c r="A106" s="0" t="str">
        <f aca="false">'Hybrid - Mag - Mirror - Straight'!C106</f>
        <v>PT_b_gamma_X0M_P3_LV_SRC/RET</v>
      </c>
      <c r="B106" s="27" t="str">
        <f aca="false">IF(ISNUMBER(SEARCH("_LV",A106)),LEFT(A106,FIND("_LV",A106)-1),"")</f>
        <v>PT_b_gamma_X0M_P3</v>
      </c>
      <c r="C106" s="98" t="str">
        <f aca="false">'Hybrid - Mag - Mirror - Straight'!E106</f>
        <v>P18 - 3/11</v>
      </c>
      <c r="D106" s="0" t="str">
        <f aca="false">'Hybrid - Mag - Mirror - Straight'!F106</f>
        <v>5 - J12 - 8/7</v>
      </c>
      <c r="E106" s="0" t="e">
        <f aca="false">'Hybrid - Mag - Mirror - Straight'!L106</f>
        <v>#NAME?</v>
      </c>
      <c r="F106" s="98" t="e">
        <f aca="false">CONCATENATE(D106,"   ",E106)</f>
        <v>#NAME?</v>
      </c>
      <c r="H106" s="98" t="e">
        <f aca="false">'Hybrid - Mag - Mirror - Straight'!N106</f>
        <v>#NAME?</v>
      </c>
      <c r="I106" s="98" t="e">
        <f aca="false">'Hybrid - Mag - Mirror - Straight'!O106</f>
        <v>#NAME?</v>
      </c>
      <c r="K106" s="48"/>
      <c r="L106" s="31"/>
      <c r="M106" s="31"/>
    </row>
    <row r="107" customFormat="false" ht="24.75" hidden="false" customHeight="true" outlineLevel="0" collapsed="false">
      <c r="A107" s="0" t="str">
        <f aca="false">'Hybrid - Mag - Mirror - Straight'!C107</f>
        <v>PT_b_gamma_X0S_P1W_LV_SRC/RET</v>
      </c>
      <c r="B107" s="27" t="str">
        <f aca="false">IF(ISNUMBER(SEARCH("_LV",A107)),LEFT(A107,FIND("_LV",A107)-1),"")</f>
        <v>PT_b_gamma_X0S_P1W</v>
      </c>
      <c r="C107" s="98" t="str">
        <f aca="false">'Hybrid - Mag - Mirror - Straight'!E107</f>
        <v>P18 - 4/12</v>
      </c>
      <c r="D107" s="0" t="str">
        <f aca="false">'Hybrid - Mag - Mirror - Straight'!F107</f>
        <v>8 - J13 - 2/1</v>
      </c>
      <c r="E107" s="0" t="e">
        <f aca="false">'Hybrid - Mag - Mirror - Straight'!L107</f>
        <v>#NAME?</v>
      </c>
      <c r="F107" s="98" t="e">
        <f aca="false">CONCATENATE(D107,"   ",E107)</f>
        <v>#NAME?</v>
      </c>
      <c r="H107" s="98" t="e">
        <f aca="false">'Hybrid - Mag - Mirror - Straight'!N107</f>
        <v>#NAME?</v>
      </c>
      <c r="I107" s="98" t="e">
        <f aca="false">'Hybrid - Mag - Mirror - Straight'!O107</f>
        <v>#NAME?</v>
      </c>
      <c r="K107" s="48"/>
      <c r="L107" s="31"/>
      <c r="M107" s="31"/>
    </row>
    <row r="108" customFormat="false" ht="24.75" hidden="false" customHeight="true" outlineLevel="0" collapsed="false">
      <c r="A108" s="0" t="str">
        <f aca="false">'Hybrid - Mag - Mirror - Straight'!C108</f>
        <v>PT_b_gamma_X0S_P2E_LV_SRC/RET</v>
      </c>
      <c r="B108" s="27" t="str">
        <f aca="false">IF(ISNUMBER(SEARCH("_LV",A108)),LEFT(A108,FIND("_LV",A108)-1),"")</f>
        <v>PT_b_gamma_X0S_P2E</v>
      </c>
      <c r="C108" s="98" t="str">
        <f aca="false">'Hybrid - Mag - Mirror - Straight'!E108</f>
        <v>P18 - 5/13</v>
      </c>
      <c r="D108" s="0" t="str">
        <f aca="false">'Hybrid - Mag - Mirror - Straight'!F108</f>
        <v>8 - J13 - 8/7</v>
      </c>
      <c r="E108" s="0" t="e">
        <f aca="false">'Hybrid - Mag - Mirror - Straight'!L108</f>
        <v>#NAME?</v>
      </c>
      <c r="F108" s="98" t="e">
        <f aca="false">CONCATENATE(D108,"   ",E108)</f>
        <v>#NAME?</v>
      </c>
      <c r="H108" s="98" t="e">
        <f aca="false">'Hybrid - Mag - Mirror - Straight'!N108</f>
        <v>#NAME?</v>
      </c>
      <c r="I108" s="98" t="e">
        <f aca="false">'Hybrid - Mag - Mirror - Straight'!O108</f>
        <v>#NAME?</v>
      </c>
      <c r="K108" s="48"/>
      <c r="L108" s="31"/>
      <c r="M108" s="31"/>
    </row>
    <row r="109" customFormat="false" ht="24.75" hidden="false" customHeight="true" outlineLevel="0" collapsed="false">
      <c r="A109" s="0" t="str">
        <f aca="false">'Hybrid - Mag - Mirror - Straight'!C109</f>
        <v>PT_b_gamma_X0S_P3_LV_SRC/RET</v>
      </c>
      <c r="B109" s="27" t="str">
        <f aca="false">IF(ISNUMBER(SEARCH("_LV",A109)),LEFT(A109,FIND("_LV",A109)-1),"")</f>
        <v>PT_b_gamma_X0S_P3</v>
      </c>
      <c r="C109" s="98" t="str">
        <f aca="false">'Hybrid - Mag - Mirror - Straight'!E109</f>
        <v>P18 - 6/14</v>
      </c>
      <c r="D109" s="0" t="str">
        <f aca="false">'Hybrid - Mag - Mirror - Straight'!F109</f>
        <v>5 - J12 - 4/3</v>
      </c>
      <c r="E109" s="0" t="e">
        <f aca="false">'Hybrid - Mag - Mirror - Straight'!L109</f>
        <v>#NAME?</v>
      </c>
      <c r="F109" s="98" t="e">
        <f aca="false">CONCATENATE(D109,"   ",E109)</f>
        <v>#NAME?</v>
      </c>
      <c r="H109" s="98" t="e">
        <f aca="false">'Hybrid - Mag - Mirror - Straight'!N109</f>
        <v>#NAME?</v>
      </c>
      <c r="I109" s="98" t="e">
        <f aca="false">'Hybrid - Mag - Mirror - Straight'!O109</f>
        <v>#NAME?</v>
      </c>
      <c r="K109" s="48"/>
      <c r="L109" s="31"/>
      <c r="M109" s="31"/>
    </row>
    <row r="110" customFormat="false" ht="24.75" hidden="false" customHeight="true" outlineLevel="0" collapsed="false">
      <c r="K110" s="31"/>
      <c r="L110" s="31"/>
      <c r="M110" s="31"/>
    </row>
    <row r="113" customFormat="false" ht="24.75" hidden="false" customHeight="true" outlineLevel="0" collapsed="false">
      <c r="A113" s="0" t="str">
        <f aca="false">'Hybrid - Mag - Mirror - Straight'!C113</f>
        <v>PT_b_gamma_X0M_P4_LV_SRC/RET</v>
      </c>
      <c r="B113" s="27" t="str">
        <f aca="false">IF(ISNUMBER(SEARCH("_LV",A113)),LEFT(A113,FIND("_LV",A113)-1),"")</f>
        <v>PT_b_gamma_X0M_P4</v>
      </c>
      <c r="C113" s="98" t="str">
        <f aca="false">'Hybrid - Mag - Mirror - Straight'!E113</f>
        <v>P31 - 1/9</v>
      </c>
      <c r="D113" s="0" t="str">
        <f aca="false">'Hybrid - Mag - Mirror - Straight'!F113</f>
        <v>2 - J13 - 8/7</v>
      </c>
      <c r="E113" s="0" t="e">
        <f aca="false">'Hybrid - Mag - Mirror - Straight'!L113</f>
        <v>#NAME?</v>
      </c>
      <c r="F113" s="98" t="e">
        <f aca="false">CONCATENATE(D113,"   ",E113)</f>
        <v>#NAME?</v>
      </c>
      <c r="H113" s="98" t="e">
        <f aca="false">'Hybrid - Mag - Mirror - Straight'!N113</f>
        <v>#NAME?</v>
      </c>
      <c r="I113" s="98" t="e">
        <f aca="false">'Hybrid - Mag - Mirror - Straight'!O113</f>
        <v>#NAME?</v>
      </c>
      <c r="K113" s="49"/>
      <c r="M113" s="42"/>
    </row>
    <row r="114" customFormat="false" ht="24.75" hidden="false" customHeight="true" outlineLevel="0" collapsed="false">
      <c r="A114" s="0" t="str">
        <f aca="false">'Hybrid - Mag - Mirror - Straight'!C114</f>
        <v>PT_b_gamma_X1M_P4_LV_SRC/RET</v>
      </c>
      <c r="B114" s="27" t="str">
        <f aca="false">IF(ISNUMBER(SEARCH("_LV",A114)),LEFT(A114,FIND("_LV",A114)-1),"")</f>
        <v>PT_b_gamma_X1M_P4</v>
      </c>
      <c r="C114" s="98" t="str">
        <f aca="false">'Hybrid - Mag - Mirror - Straight'!E114</f>
        <v>P31 - 2/10</v>
      </c>
      <c r="D114" s="0" t="str">
        <f aca="false">'Hybrid - Mag - Mirror - Straight'!F114</f>
        <v>2 - J13 - 6/5</v>
      </c>
      <c r="E114" s="0" t="e">
        <f aca="false">'Hybrid - Mag - Mirror - Straight'!L114</f>
        <v>#NAME?</v>
      </c>
      <c r="F114" s="98" t="e">
        <f aca="false">CONCATENATE(D114,"   ",E114)</f>
        <v>#NAME?</v>
      </c>
      <c r="H114" s="98" t="e">
        <f aca="false">'Hybrid - Mag - Mirror - Straight'!N114</f>
        <v>#NAME?</v>
      </c>
      <c r="I114" s="98" t="e">
        <f aca="false">'Hybrid - Mag - Mirror - Straight'!O114</f>
        <v>#NAME?</v>
      </c>
      <c r="K114" s="49"/>
      <c r="M114" s="42"/>
    </row>
    <row r="115" customFormat="false" ht="24.75" hidden="false" customHeight="true" outlineLevel="0" collapsed="false">
      <c r="A115" s="0" t="str">
        <f aca="false">'Hybrid - Mag - Mirror - Straight'!C115</f>
        <v>PT_b_gamma_X2M_P4_LV_SRC/RET</v>
      </c>
      <c r="B115" s="27" t="str">
        <f aca="false">IF(ISNUMBER(SEARCH("_LV",A115)),LEFT(A115,FIND("_LV",A115)-1),"")</f>
        <v>PT_b_gamma_X2M_P4</v>
      </c>
      <c r="C115" s="98" t="str">
        <f aca="false">'Hybrid - Mag - Mirror - Straight'!E115</f>
        <v>P31 - 3/11</v>
      </c>
      <c r="D115" s="0" t="str">
        <f aca="false">'Hybrid - Mag - Mirror - Straight'!F115</f>
        <v>1 - J13 - 2/1</v>
      </c>
      <c r="E115" s="0" t="e">
        <f aca="false">'Hybrid - Mag - Mirror - Straight'!L115</f>
        <v>#NAME?</v>
      </c>
      <c r="F115" s="98" t="e">
        <f aca="false">CONCATENATE(D115,"   ",E115)</f>
        <v>#NAME?</v>
      </c>
      <c r="H115" s="98" t="e">
        <f aca="false">'Hybrid - Mag - Mirror - Straight'!N115</f>
        <v>#NAME?</v>
      </c>
      <c r="I115" s="98" t="e">
        <f aca="false">'Hybrid - Mag - Mirror - Straight'!O115</f>
        <v>#NAME?</v>
      </c>
      <c r="K115" s="49"/>
      <c r="M115" s="48"/>
    </row>
  </sheetData>
  <mergeCells count="2">
    <mergeCell ref="B1:C1"/>
    <mergeCell ref="K2:M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Y138"/>
  <sheetViews>
    <sheetView showFormulas="false" showGridLines="true" showRowColHeaders="true" showZeros="true" rightToLeft="false" tabSelected="false" showOutlineSymbols="true" defaultGridColor="true" view="normal" topLeftCell="A79" colorId="64" zoomScale="110" zoomScaleNormal="110" zoomScalePageLayoutView="100" workbookViewId="0">
      <selection pane="topLeft" activeCell="D106" activeCellId="0" sqref="D106"/>
    </sheetView>
  </sheetViews>
  <sheetFormatPr defaultRowHeight="15" zeroHeight="false" outlineLevelRow="0" outlineLevelCol="0"/>
  <cols>
    <col collapsed="false" customWidth="true" hidden="false" outlineLevel="0" max="1" min="1" style="6" width="8.71"/>
    <col collapsed="false" customWidth="true" hidden="false" outlineLevel="0" max="2" min="2" style="6" width="4.43"/>
    <col collapsed="false" customWidth="true" hidden="false" outlineLevel="0" max="3" min="3" style="40" width="40.28"/>
    <col collapsed="false" customWidth="true" hidden="false" outlineLevel="0" max="4" min="4" style="40" width="38.43"/>
    <col collapsed="false" customWidth="true" hidden="false" outlineLevel="0" max="5" min="5" style="6" width="11.71"/>
    <col collapsed="false" customWidth="true" hidden="false" outlineLevel="0" max="6" min="6" style="6" width="14.28"/>
    <col collapsed="false" customWidth="true" hidden="false" outlineLevel="0" max="7" min="7" style="16" width="5.86"/>
    <col collapsed="false" customWidth="true" hidden="false" outlineLevel="0" max="8" min="8" style="14" width="5.86"/>
    <col collapsed="false" customWidth="true" hidden="false" outlineLevel="0" max="10" min="9" style="150" width="1.58"/>
    <col collapsed="false" customWidth="true" hidden="false" outlineLevel="0" max="11" min="11" style="150" width="1.71"/>
    <col collapsed="false" customWidth="true" hidden="false" outlineLevel="0" max="12" min="12" style="16" width="5.43"/>
    <col collapsed="false" customWidth="true" hidden="false" outlineLevel="0" max="13" min="13" style="22" width="4.71"/>
    <col collapsed="false" customWidth="true" hidden="false" outlineLevel="0" max="14" min="14" style="16" width="6.86"/>
    <col collapsed="false" customWidth="true" hidden="false" outlineLevel="0" max="15" min="15" style="16" width="6.28"/>
    <col collapsed="false" customWidth="true" hidden="false" outlineLevel="0" max="16" min="16" style="22" width="6.57"/>
    <col collapsed="false" customWidth="true" hidden="false" outlineLevel="0" max="17" min="17" style="16" width="3.29"/>
    <col collapsed="false" customWidth="true" hidden="false" outlineLevel="0" max="18" min="18" style="22" width="6.28"/>
    <col collapsed="false" customWidth="true" hidden="false" outlineLevel="0" max="19" min="19" style="16" width="3.42"/>
    <col collapsed="false" customWidth="true" hidden="false" outlineLevel="0" max="20" min="20" style="16" width="6.86"/>
    <col collapsed="false" customWidth="true" hidden="false" outlineLevel="0" max="21" min="21" style="16" width="15.29"/>
    <col collapsed="false" customWidth="true" hidden="false" outlineLevel="0" max="22" min="22" style="16" width="10.71"/>
    <col collapsed="false" customWidth="true" hidden="false" outlineLevel="0" max="23" min="23" style="6" width="27.99"/>
    <col collapsed="false" customWidth="true" hidden="false" outlineLevel="0" max="24" min="24" style="6" width="34.29"/>
    <col collapsed="false" customWidth="true" hidden="false" outlineLevel="0" max="25" min="25" style="6" width="24"/>
    <col collapsed="false" customWidth="true" hidden="false" outlineLevel="0" max="1025" min="26" style="6" width="8.71"/>
  </cols>
  <sheetData>
    <row r="1" customFormat="false" ht="15" hidden="false" customHeight="true" outlineLevel="0" collapsed="false">
      <c r="A1" s="16"/>
      <c r="B1" s="16"/>
      <c r="C1" s="151"/>
      <c r="D1" s="151"/>
      <c r="E1" s="16"/>
      <c r="F1" s="11"/>
      <c r="H1" s="19" t="s">
        <v>36</v>
      </c>
      <c r="L1" s="20" t="s">
        <v>37</v>
      </c>
      <c r="M1" s="21" t="s">
        <v>38</v>
      </c>
    </row>
    <row r="2" customFormat="false" ht="23.25" hidden="false" customHeight="true" outlineLevel="0" collapsed="false">
      <c r="A2" s="16"/>
      <c r="B2" s="16"/>
      <c r="C2" s="152" t="s">
        <v>713</v>
      </c>
      <c r="D2" s="152"/>
      <c r="E2" s="152"/>
      <c r="F2" s="152"/>
      <c r="G2" s="24" t="s">
        <v>41</v>
      </c>
      <c r="H2" s="19"/>
      <c r="I2" s="153" t="s">
        <v>42</v>
      </c>
      <c r="J2" s="153"/>
      <c r="K2" s="153"/>
      <c r="L2" s="20"/>
      <c r="M2" s="20"/>
      <c r="N2" s="16" t="s">
        <v>672</v>
      </c>
      <c r="O2" s="16" t="s">
        <v>673</v>
      </c>
      <c r="P2" s="154" t="str">
        <f aca="false">N2</f>
        <v>A-top</v>
      </c>
      <c r="R2" s="154" t="str">
        <f aca="false">O2</f>
        <v>C-bot</v>
      </c>
      <c r="S2" s="27"/>
      <c r="U2" s="28" t="s">
        <v>45</v>
      </c>
    </row>
    <row r="3" customFormat="false" ht="67.5" hidden="false" customHeight="true" outlineLevel="0" collapsed="false">
      <c r="A3" s="16"/>
      <c r="B3" s="16"/>
      <c r="C3" s="155" t="s">
        <v>46</v>
      </c>
      <c r="D3" s="155" t="s">
        <v>47</v>
      </c>
      <c r="E3" s="156" t="s">
        <v>48</v>
      </c>
      <c r="F3" s="156" t="s">
        <v>49</v>
      </c>
      <c r="H3" s="19"/>
      <c r="L3" s="20"/>
      <c r="M3" s="20"/>
      <c r="N3" s="16" t="s">
        <v>50</v>
      </c>
      <c r="O3" s="16" t="s">
        <v>50</v>
      </c>
      <c r="P3" s="22" t="s">
        <v>50</v>
      </c>
      <c r="Q3" s="16" t="s">
        <v>51</v>
      </c>
      <c r="R3" s="22" t="s">
        <v>52</v>
      </c>
      <c r="S3" s="27" t="s">
        <v>51</v>
      </c>
      <c r="U3" s="157" t="s">
        <v>53</v>
      </c>
      <c r="V3" s="158" t="n">
        <f aca="false">TRUE()</f>
        <v>1</v>
      </c>
    </row>
    <row r="4" customFormat="false" ht="15" hidden="false" customHeight="true" outlineLevel="0" collapsed="false">
      <c r="C4" s="159" t="s">
        <v>714</v>
      </c>
      <c r="D4" s="160" t="s">
        <v>55</v>
      </c>
      <c r="E4" s="161" t="s">
        <v>56</v>
      </c>
      <c r="F4" s="162" t="s">
        <v>715</v>
      </c>
      <c r="G4" s="36" t="str">
        <f aca="false">IF(LEFT(F4,3)="2.5", MID(F4,7,2),LEFT(F4,2))</f>
        <v>55</v>
      </c>
      <c r="H4" s="14" t="s">
        <v>716</v>
      </c>
      <c r="I4" s="163"/>
      <c r="L4" s="27" t="e">
        <f aca="false" t="array" ref="L4:L4">INDEX(Cable_L!$B$3:$B$77,MATCH(1,COUNTIFS($G4,Cable_L!$A$3:$A$77,$H4,Cable_L!$C$3:$C$77),0))</f>
        <v>#NAME?</v>
      </c>
      <c r="M4" s="22" t="e">
        <f aca="false" t="array" ref="M4:M8">_xlfn._xlws.sort(_xlfn.unique(G4:G12))</f>
        <v>#NAME?</v>
      </c>
      <c r="N4" s="27" t="e">
        <f aca="false" t="array" ref="N4:N4">INDEX(INDEX(Cable_L!$H$3:$K$77,,MATCH(N$2,Cable_L!$H$2:$K$2,0)),MATCH(1,COUNTIFS($G4,Cable_L!$A$3:$A$77,$H4,Cable_L!$C$3:$C$77),0))</f>
        <v>#NAME?</v>
      </c>
      <c r="O4" s="27" t="e">
        <f aca="false" t="array" ref="O4:O4">INDEX(INDEX(Cable_L!$H$3:$K$77,,MATCH(O$2,Cable_L!$H$2:$K$2,0)),MATCH(1,COUNTIFS($G4,Cable_L!$A$3:$A$77,$H4,Cable_L!$C$3:$C$77),0))</f>
        <v>#NAME?</v>
      </c>
      <c r="P4" s="22" t="e">
        <f aca="false" t="array" ref="P4:P5">_xlfn._xlws.filter(_xlfn.unique(N4:N11),_xlfn.unique(N4:N11)&lt;&gt;"")</f>
        <v>#NAME?</v>
      </c>
      <c r="Q4" s="16" t="e">
        <f aca="false">COUNTIF(N4:N11,P4)</f>
        <v>#NAME?</v>
      </c>
      <c r="R4" s="22" t="e">
        <f aca="false" t="array" ref="R4:R5">_xlfn._xlws.filter(_xlfn.unique(O4:O11),_xlfn.unique(O4:O11)&lt;&gt;"")</f>
        <v>#NAME?</v>
      </c>
      <c r="S4" s="27" t="e">
        <f aca="false">COUNTIF(O4:O11,R4)</f>
        <v>#NAME?</v>
      </c>
      <c r="U4" s="31" t="s">
        <v>59</v>
      </c>
      <c r="V4" s="31" t="s">
        <v>60</v>
      </c>
      <c r="X4" s="38" t="s">
        <v>61</v>
      </c>
      <c r="Y4" s="38"/>
    </row>
    <row r="5" customFormat="false" ht="15.75" hidden="false" customHeight="false" outlineLevel="0" collapsed="false">
      <c r="C5" s="164" t="s">
        <v>717</v>
      </c>
      <c r="D5" s="151" t="s">
        <v>63</v>
      </c>
      <c r="E5" s="16" t="s">
        <v>64</v>
      </c>
      <c r="F5" s="165" t="s">
        <v>718</v>
      </c>
      <c r="G5" s="36" t="str">
        <f aca="false">IF(LEFT(F5,3)="2.5", MID(F5,7,2),LEFT(F5,2))</f>
        <v>51</v>
      </c>
      <c r="H5" s="31" t="s">
        <v>716</v>
      </c>
      <c r="I5" s="166"/>
      <c r="J5" s="167"/>
      <c r="K5" s="167"/>
      <c r="L5" s="27" t="e">
        <f aca="false" t="array" ref="L5:L5">INDEX(Cable_L!$B$3:$B$77,MATCH(1,COUNTIFS($G5,Cable_L!$A$3:$A$77,$H5,Cable_L!$C$3:$C$77),0))</f>
        <v>#NAME?</v>
      </c>
      <c r="M5" s="15" t="e">
        <v>#NAME?</v>
      </c>
      <c r="N5" s="27" t="e">
        <f aca="false" t="array" ref="N5:N5">INDEX(INDEX(Cable_L!$H$3:$K$77,,MATCH(N$2,Cable_L!$H$2:$K$2,0)),MATCH(1,COUNTIFS($G5,Cable_L!$A$3:$A$77,$H5,Cable_L!$C$3:$C$77),0))</f>
        <v>#NAME?</v>
      </c>
      <c r="O5" s="27" t="e">
        <f aca="false" t="array" ref="O5:O5">INDEX(INDEX(Cable_L!$H$3:$K$77,,MATCH(O$2,Cable_L!$H$2:$K$2,0)),MATCH(1,COUNTIFS($G5,Cable_L!$A$3:$A$77,$H5,Cable_L!$C$3:$C$77),0))</f>
        <v>#NAME?</v>
      </c>
      <c r="P5" s="15" t="e">
        <v>#NAME?</v>
      </c>
      <c r="Q5" s="16" t="e">
        <f aca="false">COUNTIF(N4:N11,P5)</f>
        <v>#NAME?</v>
      </c>
      <c r="R5" s="15" t="e">
        <v>#NAME?</v>
      </c>
      <c r="S5" s="27" t="e">
        <f aca="false">COUNTIF(O4:O11,R5)</f>
        <v>#NAME?</v>
      </c>
      <c r="U5" s="31" t="s">
        <v>66</v>
      </c>
      <c r="V5" s="31" t="s">
        <v>60</v>
      </c>
      <c r="X5" s="38"/>
      <c r="Y5" s="38"/>
    </row>
    <row r="6" customFormat="false" ht="15" hidden="false" customHeight="false" outlineLevel="0" collapsed="false">
      <c r="C6" s="164" t="s">
        <v>67</v>
      </c>
      <c r="D6" s="151"/>
      <c r="E6" s="16" t="s">
        <v>68</v>
      </c>
      <c r="F6" s="165"/>
      <c r="G6" s="36" t="str">
        <f aca="false">IF(LEFT(F6,3)="2.5", MID(F6,7,2),LEFT(F6,2))</f>
        <v/>
      </c>
      <c r="H6" s="31"/>
      <c r="I6" s="167"/>
      <c r="J6" s="167"/>
      <c r="K6" s="167"/>
      <c r="L6" s="27"/>
      <c r="M6" s="15" t="e">
        <v>#NAME?</v>
      </c>
      <c r="N6" s="27"/>
      <c r="O6" s="27"/>
      <c r="P6" s="15"/>
      <c r="Q6" s="14"/>
      <c r="R6" s="15"/>
      <c r="S6" s="14"/>
      <c r="U6" s="93" t="s">
        <v>69</v>
      </c>
      <c r="V6" s="123" t="n">
        <f aca="false">TRUE()</f>
        <v>1</v>
      </c>
      <c r="X6" s="168"/>
      <c r="Y6" s="168"/>
    </row>
    <row r="7" customFormat="false" ht="15" hidden="false" customHeight="false" outlineLevel="0" collapsed="false">
      <c r="C7" s="164" t="s">
        <v>719</v>
      </c>
      <c r="D7" s="151" t="s">
        <v>71</v>
      </c>
      <c r="E7" s="16" t="s">
        <v>72</v>
      </c>
      <c r="F7" s="165" t="s">
        <v>720</v>
      </c>
      <c r="G7" s="36" t="str">
        <f aca="false">IF(LEFT(F7,3)="2.5", MID(F7,7,2),LEFT(F7,2))</f>
        <v>51</v>
      </c>
      <c r="H7" s="31" t="s">
        <v>716</v>
      </c>
      <c r="I7" s="169"/>
      <c r="J7" s="167"/>
      <c r="K7" s="167"/>
      <c r="L7" s="27" t="e">
        <f aca="false" t="array" ref="L7:L7">INDEX(Cable_L!$B$3:$B$77,MATCH(1,COUNTIFS($G7,Cable_L!$A$3:$A$77,$H7,Cable_L!$C$3:$C$77),0))</f>
        <v>#NAME?</v>
      </c>
      <c r="M7" s="15" t="e">
        <v>#NAME?</v>
      </c>
      <c r="N7" s="27" t="e">
        <f aca="false" t="array" ref="N7:N7">INDEX(INDEX(Cable_L!$H$3:$K$77,,MATCH(N$2,Cable_L!$H$2:$K$2,0)),MATCH(1,COUNTIFS($G7,Cable_L!$A$3:$A$77,$H7,Cable_L!$C$3:$C$77),0))</f>
        <v>#NAME?</v>
      </c>
      <c r="O7" s="27" t="e">
        <f aca="false" t="array" ref="O7:O7">INDEX(INDEX(Cable_L!$H$3:$K$77,,MATCH(O$2,Cable_L!$H$2:$K$2,0)),MATCH(1,COUNTIFS($G7,Cable_L!$A$3:$A$77,$H7,Cable_L!$C$3:$C$77),0))</f>
        <v>#NAME?</v>
      </c>
      <c r="P7" s="15"/>
      <c r="Q7" s="14"/>
      <c r="R7" s="15"/>
      <c r="S7" s="14"/>
      <c r="U7" s="31" t="s">
        <v>74</v>
      </c>
      <c r="V7" s="31" t="s">
        <v>60</v>
      </c>
    </row>
    <row r="8" customFormat="false" ht="15" hidden="false" customHeight="false" outlineLevel="0" collapsed="false">
      <c r="C8" s="164" t="s">
        <v>721</v>
      </c>
      <c r="D8" s="151" t="s">
        <v>76</v>
      </c>
      <c r="E8" s="16" t="s">
        <v>77</v>
      </c>
      <c r="F8" s="165" t="s">
        <v>722</v>
      </c>
      <c r="G8" s="36" t="str">
        <f aca="false">IF(LEFT(F8,3)="2.5", MID(F8,7,2),LEFT(F8,2))</f>
        <v>49</v>
      </c>
      <c r="H8" s="31" t="s">
        <v>716</v>
      </c>
      <c r="I8" s="170"/>
      <c r="J8" s="167"/>
      <c r="K8" s="167"/>
      <c r="L8" s="27" t="e">
        <f aca="false" t="array" ref="L8:L8">INDEX(Cable_L!$B$3:$B$77,MATCH(1,COUNTIFS($G8,Cable_L!$A$3:$A$77,$H8,Cable_L!$C$3:$C$77),0))</f>
        <v>#NAME?</v>
      </c>
      <c r="M8" s="15" t="e">
        <v>#NAME?</v>
      </c>
      <c r="N8" s="27" t="e">
        <f aca="false" t="array" ref="N8:N8">INDEX(INDEX(Cable_L!$H$3:$K$77,,MATCH(N$2,Cable_L!$H$2:$K$2,0)),MATCH(1,COUNTIFS($G8,Cable_L!$A$3:$A$77,$H8,Cable_L!$C$3:$C$77),0))</f>
        <v>#NAME?</v>
      </c>
      <c r="O8" s="27" t="e">
        <f aca="false" t="array" ref="O8:O8">INDEX(INDEX(Cable_L!$H$3:$K$77,,MATCH(O$2,Cable_L!$H$2:$K$2,0)),MATCH(1,COUNTIFS($G8,Cable_L!$A$3:$A$77,$H8,Cable_L!$C$3:$C$77),0))</f>
        <v>#NAME?</v>
      </c>
      <c r="P8" s="15"/>
      <c r="Q8" s="14"/>
      <c r="R8" s="15"/>
      <c r="S8" s="14"/>
      <c r="U8" s="93" t="s">
        <v>79</v>
      </c>
      <c r="V8" s="123" t="n">
        <f aca="false">TRUE()</f>
        <v>1</v>
      </c>
    </row>
    <row r="9" customFormat="false" ht="15" hidden="false" customHeight="false" outlineLevel="0" collapsed="false">
      <c r="C9" s="164" t="s">
        <v>723</v>
      </c>
      <c r="D9" s="151" t="s">
        <v>81</v>
      </c>
      <c r="E9" s="16" t="s">
        <v>82</v>
      </c>
      <c r="F9" s="165" t="s">
        <v>724</v>
      </c>
      <c r="G9" s="36" t="str">
        <f aca="false">IF(LEFT(F9,3)="2.5", MID(F9,7,2),LEFT(F9,2))</f>
        <v>47</v>
      </c>
      <c r="H9" s="31" t="s">
        <v>716</v>
      </c>
      <c r="I9" s="170"/>
      <c r="J9" s="167"/>
      <c r="K9" s="167"/>
      <c r="L9" s="27" t="e">
        <f aca="false" t="array" ref="L9:L9">INDEX(Cable_L!$B$3:$B$77,MATCH(1,COUNTIFS($G9,Cable_L!$A$3:$A$77,$H9,Cable_L!$C$3:$C$77),0))</f>
        <v>#NAME?</v>
      </c>
      <c r="M9" s="15"/>
      <c r="N9" s="27" t="e">
        <f aca="false" t="array" ref="N9:N9">INDEX(INDEX(Cable_L!$H$3:$K$77,,MATCH(N$2,Cable_L!$H$2:$K$2,0)),MATCH(1,COUNTIFS($G9,Cable_L!$A$3:$A$77,$H9,Cable_L!$C$3:$C$77),0))</f>
        <v>#NAME?</v>
      </c>
      <c r="O9" s="27" t="e">
        <f aca="false" t="array" ref="O9:O9">INDEX(INDEX(Cable_L!$H$3:$K$77,,MATCH(O$2,Cable_L!$H$2:$K$2,0)),MATCH(1,COUNTIFS($G9,Cable_L!$A$3:$A$77,$H9,Cable_L!$C$3:$C$77),0))</f>
        <v>#NAME?</v>
      </c>
      <c r="P9" s="15"/>
      <c r="Q9" s="14"/>
      <c r="R9" s="15"/>
      <c r="S9" s="14"/>
      <c r="U9" s="157" t="s">
        <v>84</v>
      </c>
      <c r="V9" s="158" t="n">
        <f aca="false">TRUE()</f>
        <v>1</v>
      </c>
    </row>
    <row r="10" customFormat="false" ht="15" hidden="false" customHeight="false" outlineLevel="0" collapsed="false">
      <c r="C10" s="164" t="s">
        <v>725</v>
      </c>
      <c r="D10" s="151" t="s">
        <v>86</v>
      </c>
      <c r="E10" s="16" t="s">
        <v>87</v>
      </c>
      <c r="F10" s="165" t="s">
        <v>726</v>
      </c>
      <c r="G10" s="36" t="str">
        <f aca="false">IF(LEFT(F10,3)="2.5", MID(F10,7,2),LEFT(F10,2))</f>
        <v>55</v>
      </c>
      <c r="H10" s="31" t="s">
        <v>716</v>
      </c>
      <c r="I10" s="170"/>
      <c r="J10" s="167"/>
      <c r="K10" s="167"/>
      <c r="L10" s="27" t="e">
        <f aca="false" t="array" ref="L10:L10">INDEX(Cable_L!$B$3:$B$77,MATCH(1,COUNTIFS($G10,Cable_L!$A$3:$A$77,$H10,Cable_L!$C$3:$C$77),0))</f>
        <v>#NAME?</v>
      </c>
      <c r="M10" s="15"/>
      <c r="N10" s="27" t="e">
        <f aca="false" t="array" ref="N10:N10">INDEX(INDEX(Cable_L!$H$3:$K$77,,MATCH(N$2,Cable_L!$H$2:$K$2,0)),MATCH(1,COUNTIFS($G10,Cable_L!$A$3:$A$77,$H10,Cable_L!$C$3:$C$77),0))</f>
        <v>#NAME?</v>
      </c>
      <c r="O10" s="27" t="e">
        <f aca="false" t="array" ref="O10:O10">INDEX(INDEX(Cable_L!$H$3:$K$77,,MATCH(O$2,Cable_L!$H$2:$K$2,0)),MATCH(1,COUNTIFS($G10,Cable_L!$A$3:$A$77,$H10,Cable_L!$C$3:$C$77),0))</f>
        <v>#NAME?</v>
      </c>
      <c r="P10" s="15"/>
      <c r="Q10" s="14"/>
      <c r="R10" s="15"/>
      <c r="S10" s="14"/>
      <c r="U10" s="31"/>
      <c r="W10" s="6" t="s">
        <v>89</v>
      </c>
      <c r="X10" s="6" t="s">
        <v>404</v>
      </c>
    </row>
    <row r="11" customFormat="false" ht="15" hidden="false" customHeight="false" outlineLevel="0" collapsed="false">
      <c r="C11" s="171" t="s">
        <v>725</v>
      </c>
      <c r="D11" s="172" t="s">
        <v>86</v>
      </c>
      <c r="E11" s="172" t="s">
        <v>87</v>
      </c>
      <c r="F11" s="173" t="s">
        <v>727</v>
      </c>
      <c r="G11" s="36" t="str">
        <f aca="false">IF(LEFT(F11,3)="2.5", MID(F11,7,2),LEFT(F11,2))</f>
        <v>55</v>
      </c>
      <c r="H11" s="31" t="s">
        <v>716</v>
      </c>
      <c r="I11" s="166"/>
      <c r="J11" s="167"/>
      <c r="K11" s="167"/>
      <c r="L11" s="27" t="e">
        <f aca="false" t="array" ref="L11:L11">INDEX(Cable_L!$B$3:$B$77,MATCH(1,COUNTIFS($G11,Cable_L!$A$3:$A$77,$H11,Cable_L!$C$3:$C$77),0))</f>
        <v>#NAME?</v>
      </c>
      <c r="M11" s="15"/>
      <c r="N11" s="27"/>
      <c r="O11" s="27"/>
      <c r="P11" s="15"/>
      <c r="Q11" s="14"/>
      <c r="R11" s="15"/>
      <c r="S11" s="14"/>
      <c r="U11" s="31" t="s">
        <v>92</v>
      </c>
      <c r="V11" s="31" t="s">
        <v>60</v>
      </c>
      <c r="W11" s="6" t="s">
        <v>93</v>
      </c>
      <c r="X11" s="6" t="s">
        <v>406</v>
      </c>
      <c r="Y11" s="31" t="s">
        <v>95</v>
      </c>
    </row>
    <row r="12" customFormat="false" ht="15" hidden="false" customHeight="false" outlineLevel="0" collapsed="false">
      <c r="C12" s="174" t="s">
        <v>67</v>
      </c>
      <c r="D12" s="175"/>
      <c r="E12" s="176" t="s">
        <v>96</v>
      </c>
      <c r="F12" s="177"/>
      <c r="G12" s="36" t="str">
        <f aca="false">IF(LEFT(F12,3)="2.5", MID(F12,7,2),LEFT(F12,2))</f>
        <v/>
      </c>
      <c r="H12" s="31"/>
      <c r="I12" s="167"/>
      <c r="J12" s="167"/>
      <c r="K12" s="167"/>
      <c r="L12" s="14"/>
      <c r="M12" s="15"/>
      <c r="N12" s="14"/>
      <c r="O12" s="14"/>
      <c r="P12" s="15"/>
      <c r="Q12" s="14"/>
      <c r="R12" s="15"/>
      <c r="S12" s="14"/>
      <c r="Y12" s="31"/>
    </row>
    <row r="13" customFormat="false" ht="15" hidden="false" customHeight="false" outlineLevel="0" collapsed="false">
      <c r="C13" s="151"/>
      <c r="D13" s="151"/>
      <c r="E13" s="16"/>
      <c r="F13" s="16"/>
      <c r="G13" s="36" t="str">
        <f aca="false">IF(LEFT(F13,3)="2.5", MID(F13,7,2),LEFT(F13,2))</f>
        <v/>
      </c>
      <c r="H13" s="31"/>
      <c r="I13" s="167"/>
      <c r="J13" s="167"/>
      <c r="K13" s="167"/>
      <c r="L13" s="14"/>
      <c r="M13" s="15"/>
      <c r="N13" s="14"/>
      <c r="O13" s="14"/>
      <c r="P13" s="15"/>
      <c r="Q13" s="14"/>
      <c r="R13" s="15"/>
      <c r="S13" s="14"/>
      <c r="Y13" s="31"/>
    </row>
    <row r="14" customFormat="false" ht="15" hidden="false" customHeight="false" outlineLevel="0" collapsed="false">
      <c r="C14" s="32" t="s">
        <v>728</v>
      </c>
      <c r="D14" s="33" t="s">
        <v>98</v>
      </c>
      <c r="E14" s="34" t="s">
        <v>99</v>
      </c>
      <c r="F14" s="35" t="s">
        <v>729</v>
      </c>
      <c r="G14" s="36" t="str">
        <f aca="false">IF(LEFT(F14,3)="2.5", MID(F14,7,2),LEFT(F14,2))</f>
        <v>55</v>
      </c>
      <c r="H14" s="31" t="s">
        <v>716</v>
      </c>
      <c r="I14" s="169"/>
      <c r="J14" s="167"/>
      <c r="K14" s="167"/>
      <c r="L14" s="27" t="e">
        <f aca="false" t="array" ref="L14:L14">INDEX(Cable_L!$B$3:$B$77,MATCH(1,COUNTIFS($G14,Cable_L!$A$3:$A$77,$H14,Cable_L!$C$3:$C$77),0))</f>
        <v>#NAME?</v>
      </c>
      <c r="N14" s="27" t="e">
        <f aca="false" t="array" ref="N14:N14">INDEX(INDEX(Cable_L!$H$3:$K$77,,MATCH(N$2,Cable_L!$H$2:$K$2,0)),MATCH(1,COUNTIFS($G14,Cable_L!$A$3:$A$77,$H14,Cable_L!$C$3:$C$77),0))</f>
        <v>#NAME?</v>
      </c>
      <c r="O14" s="27" t="e">
        <f aca="false" t="array" ref="O14:O14">INDEX(INDEX(Cable_L!$H$3:$K$77,,MATCH(O$2,Cable_L!$H$2:$K$2,0)),MATCH(1,COUNTIFS($G14,Cable_L!$A$3:$A$77,$H14,Cable_L!$C$3:$C$77),0))</f>
        <v>#NAME?</v>
      </c>
      <c r="P14" s="22" t="e">
        <f aca="false" t="array" ref="P14:P15">_xlfn._xlws.filter(_xlfn.unique(N14:N25),_xlfn.unique(N14:N25)&lt;&gt;"")</f>
        <v>#NAME?</v>
      </c>
      <c r="Q14" s="16" t="e">
        <f aca="false">COUNTIF(N14:N25,P14)</f>
        <v>#NAME?</v>
      </c>
      <c r="R14" s="22" t="e">
        <f aca="false" t="array" ref="R14:R15">_xlfn._xlws.filter(_xlfn.unique(O14:O25),_xlfn.unique(O14:O25)&lt;&gt;"")</f>
        <v>#NAME?</v>
      </c>
      <c r="S14" s="27" t="e">
        <f aca="false">COUNTIF(O14:O25,R14)</f>
        <v>#NAME?</v>
      </c>
      <c r="U14" s="145"/>
      <c r="W14" s="6" t="s">
        <v>89</v>
      </c>
      <c r="X14" s="6" t="s">
        <v>404</v>
      </c>
    </row>
    <row r="15" customFormat="false" ht="15" hidden="false" customHeight="false" outlineLevel="0" collapsed="false">
      <c r="C15" s="50" t="s">
        <v>728</v>
      </c>
      <c r="D15" s="51" t="s">
        <v>98</v>
      </c>
      <c r="E15" s="51" t="s">
        <v>99</v>
      </c>
      <c r="F15" s="52" t="s">
        <v>730</v>
      </c>
      <c r="G15" s="36" t="str">
        <f aca="false">IF(LEFT(F15,3)="2.5", MID(F15,7,2),LEFT(F15,2))</f>
        <v>55</v>
      </c>
      <c r="H15" s="31" t="s">
        <v>716</v>
      </c>
      <c r="I15" s="170"/>
      <c r="J15" s="167"/>
      <c r="K15" s="167"/>
      <c r="L15" s="27" t="e">
        <f aca="false" t="array" ref="L15:L15">INDEX(Cable_L!$B$3:$B$77,MATCH(1,COUNTIFS($G15,Cable_L!$A$3:$A$77,$H15,Cable_L!$C$3:$C$77),0))</f>
        <v>#NAME?</v>
      </c>
      <c r="M15" s="15"/>
      <c r="N15" s="27"/>
      <c r="O15" s="27"/>
      <c r="P15" s="15" t="e">
        <v>#NAME?</v>
      </c>
      <c r="Q15" s="16" t="e">
        <f aca="false">COUNTIF(N14:N25,P15)</f>
        <v>#NAME?</v>
      </c>
      <c r="R15" s="15" t="e">
        <v>#NAME?</v>
      </c>
      <c r="S15" s="16" t="e">
        <f aca="false">COUNTIF(O14:O25,R15)</f>
        <v>#NAME?</v>
      </c>
      <c r="W15" s="6" t="s">
        <v>93</v>
      </c>
      <c r="X15" s="6" t="s">
        <v>406</v>
      </c>
      <c r="Y15" s="31" t="s">
        <v>95</v>
      </c>
    </row>
    <row r="16" customFormat="false" ht="15" hidden="false" customHeight="false" outlineLevel="0" collapsed="false">
      <c r="C16" s="39" t="s">
        <v>731</v>
      </c>
      <c r="D16" s="40" t="s">
        <v>103</v>
      </c>
      <c r="E16" s="6" t="s">
        <v>104</v>
      </c>
      <c r="F16" s="41" t="s">
        <v>732</v>
      </c>
      <c r="G16" s="36" t="str">
        <f aca="false">IF(LEFT(F16,3)="2.5", MID(F16,7,2),LEFT(F16,2))</f>
        <v>51</v>
      </c>
      <c r="H16" s="31" t="s">
        <v>716</v>
      </c>
      <c r="I16" s="170"/>
      <c r="J16" s="167"/>
      <c r="K16" s="167"/>
      <c r="L16" s="27" t="e">
        <f aca="false" t="array" ref="L16:L16">INDEX(Cable_L!$B$3:$B$77,MATCH(1,COUNTIFS($G16,Cable_L!$A$3:$A$77,$H16,Cable_L!$C$3:$C$77),0))</f>
        <v>#NAME?</v>
      </c>
      <c r="M16" s="15"/>
      <c r="N16" s="27" t="e">
        <f aca="false" t="array" ref="N16:N16">INDEX(INDEX(Cable_L!$H$3:$K$77,,MATCH(N$2,Cable_L!$H$2:$K$2,0)),MATCH(1,COUNTIFS($G16,Cable_L!$A$3:$A$77,$H16,Cable_L!$C$3:$C$77),0))</f>
        <v>#NAME?</v>
      </c>
      <c r="O16" s="27" t="e">
        <f aca="false" t="array" ref="O16:O16">INDEX(INDEX(Cable_L!$H$3:$K$77,,MATCH(O$2,Cable_L!$H$2:$K$2,0)),MATCH(1,COUNTIFS($G16,Cable_L!$A$3:$A$77,$H16,Cable_L!$C$3:$C$77),0))</f>
        <v>#NAME?</v>
      </c>
      <c r="P16" s="15"/>
      <c r="Q16" s="14"/>
      <c r="R16" s="15"/>
      <c r="S16" s="14"/>
    </row>
    <row r="17" customFormat="false" ht="15" hidden="false" customHeight="false" outlineLevel="0" collapsed="false">
      <c r="C17" s="39" t="s">
        <v>733</v>
      </c>
      <c r="D17" s="40" t="s">
        <v>108</v>
      </c>
      <c r="E17" s="6" t="s">
        <v>109</v>
      </c>
      <c r="F17" s="41" t="s">
        <v>734</v>
      </c>
      <c r="G17" s="36" t="str">
        <f aca="false">IF(LEFT(F17,3)="2.5", MID(F17,7,2),LEFT(F17,2))</f>
        <v>49</v>
      </c>
      <c r="H17" s="31" t="s">
        <v>716</v>
      </c>
      <c r="I17" s="170"/>
      <c r="J17" s="167"/>
      <c r="K17" s="167"/>
      <c r="L17" s="27" t="e">
        <f aca="false" t="array" ref="L17:L17">INDEX(Cable_L!$B$3:$B$77,MATCH(1,COUNTIFS($G17,Cable_L!$A$3:$A$77,$H17,Cable_L!$C$3:$C$77),0))</f>
        <v>#NAME?</v>
      </c>
      <c r="M17" s="15"/>
      <c r="N17" s="27" t="e">
        <f aca="false" t="array" ref="N17:N17">INDEX(INDEX(Cable_L!$H$3:$K$77,,MATCH(N$2,Cable_L!$H$2:$K$2,0)),MATCH(1,COUNTIFS($G17,Cable_L!$A$3:$A$77,$H17,Cable_L!$C$3:$C$77),0))</f>
        <v>#NAME?</v>
      </c>
      <c r="O17" s="27" t="e">
        <f aca="false" t="array" ref="O17:O17">INDEX(INDEX(Cable_L!$H$3:$K$77,,MATCH(O$2,Cable_L!$H$2:$K$2,0)),MATCH(1,COUNTIFS($G17,Cable_L!$A$3:$A$77,$H17,Cable_L!$C$3:$C$77),0))</f>
        <v>#NAME?</v>
      </c>
      <c r="P17" s="15"/>
      <c r="Q17" s="14"/>
      <c r="R17" s="15"/>
      <c r="S17" s="14"/>
    </row>
    <row r="18" customFormat="false" ht="13.8" hidden="false" customHeight="false" outlineLevel="0" collapsed="false">
      <c r="C18" s="39" t="s">
        <v>735</v>
      </c>
      <c r="D18" s="178" t="s">
        <v>736</v>
      </c>
      <c r="E18" s="6" t="s">
        <v>113</v>
      </c>
      <c r="F18" s="41" t="s">
        <v>737</v>
      </c>
      <c r="G18" s="36" t="str">
        <f aca="false">IF(LEFT(F18,3)="2.5", MID(F18,7,2),LEFT(F18,2))</f>
        <v>53</v>
      </c>
      <c r="H18" s="31" t="s">
        <v>716</v>
      </c>
      <c r="I18" s="170"/>
      <c r="J18" s="167"/>
      <c r="K18" s="167"/>
      <c r="L18" s="27" t="e">
        <f aca="false" t="array" ref="L18:L18">INDEX(Cable_L!$B$3:$B$77,MATCH(1,COUNTIFS($G18,Cable_L!$A$3:$A$77,$H18,Cable_L!$C$3:$C$77),0))</f>
        <v>#NAME?</v>
      </c>
      <c r="M18" s="22" t="e">
        <f aca="false" t="array" ref="M18:M22">_xlfn._xlws.sort(_xlfn.unique(G14:G25))</f>
        <v>#NAME?</v>
      </c>
      <c r="N18" s="27" t="e">
        <f aca="false" t="array" ref="N18:N18">INDEX(INDEX(Cable_L!$H$3:$K$77,,MATCH(N$2,Cable_L!$H$2:$K$2,0)),MATCH(1,COUNTIFS($G18,Cable_L!$A$3:$A$77,$H18,Cable_L!$C$3:$C$77),0))</f>
        <v>#NAME?</v>
      </c>
      <c r="O18" s="27" t="e">
        <f aca="false" t="array" ref="O18:O18">INDEX(INDEX(Cable_L!$H$3:$K$77,,MATCH(O$2,Cable_L!$H$2:$K$2,0)),MATCH(1,COUNTIFS($G18,Cable_L!$A$3:$A$77,$H18,Cable_L!$C$3:$C$77),0))</f>
        <v>#NAME?</v>
      </c>
      <c r="S18" s="27"/>
      <c r="W18" s="6" t="s">
        <v>89</v>
      </c>
      <c r="X18" s="6" t="s">
        <v>426</v>
      </c>
    </row>
    <row r="19" customFormat="false" ht="13.8" hidden="false" customHeight="false" outlineLevel="0" collapsed="false">
      <c r="C19" s="50" t="s">
        <v>735</v>
      </c>
      <c r="D19" s="178" t="s">
        <v>736</v>
      </c>
      <c r="E19" s="51" t="s">
        <v>113</v>
      </c>
      <c r="F19" s="52" t="s">
        <v>738</v>
      </c>
      <c r="G19" s="36" t="str">
        <f aca="false">IF(LEFT(F19,3)="2.5", MID(F19,7,2),LEFT(F19,2))</f>
        <v>53</v>
      </c>
      <c r="H19" s="31" t="s">
        <v>716</v>
      </c>
      <c r="I19" s="170"/>
      <c r="J19" s="167"/>
      <c r="K19" s="167"/>
      <c r="L19" s="27" t="e">
        <f aca="false" t="array" ref="L19:L19">INDEX(Cable_L!$B$3:$B$77,MATCH(1,COUNTIFS($G19,Cable_L!$A$3:$A$77,$H19,Cable_L!$C$3:$C$77),0))</f>
        <v>#NAME?</v>
      </c>
      <c r="M19" s="15" t="e">
        <v>#NAME?</v>
      </c>
      <c r="N19" s="27"/>
      <c r="O19" s="27"/>
      <c r="P19" s="15"/>
      <c r="R19" s="15"/>
      <c r="S19" s="27"/>
      <c r="W19" s="6" t="s">
        <v>93</v>
      </c>
      <c r="X19" s="6" t="s">
        <v>428</v>
      </c>
      <c r="Y19" s="31" t="s">
        <v>95</v>
      </c>
    </row>
    <row r="20" customFormat="false" ht="13.8" hidden="false" customHeight="false" outlineLevel="0" collapsed="false">
      <c r="C20" s="39" t="s">
        <v>739</v>
      </c>
      <c r="D20" s="178" t="s">
        <v>740</v>
      </c>
      <c r="E20" s="6" t="s">
        <v>120</v>
      </c>
      <c r="F20" s="41" t="s">
        <v>741</v>
      </c>
      <c r="G20" s="36" t="str">
        <f aca="false">IF(LEFT(F20,3)="2.5", MID(F20,7,2),LEFT(F20,2))</f>
        <v>49</v>
      </c>
      <c r="H20" s="31" t="s">
        <v>716</v>
      </c>
      <c r="I20" s="170"/>
      <c r="J20" s="167"/>
      <c r="K20" s="167"/>
      <c r="L20" s="27" t="e">
        <f aca="false" t="array" ref="L20:L20">INDEX(Cable_L!$B$3:$B$77,MATCH(1,COUNTIFS($G20,Cable_L!$A$3:$A$77,$H20,Cable_L!$C$3:$C$77),0))</f>
        <v>#NAME?</v>
      </c>
      <c r="M20" s="15" t="e">
        <v>#NAME?</v>
      </c>
      <c r="N20" s="27" t="e">
        <f aca="false" t="array" ref="N20:N20">INDEX(INDEX(Cable_L!$H$3:$K$77,,MATCH(N$2,Cable_L!$H$2:$K$2,0)),MATCH(1,COUNTIFS($G20,Cable_L!$A$3:$A$77,$H20,Cable_L!$C$3:$C$77),0))</f>
        <v>#NAME?</v>
      </c>
      <c r="O20" s="27" t="e">
        <f aca="false" t="array" ref="O20:O20">INDEX(INDEX(Cable_L!$H$3:$K$77,,MATCH(O$2,Cable_L!$H$2:$K$2,0)),MATCH(1,COUNTIFS($G20,Cable_L!$A$3:$A$77,$H20,Cable_L!$C$3:$C$77),0))</f>
        <v>#NAME?</v>
      </c>
      <c r="P20" s="15"/>
      <c r="Q20" s="14"/>
      <c r="R20" s="15"/>
      <c r="S20" s="14"/>
    </row>
    <row r="21" customFormat="false" ht="13.8" hidden="false" customHeight="false" outlineLevel="0" collapsed="false">
      <c r="C21" s="39" t="s">
        <v>742</v>
      </c>
      <c r="D21" s="178" t="s">
        <v>743</v>
      </c>
      <c r="E21" s="6" t="s">
        <v>124</v>
      </c>
      <c r="F21" s="41" t="s">
        <v>744</v>
      </c>
      <c r="G21" s="36" t="str">
        <f aca="false">IF(LEFT(F21,3)="2.5", MID(F21,7,2),LEFT(F21,2))</f>
        <v>47</v>
      </c>
      <c r="H21" s="31" t="s">
        <v>716</v>
      </c>
      <c r="I21" s="170"/>
      <c r="J21" s="167"/>
      <c r="K21" s="179"/>
      <c r="L21" s="27" t="e">
        <f aca="false" t="array" ref="L21:L21">INDEX(Cable_L!$B$3:$B$77,MATCH(1,COUNTIFS($G21,Cable_L!$A$3:$A$77,$H21,Cable_L!$C$3:$C$77),0))</f>
        <v>#NAME?</v>
      </c>
      <c r="M21" s="15" t="e">
        <v>#NAME?</v>
      </c>
      <c r="N21" s="27" t="e">
        <f aca="false" t="array" ref="N21:N21">INDEX(INDEX(Cable_L!$H$3:$K$77,,MATCH(N$2,Cable_L!$H$2:$K$2,0)),MATCH(1,COUNTIFS($G21,Cable_L!$A$3:$A$77,$H21,Cable_L!$C$3:$C$77),0))</f>
        <v>#NAME?</v>
      </c>
      <c r="O21" s="27" t="e">
        <f aca="false" t="array" ref="O21:O21">INDEX(INDEX(Cable_L!$H$3:$K$77,,MATCH(O$2,Cable_L!$H$2:$K$2,0)),MATCH(1,COUNTIFS($G21,Cable_L!$A$3:$A$77,$H21,Cable_L!$C$3:$C$77),0))</f>
        <v>#NAME?</v>
      </c>
      <c r="P21" s="15"/>
      <c r="Q21" s="14"/>
      <c r="R21" s="15"/>
      <c r="S21" s="14"/>
    </row>
    <row r="22" customFormat="false" ht="15" hidden="false" customHeight="false" outlineLevel="0" collapsed="false">
      <c r="C22" s="39" t="s">
        <v>745</v>
      </c>
      <c r="D22" s="40" t="s">
        <v>127</v>
      </c>
      <c r="E22" s="6" t="s">
        <v>128</v>
      </c>
      <c r="F22" s="41" t="s">
        <v>746</v>
      </c>
      <c r="G22" s="36" t="str">
        <f aca="false">IF(LEFT(F22,3)="2.5", MID(F22,7,2),LEFT(F22,2))</f>
        <v>53</v>
      </c>
      <c r="H22" s="31" t="s">
        <v>716</v>
      </c>
      <c r="I22" s="170"/>
      <c r="J22" s="167"/>
      <c r="K22" s="167"/>
      <c r="L22" s="27" t="e">
        <f aca="false" t="array" ref="L22:L22">INDEX(Cable_L!$B$3:$B$77,MATCH(1,COUNTIFS($G22,Cable_L!$A$3:$A$77,$H22,Cable_L!$C$3:$C$77),0))</f>
        <v>#NAME?</v>
      </c>
      <c r="M22" s="15" t="e">
        <v>#NAME?</v>
      </c>
      <c r="N22" s="27" t="e">
        <f aca="false" t="array" ref="N22:N22">INDEX(INDEX(Cable_L!$H$3:$K$77,,MATCH(N$2,Cable_L!$H$2:$K$2,0)),MATCH(1,COUNTIFS($G22,Cable_L!$A$3:$A$77,$H22,Cable_L!$C$3:$C$77),0))</f>
        <v>#NAME?</v>
      </c>
      <c r="O22" s="27" t="e">
        <f aca="false" t="array" ref="O22:O22">INDEX(INDEX(Cable_L!$H$3:$K$77,,MATCH(O$2,Cable_L!$H$2:$K$2,0)),MATCH(1,COUNTIFS($G22,Cable_L!$A$3:$A$77,$H22,Cable_L!$C$3:$C$77),0))</f>
        <v>#NAME?</v>
      </c>
      <c r="P22" s="15"/>
      <c r="Q22" s="14"/>
      <c r="R22" s="15"/>
      <c r="S22" s="14"/>
      <c r="W22" s="6" t="s">
        <v>89</v>
      </c>
      <c r="X22" s="6" t="s">
        <v>404</v>
      </c>
    </row>
    <row r="23" customFormat="false" ht="15" hidden="false" customHeight="false" outlineLevel="0" collapsed="false">
      <c r="C23" s="50" t="s">
        <v>745</v>
      </c>
      <c r="D23" s="51" t="s">
        <v>127</v>
      </c>
      <c r="E23" s="51" t="s">
        <v>128</v>
      </c>
      <c r="F23" s="52" t="s">
        <v>747</v>
      </c>
      <c r="G23" s="36" t="str">
        <f aca="false">IF(LEFT(F23,3)="2.5", MID(F23,7,2),LEFT(F23,2))</f>
        <v>53</v>
      </c>
      <c r="H23" s="31" t="s">
        <v>716</v>
      </c>
      <c r="I23" s="170"/>
      <c r="J23" s="167"/>
      <c r="K23" s="167"/>
      <c r="L23" s="27" t="e">
        <f aca="false" t="array" ref="L23:L23">INDEX(Cable_L!$B$3:$B$77,MATCH(1,COUNTIFS($G23,Cable_L!$A$3:$A$77,$H23,Cable_L!$C$3:$C$77),0))</f>
        <v>#NAME?</v>
      </c>
      <c r="M23" s="15"/>
      <c r="N23" s="27"/>
      <c r="O23" s="27"/>
      <c r="P23" s="15"/>
      <c r="Q23" s="14"/>
      <c r="R23" s="15"/>
      <c r="S23" s="14"/>
      <c r="W23" s="6" t="s">
        <v>93</v>
      </c>
      <c r="X23" s="6" t="s">
        <v>406</v>
      </c>
      <c r="Y23" s="31" t="s">
        <v>95</v>
      </c>
    </row>
    <row r="24" customFormat="false" ht="15" hidden="false" customHeight="false" outlineLevel="0" collapsed="false">
      <c r="C24" s="39" t="s">
        <v>748</v>
      </c>
      <c r="D24" s="40" t="s">
        <v>132</v>
      </c>
      <c r="E24" s="6" t="s">
        <v>133</v>
      </c>
      <c r="F24" s="41" t="s">
        <v>749</v>
      </c>
      <c r="G24" s="36" t="str">
        <f aca="false">IF(LEFT(F24,3)="2.5", MID(F24,7,2),LEFT(F24,2))</f>
        <v>53</v>
      </c>
      <c r="H24" s="31" t="s">
        <v>716</v>
      </c>
      <c r="I24" s="170"/>
      <c r="J24" s="167"/>
      <c r="K24" s="167"/>
      <c r="L24" s="27" t="e">
        <f aca="false" t="array" ref="L24:L24">INDEX(Cable_L!$B$3:$B$77,MATCH(1,COUNTIFS($G24,Cable_L!$A$3:$A$77,$H24,Cable_L!$C$3:$C$77),0))</f>
        <v>#NAME?</v>
      </c>
      <c r="M24" s="15"/>
      <c r="N24" s="27" t="e">
        <f aca="false" t="array" ref="N24:N24">INDEX(INDEX(Cable_L!$H$3:$K$77,,MATCH(N$2,Cable_L!$H$2:$K$2,0)),MATCH(1,COUNTIFS($G24,Cable_L!$A$3:$A$77,$H24,Cable_L!$C$3:$C$77),0))</f>
        <v>#NAME?</v>
      </c>
      <c r="O24" s="27" t="e">
        <f aca="false" t="array" ref="O24:O24">INDEX(INDEX(Cable_L!$H$3:$K$77,,MATCH(O$2,Cable_L!$H$2:$K$2,0)),MATCH(1,COUNTIFS($G24,Cable_L!$A$3:$A$77,$H24,Cable_L!$C$3:$C$77),0))</f>
        <v>#NAME?</v>
      </c>
      <c r="P24" s="15"/>
      <c r="Q24" s="14"/>
      <c r="R24" s="15"/>
      <c r="S24" s="14"/>
      <c r="W24" s="6" t="s">
        <v>89</v>
      </c>
      <c r="X24" s="6" t="s">
        <v>426</v>
      </c>
    </row>
    <row r="25" customFormat="false" ht="15" hidden="false" customHeight="false" outlineLevel="0" collapsed="false">
      <c r="C25" s="61" t="s">
        <v>748</v>
      </c>
      <c r="D25" s="54" t="s">
        <v>132</v>
      </c>
      <c r="E25" s="54" t="s">
        <v>133</v>
      </c>
      <c r="F25" s="56" t="s">
        <v>750</v>
      </c>
      <c r="G25" s="36" t="str">
        <f aca="false">IF(LEFT(F25,3)="2.5", MID(F25,7,2),LEFT(F25,2))</f>
        <v>53</v>
      </c>
      <c r="H25" s="31" t="s">
        <v>716</v>
      </c>
      <c r="I25" s="166"/>
      <c r="J25" s="167"/>
      <c r="K25" s="167"/>
      <c r="L25" s="27" t="e">
        <f aca="false" t="array" ref="L25:L25">INDEX(Cable_L!$B$3:$B$77,MATCH(1,COUNTIFS($G25,Cable_L!$A$3:$A$77,$H25,Cable_L!$C$3:$C$77),0))</f>
        <v>#NAME?</v>
      </c>
      <c r="M25" s="15"/>
      <c r="N25" s="27"/>
      <c r="O25" s="27"/>
      <c r="P25" s="15"/>
      <c r="Q25" s="14"/>
      <c r="R25" s="15"/>
      <c r="S25" s="14"/>
      <c r="W25" s="6" t="s">
        <v>93</v>
      </c>
      <c r="X25" s="6" t="s">
        <v>428</v>
      </c>
      <c r="Y25" s="31" t="s">
        <v>95</v>
      </c>
    </row>
    <row r="26" customFormat="false" ht="15" hidden="false" customHeight="false" outlineLevel="0" collapsed="false">
      <c r="G26" s="36" t="str">
        <f aca="false">IF(LEFT(F26,3)="2.5", MID(F26,7,2),LEFT(F26,2))</f>
        <v/>
      </c>
      <c r="H26" s="31"/>
      <c r="I26" s="167"/>
      <c r="J26" s="167"/>
      <c r="K26" s="167"/>
      <c r="L26" s="14"/>
      <c r="M26" s="15"/>
      <c r="N26" s="14"/>
      <c r="O26" s="14"/>
      <c r="P26" s="15"/>
      <c r="Q26" s="14"/>
      <c r="R26" s="15"/>
      <c r="S26" s="14"/>
      <c r="Y26" s="31"/>
    </row>
    <row r="27" customFormat="false" ht="15" hidden="false" customHeight="false" outlineLevel="0" collapsed="false">
      <c r="C27" s="32" t="s">
        <v>751</v>
      </c>
      <c r="D27" s="33" t="s">
        <v>137</v>
      </c>
      <c r="E27" s="34" t="s">
        <v>138</v>
      </c>
      <c r="F27" s="35" t="s">
        <v>752</v>
      </c>
      <c r="G27" s="36" t="str">
        <f aca="false">IF(LEFT(F27,3)="2.5", MID(F27,7,2),LEFT(F27,2))</f>
        <v>54</v>
      </c>
      <c r="H27" s="31" t="s">
        <v>716</v>
      </c>
      <c r="I27" s="169"/>
      <c r="J27" s="167"/>
      <c r="K27" s="167"/>
      <c r="L27" s="27" t="e">
        <f aca="false" t="array" ref="L27:L27">INDEX(Cable_L!$B$3:$B$77,MATCH(1,COUNTIFS($G27,Cable_L!$A$3:$A$77,$H27,Cable_L!$C$3:$C$77),0))</f>
        <v>#NAME?</v>
      </c>
      <c r="M27" s="15"/>
      <c r="N27" s="27" t="e">
        <f aca="false" t="array" ref="N27:N27">INDEX(INDEX(Cable_L!$H$3:$K$77,,MATCH(N$2,Cable_L!$H$2:$K$2,0)),MATCH(1,COUNTIFS($G27,Cable_L!$A$3:$A$77,$H27,Cable_L!$C$3:$C$77),0))</f>
        <v>#NAME?</v>
      </c>
      <c r="O27" s="27" t="e">
        <f aca="false" t="array" ref="O27:O27">INDEX(INDEX(Cable_L!$H$3:$K$77,,MATCH(O$2,Cable_L!$H$2:$K$2,0)),MATCH(1,COUNTIFS($G27,Cable_L!$A$3:$A$77,$H27,Cable_L!$C$3:$C$77),0))</f>
        <v>#NAME?</v>
      </c>
      <c r="P27" s="22" t="e">
        <f aca="false" t="array" ref="P27:P27">_xlfn._xlws.filter(_xlfn.unique(N27:N39),_xlfn.unique(N27:N39)&lt;&gt;"")</f>
        <v>#NAME?</v>
      </c>
      <c r="Q27" s="16" t="e">
        <f aca="false">COUNTIF(N27:N39,P27)</f>
        <v>#NAME?</v>
      </c>
      <c r="R27" s="22" t="e">
        <f aca="false" t="array" ref="R27:R27">_xlfn._xlws.filter(_xlfn.unique(O27:O39),_xlfn.unique(O27:O39)&lt;&gt;"")</f>
        <v>#NAME?</v>
      </c>
      <c r="S27" s="27" t="e">
        <f aca="false">COUNTIF(O27:O39,R27)</f>
        <v>#NAME?</v>
      </c>
      <c r="W27" s="6" t="s">
        <v>89</v>
      </c>
      <c r="X27" s="6" t="s">
        <v>426</v>
      </c>
    </row>
    <row r="28" customFormat="false" ht="15" hidden="false" customHeight="false" outlineLevel="0" collapsed="false">
      <c r="C28" s="50" t="s">
        <v>751</v>
      </c>
      <c r="D28" s="51" t="s">
        <v>137</v>
      </c>
      <c r="E28" s="51" t="s">
        <v>138</v>
      </c>
      <c r="F28" s="52" t="s">
        <v>753</v>
      </c>
      <c r="G28" s="36" t="str">
        <f aca="false">IF(LEFT(F28,3)="2.5", MID(F28,7,2),LEFT(F28,2))</f>
        <v>54</v>
      </c>
      <c r="H28" s="31" t="s">
        <v>716</v>
      </c>
      <c r="I28" s="170"/>
      <c r="J28" s="167"/>
      <c r="K28" s="167"/>
      <c r="L28" s="27" t="e">
        <f aca="false" t="array" ref="L28:L28">INDEX(Cable_L!$B$3:$B$77,MATCH(1,COUNTIFS($G28,Cable_L!$A$3:$A$77,$H28,Cable_L!$C$3:$C$77),0))</f>
        <v>#NAME?</v>
      </c>
      <c r="M28" s="15"/>
      <c r="N28" s="27"/>
      <c r="O28" s="27"/>
      <c r="P28" s="15"/>
      <c r="Q28" s="14"/>
      <c r="R28" s="15"/>
      <c r="S28" s="14"/>
      <c r="W28" s="6" t="s">
        <v>93</v>
      </c>
      <c r="X28" s="6" t="s">
        <v>428</v>
      </c>
      <c r="Y28" s="31" t="s">
        <v>95</v>
      </c>
    </row>
    <row r="29" customFormat="false" ht="15" hidden="false" customHeight="false" outlineLevel="0" collapsed="false">
      <c r="C29" s="39" t="s">
        <v>754</v>
      </c>
      <c r="D29" s="40" t="s">
        <v>142</v>
      </c>
      <c r="E29" s="6" t="s">
        <v>143</v>
      </c>
      <c r="F29" s="41" t="s">
        <v>755</v>
      </c>
      <c r="G29" s="36" t="str">
        <f aca="false">IF(LEFT(F29,3)="2.5", MID(F29,7,2),LEFT(F29,2))</f>
        <v>51</v>
      </c>
      <c r="H29" s="31" t="s">
        <v>716</v>
      </c>
      <c r="I29" s="170"/>
      <c r="J29" s="167"/>
      <c r="K29" s="167"/>
      <c r="L29" s="27" t="e">
        <f aca="false" t="array" ref="L29:L29">INDEX(Cable_L!$B$3:$B$77,MATCH(1,COUNTIFS($G29,Cable_L!$A$3:$A$77,$H29,Cable_L!$C$3:$C$77),0))</f>
        <v>#NAME?</v>
      </c>
      <c r="M29" s="15"/>
      <c r="N29" s="27" t="e">
        <f aca="false" t="array" ref="N29:N29">INDEX(INDEX(Cable_L!$H$3:$K$77,,MATCH(N$2,Cable_L!$H$2:$K$2,0)),MATCH(1,COUNTIFS($G29,Cable_L!$A$3:$A$77,$H29,Cable_L!$C$3:$C$77),0))</f>
        <v>#NAME?</v>
      </c>
      <c r="O29" s="27" t="e">
        <f aca="false" t="array" ref="O29:O29">INDEX(INDEX(Cable_L!$H$3:$K$77,,MATCH(O$2,Cable_L!$H$2:$K$2,0)),MATCH(1,COUNTIFS($G29,Cable_L!$A$3:$A$77,$H29,Cable_L!$C$3:$C$77),0))</f>
        <v>#NAME?</v>
      </c>
      <c r="P29" s="15"/>
      <c r="Q29" s="14"/>
      <c r="R29" s="15"/>
      <c r="S29" s="14"/>
    </row>
    <row r="30" customFormat="false" ht="15" hidden="false" customHeight="false" outlineLevel="0" collapsed="false">
      <c r="C30" s="39" t="s">
        <v>756</v>
      </c>
      <c r="D30" s="40" t="s">
        <v>146</v>
      </c>
      <c r="E30" s="6" t="s">
        <v>147</v>
      </c>
      <c r="F30" s="41" t="s">
        <v>757</v>
      </c>
      <c r="G30" s="36" t="str">
        <f aca="false">IF(LEFT(F30,3)="2.5", MID(F30,7,2),LEFT(F30,2))</f>
        <v>49</v>
      </c>
      <c r="H30" s="31" t="s">
        <v>716</v>
      </c>
      <c r="I30" s="170"/>
      <c r="J30" s="167"/>
      <c r="K30" s="167"/>
      <c r="L30" s="27" t="e">
        <f aca="false" t="array" ref="L30:L30">INDEX(Cable_L!$B$3:$B$77,MATCH(1,COUNTIFS($G30,Cable_L!$A$3:$A$77,$H30,Cable_L!$C$3:$C$77),0))</f>
        <v>#NAME?</v>
      </c>
      <c r="M30" s="15"/>
      <c r="N30" s="27" t="e">
        <f aca="false" t="array" ref="N30:N30">INDEX(INDEX(Cable_L!$H$3:$K$77,,MATCH(N$2,Cable_L!$H$2:$K$2,0)),MATCH(1,COUNTIFS($G30,Cable_L!$A$3:$A$77,$H30,Cable_L!$C$3:$C$77),0))</f>
        <v>#NAME?</v>
      </c>
      <c r="O30" s="27" t="e">
        <f aca="false" t="array" ref="O30:O30">INDEX(INDEX(Cable_L!$H$3:$K$77,,MATCH(O$2,Cable_L!$H$2:$K$2,0)),MATCH(1,COUNTIFS($G30,Cable_L!$A$3:$A$77,$H30,Cable_L!$C$3:$C$77),0))</f>
        <v>#NAME?</v>
      </c>
      <c r="P30" s="15"/>
      <c r="Q30" s="14"/>
      <c r="R30" s="15"/>
      <c r="S30" s="14"/>
    </row>
    <row r="31" customFormat="false" ht="15" hidden="false" customHeight="false" outlineLevel="0" collapsed="false">
      <c r="C31" s="39" t="s">
        <v>758</v>
      </c>
      <c r="D31" s="40" t="s">
        <v>150</v>
      </c>
      <c r="E31" s="6" t="s">
        <v>151</v>
      </c>
      <c r="F31" s="41" t="s">
        <v>759</v>
      </c>
      <c r="G31" s="36" t="str">
        <f aca="false">IF(LEFT(F31,3)="2.5", MID(F31,7,2),LEFT(F31,2))</f>
        <v>54</v>
      </c>
      <c r="H31" s="31" t="s">
        <v>716</v>
      </c>
      <c r="I31" s="170"/>
      <c r="J31" s="167"/>
      <c r="K31" s="167"/>
      <c r="L31" s="27" t="e">
        <f aca="false" t="array" ref="L31:L31">INDEX(Cable_L!$B$3:$B$77,MATCH(1,COUNTIFS($G31,Cable_L!$A$3:$A$77,$H31,Cable_L!$C$3:$C$77),0))</f>
        <v>#NAME?</v>
      </c>
      <c r="N31" s="27" t="e">
        <f aca="false" t="array" ref="N31:N31">INDEX(INDEX(Cable_L!$H$3:$K$77,,MATCH(N$2,Cable_L!$H$2:$K$2,0)),MATCH(1,COUNTIFS($G31,Cable_L!$A$3:$A$77,$H31,Cable_L!$C$3:$C$77),0))</f>
        <v>#NAME?</v>
      </c>
      <c r="O31" s="27" t="e">
        <f aca="false" t="array" ref="O31:O31">INDEX(INDEX(Cable_L!$H$3:$K$77,,MATCH(O$2,Cable_L!$H$2:$K$2,0)),MATCH(1,COUNTIFS($G31,Cable_L!$A$3:$A$77,$H31,Cable_L!$C$3:$C$77),0))</f>
        <v>#NAME?</v>
      </c>
      <c r="S31" s="27"/>
      <c r="W31" s="6" t="s">
        <v>89</v>
      </c>
      <c r="X31" s="6" t="s">
        <v>404</v>
      </c>
    </row>
    <row r="32" customFormat="false" ht="15" hidden="false" customHeight="false" outlineLevel="0" collapsed="false">
      <c r="C32" s="50" t="s">
        <v>758</v>
      </c>
      <c r="D32" s="51" t="s">
        <v>150</v>
      </c>
      <c r="E32" s="51" t="s">
        <v>151</v>
      </c>
      <c r="F32" s="52" t="s">
        <v>760</v>
      </c>
      <c r="G32" s="36" t="str">
        <f aca="false">IF(LEFT(F32,3)="2.5", MID(F32,7,2),LEFT(F32,2))</f>
        <v>54</v>
      </c>
      <c r="H32" s="31" t="s">
        <v>716</v>
      </c>
      <c r="I32" s="170"/>
      <c r="J32" s="167"/>
      <c r="K32" s="167"/>
      <c r="L32" s="27" t="e">
        <f aca="false" t="array" ref="L32:L32">INDEX(Cable_L!$B$3:$B$77,MATCH(1,COUNTIFS($G32,Cable_L!$A$3:$A$77,$H32,Cable_L!$C$3:$C$77),0))</f>
        <v>#NAME?</v>
      </c>
      <c r="M32" s="15"/>
      <c r="N32" s="27"/>
      <c r="O32" s="27"/>
      <c r="P32" s="15"/>
      <c r="Q32" s="14"/>
      <c r="R32" s="15"/>
      <c r="S32" s="14"/>
      <c r="W32" s="6" t="s">
        <v>93</v>
      </c>
      <c r="X32" s="6" t="s">
        <v>406</v>
      </c>
      <c r="Y32" s="31" t="s">
        <v>95</v>
      </c>
    </row>
    <row r="33" customFormat="false" ht="15" hidden="false" customHeight="false" outlineLevel="0" collapsed="false">
      <c r="C33" s="39" t="s">
        <v>761</v>
      </c>
      <c r="D33" s="40" t="s">
        <v>155</v>
      </c>
      <c r="E33" s="6" t="s">
        <v>156</v>
      </c>
      <c r="F33" s="41" t="s">
        <v>762</v>
      </c>
      <c r="G33" s="36" t="str">
        <f aca="false">IF(LEFT(F33,3)="2.5", MID(F33,7,2),LEFT(F33,2))</f>
        <v>53</v>
      </c>
      <c r="H33" s="31" t="s">
        <v>716</v>
      </c>
      <c r="I33" s="170"/>
      <c r="J33" s="167"/>
      <c r="K33" s="167"/>
      <c r="L33" s="27" t="e">
        <f aca="false" t="array" ref="L33:L33">INDEX(Cable_L!$B$3:$B$77,MATCH(1,COUNTIFS($G33,Cable_L!$A$3:$A$77,$H33,Cable_L!$C$3:$C$77),0))</f>
        <v>#NAME?</v>
      </c>
      <c r="M33" s="15"/>
      <c r="N33" s="27" t="e">
        <f aca="false" t="array" ref="N33:N33">INDEX(INDEX(Cable_L!$H$3:$K$77,,MATCH(N$2,Cable_L!$H$2:$K$2,0)),MATCH(1,COUNTIFS($G33,Cable_L!$A$3:$A$77,$H33,Cable_L!$C$3:$C$77),0))</f>
        <v>#NAME?</v>
      </c>
      <c r="O33" s="14" t="e">
        <f aca="false" t="array" ref="O33:O33">INDEX(INDEX(Cable_L!$H$3:$K$77,,MATCH(O$2,Cable_L!$H$2:$K$2,0)),MATCH(1,COUNTIFS($G33,Cable_L!$A$3:$A$77,$H33,Cable_L!$C$3:$C$77),0))</f>
        <v>#NAME?</v>
      </c>
      <c r="P33" s="15"/>
      <c r="Q33" s="14"/>
      <c r="R33" s="15"/>
      <c r="S33" s="14"/>
      <c r="W33" s="6" t="s">
        <v>89</v>
      </c>
      <c r="X33" s="6" t="s">
        <v>404</v>
      </c>
    </row>
    <row r="34" customFormat="false" ht="15" hidden="false" customHeight="false" outlineLevel="0" collapsed="false">
      <c r="C34" s="50" t="s">
        <v>761</v>
      </c>
      <c r="D34" s="51" t="s">
        <v>155</v>
      </c>
      <c r="E34" s="51" t="s">
        <v>156</v>
      </c>
      <c r="F34" s="52" t="s">
        <v>763</v>
      </c>
      <c r="G34" s="36" t="str">
        <f aca="false">IF(LEFT(F34,3)="2.5", MID(F34,7,2),LEFT(F34,2))</f>
        <v>53</v>
      </c>
      <c r="H34" s="31" t="s">
        <v>716</v>
      </c>
      <c r="I34" s="170"/>
      <c r="J34" s="167"/>
      <c r="K34" s="167"/>
      <c r="L34" s="27" t="e">
        <f aca="false" t="array" ref="L34:L34">INDEX(Cable_L!$B$3:$B$77,MATCH(1,COUNTIFS($G34,Cable_L!$A$3:$A$77,$H34,Cable_L!$C$3:$C$77),0))</f>
        <v>#NAME?</v>
      </c>
      <c r="M34" s="15"/>
      <c r="N34" s="27"/>
      <c r="O34" s="27"/>
      <c r="P34" s="15"/>
      <c r="Q34" s="14"/>
      <c r="R34" s="15"/>
      <c r="S34" s="14"/>
      <c r="W34" s="6" t="s">
        <v>93</v>
      </c>
      <c r="X34" s="6" t="s">
        <v>406</v>
      </c>
      <c r="Y34" s="31" t="s">
        <v>95</v>
      </c>
    </row>
    <row r="35" customFormat="false" ht="15" hidden="false" customHeight="false" outlineLevel="0" collapsed="false">
      <c r="C35" s="39" t="s">
        <v>764</v>
      </c>
      <c r="D35" s="40" t="s">
        <v>160</v>
      </c>
      <c r="E35" s="6" t="s">
        <v>161</v>
      </c>
      <c r="F35" s="41" t="s">
        <v>765</v>
      </c>
      <c r="G35" s="36" t="str">
        <f aca="false">IF(LEFT(F35,3)="2.5", MID(F35,7,2),LEFT(F35,2))</f>
        <v>49</v>
      </c>
      <c r="H35" s="31" t="s">
        <v>716</v>
      </c>
      <c r="I35" s="170"/>
      <c r="J35" s="167"/>
      <c r="K35" s="167"/>
      <c r="L35" s="27" t="e">
        <f aca="false" t="array" ref="L35:L35">INDEX(Cable_L!$B$3:$B$77,MATCH(1,COUNTIFS($G35,Cable_L!$A$3:$A$77,$H35,Cable_L!$C$3:$C$77),0))</f>
        <v>#NAME?</v>
      </c>
      <c r="M35" s="15"/>
      <c r="N35" s="27" t="e">
        <f aca="false" t="array" ref="N35:N35">INDEX(INDEX(Cable_L!$H$3:$K$77,,MATCH(N$2,Cable_L!$H$2:$K$2,0)),MATCH(1,COUNTIFS($G35,Cable_L!$A$3:$A$77,$H35,Cable_L!$C$3:$C$77),0))</f>
        <v>#NAME?</v>
      </c>
      <c r="O35" s="27" t="e">
        <f aca="false" t="array" ref="O35:O35">INDEX(INDEX(Cable_L!$H$3:$K$77,,MATCH(O$2,Cable_L!$H$2:$K$2,0)),MATCH(1,COUNTIFS($G35,Cable_L!$A$3:$A$77,$H35,Cable_L!$C$3:$C$77),0))</f>
        <v>#NAME?</v>
      </c>
      <c r="P35" s="15"/>
      <c r="Q35" s="14"/>
      <c r="R35" s="15"/>
      <c r="S35" s="14"/>
    </row>
    <row r="36" customFormat="false" ht="15" hidden="false" customHeight="false" outlineLevel="0" collapsed="false">
      <c r="C36" s="39" t="s">
        <v>766</v>
      </c>
      <c r="D36" s="40" t="s">
        <v>164</v>
      </c>
      <c r="E36" s="6" t="s">
        <v>165</v>
      </c>
      <c r="F36" s="41" t="s">
        <v>767</v>
      </c>
      <c r="G36" s="36" t="str">
        <f aca="false">IF(LEFT(F36,3)="2.5", MID(F36,7,2),LEFT(F36,2))</f>
        <v>54</v>
      </c>
      <c r="H36" s="31" t="s">
        <v>716</v>
      </c>
      <c r="I36" s="170"/>
      <c r="J36" s="167"/>
      <c r="K36" s="167"/>
      <c r="L36" s="27" t="e">
        <f aca="false" t="array" ref="L36:L36">INDEX(Cable_L!$B$3:$B$77,MATCH(1,COUNTIFS($G36,Cable_L!$A$3:$A$77,$H36,Cable_L!$C$3:$C$77),0))</f>
        <v>#NAME?</v>
      </c>
      <c r="M36" s="15"/>
      <c r="N36" s="27" t="e">
        <f aca="false" t="array" ref="N36:N36">INDEX(INDEX(Cable_L!$H$3:$K$77,,MATCH(N$2,Cable_L!$H$2:$K$2,0)),MATCH(1,COUNTIFS($G36,Cable_L!$A$3:$A$77,$H36,Cable_L!$C$3:$C$77),0))</f>
        <v>#NAME?</v>
      </c>
      <c r="O36" s="27" t="e">
        <f aca="false" t="array" ref="O36:O36">INDEX(INDEX(Cable_L!$H$3:$K$77,,MATCH(O$2,Cable_L!$H$2:$K$2,0)),MATCH(1,COUNTIFS($G36,Cable_L!$A$3:$A$77,$H36,Cable_L!$C$3:$C$77),0))</f>
        <v>#NAME?</v>
      </c>
      <c r="P36" s="15"/>
      <c r="Q36" s="14"/>
      <c r="R36" s="15"/>
      <c r="S36" s="14"/>
      <c r="W36" s="6" t="s">
        <v>89</v>
      </c>
      <c r="X36" s="6" t="s">
        <v>426</v>
      </c>
    </row>
    <row r="37" customFormat="false" ht="15" hidden="false" customHeight="false" outlineLevel="0" collapsed="false">
      <c r="C37" s="50" t="s">
        <v>766</v>
      </c>
      <c r="D37" s="51" t="s">
        <v>164</v>
      </c>
      <c r="E37" s="51" t="s">
        <v>165</v>
      </c>
      <c r="F37" s="52" t="s">
        <v>768</v>
      </c>
      <c r="G37" s="36" t="str">
        <f aca="false">IF(LEFT(F37,3)="2.5", MID(F37,7,2),LEFT(F37,2))</f>
        <v>54</v>
      </c>
      <c r="H37" s="31" t="s">
        <v>716</v>
      </c>
      <c r="I37" s="170"/>
      <c r="J37" s="167"/>
      <c r="K37" s="167"/>
      <c r="L37" s="27" t="e">
        <f aca="false" t="array" ref="L37:L37">INDEX(Cable_L!$B$3:$B$77,MATCH(1,COUNTIFS($G37,Cable_L!$A$3:$A$77,$H37,Cable_L!$C$3:$C$77),0))</f>
        <v>#NAME?</v>
      </c>
      <c r="M37" s="15"/>
      <c r="N37" s="27"/>
      <c r="O37" s="27"/>
      <c r="P37" s="15"/>
      <c r="Q37" s="14"/>
      <c r="R37" s="15"/>
      <c r="S37" s="14"/>
      <c r="W37" s="6" t="s">
        <v>93</v>
      </c>
      <c r="X37" s="6" t="s">
        <v>428</v>
      </c>
      <c r="Y37" s="31" t="s">
        <v>95</v>
      </c>
    </row>
    <row r="38" customFormat="false" ht="15" hidden="false" customHeight="false" outlineLevel="0" collapsed="false">
      <c r="C38" s="39" t="s">
        <v>769</v>
      </c>
      <c r="D38" s="40" t="s">
        <v>169</v>
      </c>
      <c r="E38" s="6" t="s">
        <v>170</v>
      </c>
      <c r="F38" s="41" t="s">
        <v>770</v>
      </c>
      <c r="G38" s="36" t="str">
        <f aca="false">IF(LEFT(F38,3)="2.5", MID(F38,7,2),LEFT(F38,2))</f>
        <v>54</v>
      </c>
      <c r="H38" s="31" t="s">
        <v>716</v>
      </c>
      <c r="I38" s="170"/>
      <c r="J38" s="167"/>
      <c r="K38" s="167"/>
      <c r="L38" s="27" t="e">
        <f aca="false" t="array" ref="L38:L38">INDEX(Cable_L!$B$3:$B$77,MATCH(1,COUNTIFS($G38,Cable_L!$A$3:$A$77,$H38,Cable_L!$C$3:$C$77),0))</f>
        <v>#NAME?</v>
      </c>
      <c r="M38" s="15"/>
      <c r="N38" s="27" t="e">
        <f aca="false" t="array" ref="N38:N38">INDEX(INDEX(Cable_L!$H$3:$K$77,,MATCH(N$2,Cable_L!$H$2:$K$2,0)),MATCH(1,COUNTIFS($G38,Cable_L!$A$3:$A$77,$H38,Cable_L!$C$3:$C$77),0))</f>
        <v>#NAME?</v>
      </c>
      <c r="O38" s="27" t="e">
        <f aca="false" t="array" ref="O38:O38">INDEX(INDEX(Cable_L!$H$3:$K$77,,MATCH(O$2,Cable_L!$H$2:$K$2,0)),MATCH(1,COUNTIFS($G38,Cable_L!$A$3:$A$77,$H38,Cable_L!$C$3:$C$77),0))</f>
        <v>#NAME?</v>
      </c>
      <c r="P38" s="15"/>
      <c r="Q38" s="14"/>
      <c r="R38" s="15"/>
      <c r="S38" s="14"/>
      <c r="W38" s="6" t="s">
        <v>89</v>
      </c>
      <c r="X38" s="6" t="s">
        <v>404</v>
      </c>
    </row>
    <row r="39" customFormat="false" ht="15" hidden="false" customHeight="false" outlineLevel="0" collapsed="false">
      <c r="C39" s="61" t="s">
        <v>769</v>
      </c>
      <c r="D39" s="54" t="s">
        <v>169</v>
      </c>
      <c r="E39" s="54" t="s">
        <v>170</v>
      </c>
      <c r="F39" s="56" t="s">
        <v>771</v>
      </c>
      <c r="G39" s="36" t="str">
        <f aca="false">IF(LEFT(F39,3)="2.5", MID(F39,7,2),LEFT(F39,2))</f>
        <v>54</v>
      </c>
      <c r="H39" s="31" t="s">
        <v>716</v>
      </c>
      <c r="I39" s="170"/>
      <c r="J39" s="167"/>
      <c r="K39" s="167"/>
      <c r="L39" s="27" t="e">
        <f aca="false" t="array" ref="L39:L39">INDEX(Cable_L!$B$3:$B$77,MATCH(1,COUNTIFS($G39,Cable_L!$A$3:$A$77,$H39,Cable_L!$C$3:$C$77),0))</f>
        <v>#NAME?</v>
      </c>
      <c r="M39" s="15"/>
      <c r="N39" s="27"/>
      <c r="O39" s="27"/>
      <c r="P39" s="15"/>
      <c r="Q39" s="14"/>
      <c r="R39" s="15"/>
      <c r="S39" s="14"/>
      <c r="W39" s="6" t="s">
        <v>93</v>
      </c>
      <c r="X39" s="6" t="s">
        <v>406</v>
      </c>
      <c r="Y39" s="31" t="s">
        <v>95</v>
      </c>
    </row>
    <row r="40" customFormat="false" ht="15" hidden="false" customHeight="false" outlineLevel="0" collapsed="false">
      <c r="G40" s="36" t="str">
        <f aca="false">IF(LEFT(F40,3)="2.5", MID(F40,7,2),LEFT(F40,2))</f>
        <v/>
      </c>
    </row>
    <row r="41" customFormat="false" ht="15" hidden="false" customHeight="false" outlineLevel="0" collapsed="false">
      <c r="C41" s="159" t="s">
        <v>772</v>
      </c>
      <c r="D41" s="160" t="s">
        <v>174</v>
      </c>
      <c r="E41" s="161" t="s">
        <v>175</v>
      </c>
      <c r="F41" s="35" t="s">
        <v>773</v>
      </c>
      <c r="G41" s="36" t="str">
        <f aca="false">IF(LEFT(F41,3)="2.5", MID(F41,7,2),LEFT(F41,2))</f>
        <v>47</v>
      </c>
      <c r="H41" s="31" t="s">
        <v>774</v>
      </c>
      <c r="I41" s="179"/>
      <c r="J41" s="167"/>
      <c r="K41" s="170"/>
      <c r="L41" s="27" t="e">
        <f aca="false" t="array" ref="L41:L41">INDEX(Cable_L!$B$3:$B$77,MATCH(1,COUNTIFS($G41,Cable_L!$A$3:$A$77,$H41,Cable_L!$C$3:$C$77),0))</f>
        <v>#NAME?</v>
      </c>
      <c r="M41" s="22" t="e">
        <f aca="false" t="array" ref="M41:M43">_xlfn._xlws.sort(_xlfn.unique(G41:G48))</f>
        <v>#NAME?</v>
      </c>
      <c r="N41" s="27" t="e">
        <f aca="false" t="array" ref="N41:N41">INDEX(INDEX(Cable_L!$H$3:$K$77,,MATCH(N$2,Cable_L!$H$2:$K$2,0)),MATCH(1,COUNTIFS($G41,Cable_L!$A$3:$A$77,$H41,Cable_L!$C$3:$C$77),0))</f>
        <v>#NAME?</v>
      </c>
      <c r="O41" s="27" t="e">
        <f aca="false" t="array" ref="O41:O41">INDEX(INDEX(Cable_L!$H$3:$K$77,,MATCH(O$2,Cable_L!$H$2:$K$2,0)),MATCH(1,COUNTIFS($G41,Cable_L!$A$3:$A$77,$H41,Cable_L!$C$3:$C$77),0))</f>
        <v>#NAME?</v>
      </c>
      <c r="P41" s="22" t="e">
        <f aca="false" t="array" ref="P41:P41">_xlfn._xlws.filter(_xlfn.unique(N41:N48),_xlfn.unique(N41:N48)&lt;&gt;"")</f>
        <v>#NAME?</v>
      </c>
      <c r="Q41" s="16" t="e">
        <f aca="false">COUNTIF(N41:N48,P41)</f>
        <v>#NAME?</v>
      </c>
      <c r="R41" s="22" t="e">
        <f aca="false" t="array" ref="R41:R41">_xlfn._xlws.filter(_xlfn.unique(O41:O48),_xlfn.unique(O41:O48)&lt;&gt;"")</f>
        <v>#NAME?</v>
      </c>
      <c r="S41" s="27" t="e">
        <f aca="false">COUNTIF(O41:O48,R41)</f>
        <v>#NAME?</v>
      </c>
    </row>
    <row r="42" customFormat="false" ht="15" hidden="false" customHeight="false" outlineLevel="0" collapsed="false">
      <c r="C42" s="164" t="s">
        <v>775</v>
      </c>
      <c r="D42" s="151" t="s">
        <v>179</v>
      </c>
      <c r="E42" s="16" t="s">
        <v>180</v>
      </c>
      <c r="F42" s="41" t="s">
        <v>776</v>
      </c>
      <c r="G42" s="36" t="str">
        <f aca="false">IF(LEFT(F42,3)="2.5", MID(F42,7,2),LEFT(F42,2))</f>
        <v>47</v>
      </c>
      <c r="H42" s="31" t="s">
        <v>774</v>
      </c>
      <c r="I42" s="180"/>
      <c r="J42" s="167"/>
      <c r="K42" s="166"/>
      <c r="L42" s="27" t="e">
        <f aca="false" t="array" ref="L42:L42">INDEX(Cable_L!$B$3:$B$77,MATCH(1,COUNTIFS($G42,Cable_L!$A$3:$A$77,$H42,Cable_L!$C$3:$C$77),0))</f>
        <v>#NAME?</v>
      </c>
      <c r="M42" s="15" t="e">
        <v>#NAME?</v>
      </c>
      <c r="N42" s="27" t="e">
        <f aca="false" t="array" ref="N42:N42">INDEX(INDEX(Cable_L!$H$3:$K$77,,MATCH(N$2,Cable_L!$H$2:$K$2,0)),MATCH(1,COUNTIFS($G42,Cable_L!$A$3:$A$77,$H42,Cable_L!$C$3:$C$77),0))</f>
        <v>#NAME?</v>
      </c>
      <c r="O42" s="27" t="e">
        <f aca="false" t="array" ref="O42:O42">INDEX(INDEX(Cable_L!$H$3:$K$77,,MATCH(O$2,Cable_L!$H$2:$K$2,0)),MATCH(1,COUNTIFS($G42,Cable_L!$A$3:$A$77,$H42,Cable_L!$C$3:$C$77),0))</f>
        <v>#NAME?</v>
      </c>
      <c r="P42" s="15"/>
      <c r="Q42" s="16" t="n">
        <f aca="false">COUNTIF(N41:N48,P42)</f>
        <v>0</v>
      </c>
      <c r="R42" s="15"/>
      <c r="S42" s="27" t="n">
        <f aca="false">COUNTIF(O41:O48,R42)</f>
        <v>0</v>
      </c>
    </row>
    <row r="43" customFormat="false" ht="15" hidden="false" customHeight="false" outlineLevel="0" collapsed="false">
      <c r="C43" s="164" t="s">
        <v>777</v>
      </c>
      <c r="D43" s="151" t="s">
        <v>183</v>
      </c>
      <c r="E43" s="16" t="s">
        <v>184</v>
      </c>
      <c r="F43" s="41" t="s">
        <v>778</v>
      </c>
      <c r="G43" s="36" t="str">
        <f aca="false">IF(LEFT(F43,3)="2.5", MID(F43,7,2),LEFT(F43,2))</f>
        <v>47</v>
      </c>
      <c r="H43" s="31" t="s">
        <v>774</v>
      </c>
      <c r="I43" s="179"/>
      <c r="J43" s="167"/>
      <c r="K43" s="170"/>
      <c r="L43" s="27" t="e">
        <f aca="false" t="array" ref="L43:L43">INDEX(Cable_L!$B$3:$B$77,MATCH(1,COUNTIFS($G43,Cable_L!$A$3:$A$77,$H43,Cable_L!$C$3:$C$77),0))</f>
        <v>#NAME?</v>
      </c>
      <c r="M43" s="15" t="e">
        <v>#NAME?</v>
      </c>
      <c r="N43" s="27" t="e">
        <f aca="false" t="array" ref="N43:N43">INDEX(INDEX(Cable_L!$H$3:$K$77,,MATCH(N$2,Cable_L!$H$2:$K$2,0)),MATCH(1,COUNTIFS($G43,Cable_L!$A$3:$A$77,$H43,Cable_L!$C$3:$C$77),0))</f>
        <v>#NAME?</v>
      </c>
      <c r="O43" s="27" t="e">
        <f aca="false" t="array" ref="O43:O43">INDEX(INDEX(Cable_L!$H$3:$K$77,,MATCH(O$2,Cable_L!$H$2:$K$2,0)),MATCH(1,COUNTIFS($G43,Cable_L!$A$3:$A$77,$H43,Cable_L!$C$3:$C$77),0))</f>
        <v>#NAME?</v>
      </c>
      <c r="P43" s="15"/>
      <c r="Q43" s="14"/>
      <c r="R43" s="15"/>
      <c r="S43" s="14"/>
    </row>
    <row r="44" customFormat="false" ht="15" hidden="false" customHeight="false" outlineLevel="0" collapsed="false">
      <c r="B44" s="144"/>
      <c r="C44" s="164" t="s">
        <v>779</v>
      </c>
      <c r="D44" s="151" t="s">
        <v>187</v>
      </c>
      <c r="E44" s="16" t="s">
        <v>188</v>
      </c>
      <c r="F44" s="41" t="s">
        <v>780</v>
      </c>
      <c r="G44" s="36" t="str">
        <f aca="false">IF(LEFT(F44,3)="2.5", MID(F44,7,2),LEFT(F44,2))</f>
        <v>49</v>
      </c>
      <c r="H44" s="31" t="s">
        <v>716</v>
      </c>
      <c r="I44" s="179"/>
      <c r="J44" s="170"/>
      <c r="K44" s="170"/>
      <c r="L44" s="27" t="e">
        <f aca="false" t="array" ref="L44:L44">INDEX(Cable_L!$B$3:$B$77,MATCH(1,COUNTIFS($G44,Cable_L!$A$3:$A$77,$H44,Cable_L!$C$3:$C$77),0))</f>
        <v>#NAME?</v>
      </c>
      <c r="M44" s="15"/>
      <c r="N44" s="63" t="n">
        <v>8</v>
      </c>
      <c r="O44" s="63" t="n">
        <v>8</v>
      </c>
      <c r="P44" s="15"/>
      <c r="Q44" s="14"/>
      <c r="R44" s="15"/>
      <c r="S44" s="14"/>
      <c r="W44" s="181" t="s">
        <v>781</v>
      </c>
    </row>
    <row r="45" customFormat="false" ht="15" hidden="false" customHeight="false" outlineLevel="0" collapsed="false">
      <c r="C45" s="164" t="s">
        <v>782</v>
      </c>
      <c r="D45" s="151" t="s">
        <v>191</v>
      </c>
      <c r="E45" s="16" t="s">
        <v>192</v>
      </c>
      <c r="F45" s="41" t="s">
        <v>783</v>
      </c>
      <c r="G45" s="36" t="str">
        <f aca="false">IF(LEFT(F45,3)="2.5", MID(F45,7,2),LEFT(F45,2))</f>
        <v>47</v>
      </c>
      <c r="H45" s="31" t="s">
        <v>774</v>
      </c>
      <c r="I45" s="179"/>
      <c r="J45" s="167"/>
      <c r="K45" s="169"/>
      <c r="L45" s="27" t="e">
        <f aca="false" t="array" ref="L45:L45">INDEX(Cable_L!$B$3:$B$77,MATCH(1,COUNTIFS($G45,Cable_L!$A$3:$A$77,$H45,Cable_L!$C$3:$C$77),0))</f>
        <v>#NAME?</v>
      </c>
      <c r="M45" s="15"/>
      <c r="N45" s="27" t="e">
        <f aca="false" t="array" ref="N45:N45">INDEX(INDEX(Cable_L!$H$3:$K$77,,MATCH(N$2,Cable_L!$H$2:$K$2,0)),MATCH(1,COUNTIFS($G45,Cable_L!$A$3:$A$77,$H45,Cable_L!$C$3:$C$77),0))</f>
        <v>#NAME?</v>
      </c>
      <c r="O45" s="27" t="e">
        <f aca="false" t="array" ref="O45:O45">INDEX(INDEX(Cable_L!$H$3:$K$77,,MATCH(O$2,Cable_L!$H$2:$K$2,0)),MATCH(1,COUNTIFS($G45,Cable_L!$A$3:$A$77,$H45,Cable_L!$C$3:$C$77),0))</f>
        <v>#NAME?</v>
      </c>
      <c r="P45" s="15"/>
      <c r="Q45" s="14"/>
      <c r="R45" s="15"/>
      <c r="S45" s="14"/>
    </row>
    <row r="46" customFormat="false" ht="15" hidden="false" customHeight="false" outlineLevel="0" collapsed="false">
      <c r="C46" s="164" t="s">
        <v>67</v>
      </c>
      <c r="D46" s="151"/>
      <c r="E46" s="16" t="s">
        <v>194</v>
      </c>
      <c r="F46" s="41"/>
      <c r="G46" s="36" t="str">
        <f aca="false">IF(LEFT(F46,3)="2.5", MID(F46,7,2),LEFT(F46,2))</f>
        <v/>
      </c>
      <c r="H46" s="31"/>
      <c r="I46" s="167"/>
      <c r="J46" s="167"/>
      <c r="K46" s="167"/>
      <c r="L46" s="14"/>
      <c r="M46" s="15"/>
      <c r="N46" s="14"/>
      <c r="O46" s="14"/>
      <c r="P46" s="15"/>
      <c r="Q46" s="14"/>
      <c r="R46" s="15"/>
      <c r="S46" s="14"/>
    </row>
    <row r="47" customFormat="false" ht="15" hidden="false" customHeight="false" outlineLevel="0" collapsed="false">
      <c r="C47" s="164" t="s">
        <v>67</v>
      </c>
      <c r="D47" s="151"/>
      <c r="E47" s="16" t="s">
        <v>195</v>
      </c>
      <c r="F47" s="41"/>
      <c r="G47" s="36" t="str">
        <f aca="false">IF(LEFT(F47,3)="2.5", MID(F47,7,2),LEFT(F47,2))</f>
        <v/>
      </c>
      <c r="H47" s="31"/>
      <c r="I47" s="167"/>
      <c r="J47" s="167"/>
      <c r="K47" s="167"/>
      <c r="L47" s="14"/>
      <c r="M47" s="15"/>
      <c r="N47" s="14"/>
      <c r="O47" s="14"/>
      <c r="P47" s="15"/>
      <c r="Q47" s="14"/>
      <c r="R47" s="15"/>
      <c r="S47" s="14"/>
    </row>
    <row r="48" customFormat="false" ht="15" hidden="false" customHeight="false" outlineLevel="0" collapsed="false">
      <c r="C48" s="174" t="s">
        <v>67</v>
      </c>
      <c r="D48" s="175"/>
      <c r="E48" s="176" t="s">
        <v>196</v>
      </c>
      <c r="F48" s="109"/>
      <c r="G48" s="36" t="str">
        <f aca="false">IF(LEFT(F48,3)="2.5", MID(F48,7,2),LEFT(F48,2))</f>
        <v/>
      </c>
      <c r="H48" s="31"/>
      <c r="I48" s="167"/>
      <c r="J48" s="167"/>
      <c r="K48" s="167"/>
      <c r="L48" s="14"/>
      <c r="M48" s="15"/>
      <c r="N48" s="14"/>
      <c r="O48" s="14"/>
      <c r="P48" s="15"/>
      <c r="Q48" s="14"/>
      <c r="R48" s="15"/>
      <c r="S48" s="14"/>
    </row>
    <row r="49" customFormat="false" ht="15" hidden="false" customHeight="false" outlineLevel="0" collapsed="false">
      <c r="C49" s="151"/>
      <c r="D49" s="151"/>
      <c r="E49" s="16"/>
      <c r="G49" s="36" t="str">
        <f aca="false">IF(LEFT(F49,3)="2.5", MID(F49,7,2),LEFT(F49,2))</f>
        <v/>
      </c>
      <c r="H49" s="31"/>
      <c r="I49" s="167"/>
      <c r="J49" s="167"/>
      <c r="K49" s="167"/>
      <c r="L49" s="14"/>
      <c r="M49" s="15"/>
      <c r="N49" s="14"/>
      <c r="O49" s="14"/>
      <c r="P49" s="15"/>
      <c r="Q49" s="14"/>
      <c r="R49" s="15"/>
      <c r="S49" s="14"/>
    </row>
    <row r="50" customFormat="false" ht="15" hidden="false" customHeight="false" outlineLevel="0" collapsed="false">
      <c r="C50" s="32" t="s">
        <v>784</v>
      </c>
      <c r="D50" s="33" t="s">
        <v>55</v>
      </c>
      <c r="E50" s="34" t="s">
        <v>198</v>
      </c>
      <c r="F50" s="35" t="s">
        <v>785</v>
      </c>
      <c r="G50" s="36" t="str">
        <f aca="false">IF(LEFT(F50,3)="2.5", MID(F50,7,2),LEFT(F50,2))</f>
        <v>56</v>
      </c>
      <c r="H50" s="31" t="s">
        <v>716</v>
      </c>
      <c r="I50" s="170"/>
      <c r="J50" s="167"/>
      <c r="K50" s="167"/>
      <c r="L50" s="27" t="e">
        <f aca="false" t="array" ref="L50:L50">INDEX(Cable_L!$B$3:$B$77,MATCH(1,COUNTIFS($G50,Cable_L!$A$3:$A$77,$H50,Cable_L!$C$3:$C$77),0))</f>
        <v>#NAME?</v>
      </c>
      <c r="M50" s="22" t="e">
        <f aca="false" t="array" ref="M50:M54">_xlfn._xlws.sort(_xlfn.unique(G50:G57))</f>
        <v>#NAME?</v>
      </c>
      <c r="N50" s="27" t="e">
        <f aca="false" t="array" ref="N50:N50">INDEX(INDEX(Cable_L!$H$3:$K$77,,MATCH(N$2,Cable_L!$H$2:$K$2,0)),MATCH(1,COUNTIFS($G50,Cable_L!$A$3:$A$77,$H50,Cable_L!$C$3:$C$77),0))</f>
        <v>#NAME?</v>
      </c>
      <c r="O50" s="27" t="e">
        <f aca="false" t="array" ref="O50:O50">INDEX(INDEX(Cable_L!$H$3:$K$77,,MATCH(O$2,Cable_L!$H$2:$K$2,0)),MATCH(1,COUNTIFS($G50,Cable_L!$A$3:$A$77,$H50,Cable_L!$C$3:$C$77),0))</f>
        <v>#NAME?</v>
      </c>
      <c r="P50" s="22" t="e">
        <f aca="false" t="array" ref="P50:P51">_xlfn._xlws.filter(_xlfn.unique(N50:N57),_xlfn.unique(N50:N57)&lt;&gt;"")</f>
        <v>#NAME?</v>
      </c>
      <c r="Q50" s="16" t="e">
        <f aca="false">COUNTIF(N50:N57,P50)</f>
        <v>#NAME?</v>
      </c>
      <c r="R50" s="22" t="e">
        <f aca="false" t="array" ref="R50:R51">_xlfn._xlws.filter(_xlfn.unique(O50:O57),_xlfn.unique(O50:O57)&lt;&gt;"")</f>
        <v>#NAME?</v>
      </c>
      <c r="S50" s="27" t="e">
        <f aca="false">COUNTIF(O50:O57,R50)</f>
        <v>#NAME?</v>
      </c>
    </row>
    <row r="51" customFormat="false" ht="15" hidden="false" customHeight="false" outlineLevel="0" collapsed="false">
      <c r="C51" s="164" t="s">
        <v>786</v>
      </c>
      <c r="D51" s="151" t="s">
        <v>63</v>
      </c>
      <c r="E51" s="6" t="s">
        <v>201</v>
      </c>
      <c r="F51" s="41" t="s">
        <v>787</v>
      </c>
      <c r="G51" s="36" t="str">
        <f aca="false">IF(LEFT(F51,3)="2.5", MID(F51,7,2),LEFT(F51,2))</f>
        <v>51</v>
      </c>
      <c r="H51" s="31" t="s">
        <v>716</v>
      </c>
      <c r="I51" s="166"/>
      <c r="J51" s="167"/>
      <c r="K51" s="167"/>
      <c r="L51" s="27" t="e">
        <f aca="false" t="array" ref="L51:L51">INDEX(Cable_L!$B$3:$B$77,MATCH(1,COUNTIFS($G51,Cable_L!$A$3:$A$77,$H51,Cable_L!$C$3:$C$77),0))</f>
        <v>#NAME?</v>
      </c>
      <c r="M51" s="15" t="e">
        <v>#NAME?</v>
      </c>
      <c r="N51" s="27" t="e">
        <f aca="false" t="array" ref="N51:N51">INDEX(INDEX(Cable_L!$H$3:$K$77,,MATCH(N$2,Cable_L!$H$2:$K$2,0)),MATCH(1,COUNTIFS($G51,Cable_L!$A$3:$A$77,$H51,Cable_L!$C$3:$C$77),0))</f>
        <v>#NAME?</v>
      </c>
      <c r="O51" s="27" t="e">
        <f aca="false" t="array" ref="O51:O51">INDEX(INDEX(Cable_L!$H$3:$K$77,,MATCH(O$2,Cable_L!$H$2:$K$2,0)),MATCH(1,COUNTIFS($G51,Cable_L!$A$3:$A$77,$H51,Cable_L!$C$3:$C$77),0))</f>
        <v>#NAME?</v>
      </c>
      <c r="P51" s="15" t="e">
        <v>#NAME?</v>
      </c>
      <c r="Q51" s="16" t="e">
        <f aca="false">COUNTIF(N50:N57,P51)</f>
        <v>#NAME?</v>
      </c>
      <c r="R51" s="15" t="e">
        <v>#NAME?</v>
      </c>
      <c r="S51" s="27" t="e">
        <f aca="false">COUNTIF(O50:O57,R51)</f>
        <v>#NAME?</v>
      </c>
    </row>
    <row r="52" customFormat="false" ht="15" hidden="false" customHeight="false" outlineLevel="0" collapsed="false">
      <c r="C52" s="164" t="s">
        <v>67</v>
      </c>
      <c r="D52" s="151"/>
      <c r="E52" s="6" t="s">
        <v>203</v>
      </c>
      <c r="F52" s="41"/>
      <c r="G52" s="36" t="str">
        <f aca="false">IF(LEFT(F52,3)="2.5", MID(F52,7,2),LEFT(F52,2))</f>
        <v/>
      </c>
      <c r="H52" s="31"/>
      <c r="I52" s="167"/>
      <c r="J52" s="167"/>
      <c r="K52" s="167"/>
      <c r="L52" s="14"/>
      <c r="M52" s="15" t="e">
        <v>#NAME?</v>
      </c>
      <c r="N52" s="14"/>
      <c r="O52" s="14"/>
      <c r="P52" s="15"/>
      <c r="Q52" s="14"/>
      <c r="R52" s="15"/>
      <c r="S52" s="14"/>
    </row>
    <row r="53" customFormat="false" ht="15" hidden="false" customHeight="false" outlineLevel="0" collapsed="false">
      <c r="C53" s="164" t="s">
        <v>788</v>
      </c>
      <c r="D53" s="151" t="s">
        <v>71</v>
      </c>
      <c r="E53" s="6" t="s">
        <v>205</v>
      </c>
      <c r="F53" s="41" t="s">
        <v>789</v>
      </c>
      <c r="G53" s="36" t="str">
        <f aca="false">IF(LEFT(F53,3)="2.5", MID(F53,7,2),LEFT(F53,2))</f>
        <v>51</v>
      </c>
      <c r="H53" s="31" t="s">
        <v>716</v>
      </c>
      <c r="I53" s="169"/>
      <c r="J53" s="167"/>
      <c r="K53" s="167"/>
      <c r="L53" s="27" t="e">
        <f aca="false" t="array" ref="L53:L53">INDEX(Cable_L!$B$3:$B$77,MATCH(1,COUNTIFS($G53,Cable_L!$A$3:$A$77,$H53,Cable_L!$C$3:$C$77),0))</f>
        <v>#NAME?</v>
      </c>
      <c r="M53" s="15" t="e">
        <v>#NAME?</v>
      </c>
      <c r="N53" s="27" t="e">
        <f aca="false" t="array" ref="N53:N53">INDEX(INDEX(Cable_L!$H$3:$K$77,,MATCH(N$2,Cable_L!$H$2:$K$2,0)),MATCH(1,COUNTIFS($G53,Cable_L!$A$3:$A$77,$H53,Cable_L!$C$3:$C$77),0))</f>
        <v>#NAME?</v>
      </c>
      <c r="O53" s="27" t="e">
        <f aca="false" t="array" ref="O53:O53">INDEX(INDEX(Cable_L!$H$3:$K$77,,MATCH(O$2,Cable_L!$H$2:$K$2,0)),MATCH(1,COUNTIFS($G53,Cable_L!$A$3:$A$77,$H53,Cable_L!$C$3:$C$77),0))</f>
        <v>#NAME?</v>
      </c>
      <c r="P53" s="15"/>
      <c r="Q53" s="14"/>
      <c r="R53" s="15"/>
      <c r="S53" s="14"/>
    </row>
    <row r="54" customFormat="false" ht="15" hidden="false" customHeight="false" outlineLevel="0" collapsed="false">
      <c r="C54" s="164" t="s">
        <v>790</v>
      </c>
      <c r="D54" s="151" t="s">
        <v>76</v>
      </c>
      <c r="E54" s="6" t="s">
        <v>208</v>
      </c>
      <c r="F54" s="41" t="s">
        <v>791</v>
      </c>
      <c r="G54" s="36" t="str">
        <f aca="false">IF(LEFT(F54,3)="2.5", MID(F54,7,2),LEFT(F54,2))</f>
        <v>49</v>
      </c>
      <c r="H54" s="31" t="s">
        <v>716</v>
      </c>
      <c r="I54" s="170"/>
      <c r="J54" s="167"/>
      <c r="K54" s="167"/>
      <c r="L54" s="27" t="e">
        <f aca="false" t="array" ref="L54:L54">INDEX(Cable_L!$B$3:$B$77,MATCH(1,COUNTIFS($G54,Cable_L!$A$3:$A$77,$H54,Cable_L!$C$3:$C$77),0))</f>
        <v>#NAME?</v>
      </c>
      <c r="M54" s="15" t="e">
        <v>#NAME?</v>
      </c>
      <c r="N54" s="27" t="e">
        <f aca="false" t="array" ref="N54:N54">INDEX(INDEX(Cable_L!$H$3:$K$77,,MATCH(N$2,Cable_L!$H$2:$K$2,0)),MATCH(1,COUNTIFS($G54,Cable_L!$A$3:$A$77,$H54,Cable_L!$C$3:$C$77),0))</f>
        <v>#NAME?</v>
      </c>
      <c r="O54" s="27" t="e">
        <f aca="false" t="array" ref="O54:O54">INDEX(INDEX(Cable_L!$H$3:$K$77,,MATCH(O$2,Cable_L!$H$2:$K$2,0)),MATCH(1,COUNTIFS($G54,Cable_L!$A$3:$A$77,$H54,Cable_L!$C$3:$C$77),0))</f>
        <v>#NAME?</v>
      </c>
      <c r="P54" s="15"/>
      <c r="Q54" s="14"/>
      <c r="R54" s="15"/>
      <c r="S54" s="14"/>
    </row>
    <row r="55" customFormat="false" ht="15" hidden="false" customHeight="false" outlineLevel="0" collapsed="false">
      <c r="C55" s="164" t="s">
        <v>792</v>
      </c>
      <c r="D55" s="151" t="s">
        <v>81</v>
      </c>
      <c r="E55" s="6" t="s">
        <v>211</v>
      </c>
      <c r="F55" s="41" t="s">
        <v>793</v>
      </c>
      <c r="G55" s="36" t="str">
        <f aca="false">IF(LEFT(F55,3)="2.5", MID(F55,7,2),LEFT(F55,2))</f>
        <v>48</v>
      </c>
      <c r="H55" s="31" t="s">
        <v>716</v>
      </c>
      <c r="I55" s="170"/>
      <c r="J55" s="167"/>
      <c r="K55" s="179"/>
      <c r="L55" s="27" t="e">
        <f aca="false" t="array" ref="L55:L55">INDEX(Cable_L!$B$3:$B$77,MATCH(1,COUNTIFS($G55,Cable_L!$A$3:$A$77,$H55,Cable_L!$C$3:$C$77),0))</f>
        <v>#NAME?</v>
      </c>
      <c r="M55" s="15"/>
      <c r="N55" s="27" t="e">
        <f aca="false" t="array" ref="N55:N55">INDEX(INDEX(Cable_L!$H$3:$K$77,,MATCH(N$2,Cable_L!$H$2:$K$2,0)),MATCH(1,COUNTIFS($G55,Cable_L!$A$3:$A$77,$H55,Cable_L!$C$3:$C$77),0))</f>
        <v>#NAME?</v>
      </c>
      <c r="O55" s="27" t="e">
        <f aca="false" t="array" ref="O55:O55">INDEX(INDEX(Cable_L!$H$3:$K$77,,MATCH(O$2,Cable_L!$H$2:$K$2,0)),MATCH(1,COUNTIFS($G55,Cable_L!$A$3:$A$77,$H55,Cable_L!$C$3:$C$77),0))</f>
        <v>#NAME?</v>
      </c>
      <c r="P55" s="15"/>
      <c r="Q55" s="14"/>
      <c r="R55" s="15"/>
      <c r="S55" s="14"/>
    </row>
    <row r="56" customFormat="false" ht="15" hidden="false" customHeight="false" outlineLevel="0" collapsed="false">
      <c r="C56" s="164" t="s">
        <v>67</v>
      </c>
      <c r="D56" s="151"/>
      <c r="E56" s="6" t="s">
        <v>213</v>
      </c>
      <c r="F56" s="41"/>
      <c r="G56" s="36" t="str">
        <f aca="false">IF(LEFT(F56,3)="2.5", MID(F56,7,2),LEFT(F56,2))</f>
        <v/>
      </c>
      <c r="H56" s="31"/>
      <c r="I56" s="167"/>
      <c r="J56" s="167"/>
      <c r="K56" s="167"/>
      <c r="L56" s="14"/>
      <c r="M56" s="15"/>
      <c r="N56" s="14"/>
      <c r="O56" s="14"/>
      <c r="P56" s="15"/>
      <c r="Q56" s="14"/>
      <c r="R56" s="15"/>
      <c r="S56" s="14"/>
    </row>
    <row r="57" customFormat="false" ht="15" hidden="false" customHeight="false" outlineLevel="0" collapsed="false">
      <c r="C57" s="174" t="s">
        <v>67</v>
      </c>
      <c r="D57" s="175"/>
      <c r="E57" s="66" t="s">
        <v>214</v>
      </c>
      <c r="F57" s="109"/>
      <c r="G57" s="36" t="str">
        <f aca="false">IF(LEFT(F57,3)="2.5", MID(F57,7,2),LEFT(F57,2))</f>
        <v/>
      </c>
      <c r="H57" s="31"/>
      <c r="I57" s="167"/>
      <c r="J57" s="167"/>
      <c r="K57" s="167"/>
      <c r="L57" s="14"/>
      <c r="M57" s="15"/>
      <c r="N57" s="14"/>
      <c r="O57" s="14"/>
      <c r="P57" s="15"/>
      <c r="Q57" s="14"/>
      <c r="R57" s="15"/>
      <c r="S57" s="14"/>
    </row>
    <row r="58" customFormat="false" ht="15" hidden="false" customHeight="false" outlineLevel="0" collapsed="false">
      <c r="C58" s="151"/>
      <c r="D58" s="151"/>
      <c r="G58" s="36" t="str">
        <f aca="false">IF(LEFT(F58,3)="2.5", MID(F58,7,2),LEFT(F58,2))</f>
        <v/>
      </c>
      <c r="H58" s="31"/>
      <c r="I58" s="167"/>
      <c r="J58" s="167"/>
      <c r="K58" s="167"/>
      <c r="L58" s="14"/>
      <c r="M58" s="15"/>
      <c r="N58" s="14"/>
      <c r="O58" s="14"/>
      <c r="P58" s="15"/>
      <c r="Q58" s="14"/>
      <c r="R58" s="15"/>
      <c r="S58" s="14"/>
    </row>
    <row r="59" customFormat="false" ht="15" hidden="false" customHeight="false" outlineLevel="0" collapsed="false">
      <c r="C59" s="32" t="s">
        <v>794</v>
      </c>
      <c r="D59" s="33" t="s">
        <v>98</v>
      </c>
      <c r="E59" s="34" t="s">
        <v>216</v>
      </c>
      <c r="F59" s="35" t="s">
        <v>795</v>
      </c>
      <c r="G59" s="36" t="str">
        <f aca="false">IF(LEFT(F59,3)="2.5", MID(F59,7,2),LEFT(F59,2))</f>
        <v>56</v>
      </c>
      <c r="H59" s="31" t="s">
        <v>716</v>
      </c>
      <c r="I59" s="170"/>
      <c r="J59" s="167"/>
      <c r="K59" s="167"/>
      <c r="L59" s="27" t="e">
        <f aca="false" t="array" ref="L59:L59">INDEX(Cable_L!$B$3:$B$77,MATCH(1,COUNTIFS($G59,Cable_L!$A$3:$A$77,$H59,Cable_L!$C$3:$C$77),0))</f>
        <v>#NAME?</v>
      </c>
      <c r="M59" s="22" t="e">
        <f aca="false" t="array" ref="M59:M64">_xlfn._xlws.sort(_xlfn.unique(G59:G66))</f>
        <v>#NAME?</v>
      </c>
      <c r="N59" s="27" t="e">
        <f aca="false" t="array" ref="N59:N59">INDEX(INDEX(Cable_L!$H$3:$K$77,,MATCH(N$2,Cable_L!$H$2:$K$2,0)),MATCH(1,COUNTIFS($G59,Cable_L!$A$3:$A$77,$H59,Cable_L!$C$3:$C$77),0))</f>
        <v>#NAME?</v>
      </c>
      <c r="O59" s="27" t="e">
        <f aca="false" t="array" ref="O59:O59">INDEX(INDEX(Cable_L!$H$3:$K$77,,MATCH(O$2,Cable_L!$H$2:$K$2,0)),MATCH(1,COUNTIFS($G59,Cable_L!$A$3:$A$77,$H59,Cable_L!$C$3:$C$77),0))</f>
        <v>#NAME?</v>
      </c>
      <c r="P59" s="22" t="e">
        <f aca="false" t="array" ref="P59:P60">_xlfn._xlws.filter(_xlfn.unique(N59:N66),_xlfn.unique(N59:N66)&lt;&gt;"")</f>
        <v>#NAME?</v>
      </c>
      <c r="Q59" s="16" t="e">
        <f aca="false">COUNTIF(N59:N66,P59)</f>
        <v>#NAME?</v>
      </c>
      <c r="R59" s="22" t="e">
        <f aca="false" t="array" ref="R59:R60">_xlfn._xlws.filter(_xlfn.unique(O59:O66),_xlfn.unique(O59:O66)&lt;&gt;"")</f>
        <v>#NAME?</v>
      </c>
      <c r="S59" s="27" t="e">
        <f aca="false">COUNTIF(O59:O66,R59)</f>
        <v>#NAME?</v>
      </c>
    </row>
    <row r="60" customFormat="false" ht="15" hidden="false" customHeight="false" outlineLevel="0" collapsed="false">
      <c r="C60" s="39" t="s">
        <v>796</v>
      </c>
      <c r="D60" s="40" t="s">
        <v>103</v>
      </c>
      <c r="E60" s="6" t="s">
        <v>219</v>
      </c>
      <c r="F60" s="41" t="s">
        <v>797</v>
      </c>
      <c r="G60" s="36" t="str">
        <f aca="false">IF(LEFT(F60,3)="2.5", MID(F60,7,2),LEFT(F60,2))</f>
        <v>51</v>
      </c>
      <c r="H60" s="31" t="s">
        <v>716</v>
      </c>
      <c r="I60" s="170"/>
      <c r="J60" s="167"/>
      <c r="K60" s="167"/>
      <c r="L60" s="27" t="e">
        <f aca="false" t="array" ref="L60:L60">INDEX(Cable_L!$B$3:$B$77,MATCH(1,COUNTIFS($G60,Cable_L!$A$3:$A$77,$H60,Cable_L!$C$3:$C$77),0))</f>
        <v>#NAME?</v>
      </c>
      <c r="M60" s="15" t="e">
        <v>#NAME?</v>
      </c>
      <c r="N60" s="27" t="e">
        <f aca="false" t="array" ref="N60:N60">INDEX(INDEX(Cable_L!$H$3:$K$77,,MATCH(N$2,Cable_L!$H$2:$K$2,0)),MATCH(1,COUNTIFS($G60,Cable_L!$A$3:$A$77,$H60,Cable_L!$C$3:$C$77),0))</f>
        <v>#NAME?</v>
      </c>
      <c r="O60" s="27" t="e">
        <f aca="false" t="array" ref="O60:O60">INDEX(INDEX(Cable_L!$H$3:$K$77,,MATCH(O$2,Cable_L!$H$2:$K$2,0)),MATCH(1,COUNTIFS($G60,Cable_L!$A$3:$A$77,$H60,Cable_L!$C$3:$C$77),0))</f>
        <v>#NAME?</v>
      </c>
      <c r="P60" s="15" t="e">
        <v>#NAME?</v>
      </c>
      <c r="Q60" s="16" t="e">
        <f aca="false">COUNTIF(N59:N66,P60)</f>
        <v>#NAME?</v>
      </c>
      <c r="R60" s="15" t="e">
        <v>#NAME?</v>
      </c>
      <c r="S60" s="27" t="e">
        <f aca="false">COUNTIF(O59:O66,R60)</f>
        <v>#NAME?</v>
      </c>
    </row>
    <row r="61" customFormat="false" ht="15" hidden="false" customHeight="false" outlineLevel="0" collapsed="false">
      <c r="C61" s="39" t="s">
        <v>798</v>
      </c>
      <c r="D61" s="40" t="s">
        <v>108</v>
      </c>
      <c r="E61" s="6" t="s">
        <v>222</v>
      </c>
      <c r="F61" s="41" t="s">
        <v>799</v>
      </c>
      <c r="G61" s="36" t="str">
        <f aca="false">IF(LEFT(F61,3)="2.5", MID(F61,7,2),LEFT(F61,2))</f>
        <v>50</v>
      </c>
      <c r="H61" s="31" t="s">
        <v>716</v>
      </c>
      <c r="I61" s="170"/>
      <c r="J61" s="167"/>
      <c r="L61" s="27" t="e">
        <f aca="false" t="array" ref="L61:L61">INDEX(Cable_L!$B$3:$B$77,MATCH(1,COUNTIFS($G61,Cable_L!$A$3:$A$77,$H61,Cable_L!$C$3:$C$77),0))</f>
        <v>#NAME?</v>
      </c>
      <c r="M61" s="15" t="e">
        <v>#NAME?</v>
      </c>
      <c r="N61" s="27" t="e">
        <f aca="false" t="array" ref="N61:N61">INDEX(INDEX(Cable_L!$H$3:$K$77,,MATCH(N$2,Cable_L!$H$2:$K$2,0)),MATCH(1,COUNTIFS($G61,Cable_L!$A$3:$A$77,$H61,Cable_L!$C$3:$C$77),0))</f>
        <v>#NAME?</v>
      </c>
      <c r="O61" s="27" t="e">
        <f aca="false" t="array" ref="O61:O61">INDEX(INDEX(Cable_L!$H$3:$K$77,,MATCH(O$2,Cable_L!$H$2:$K$2,0)),MATCH(1,COUNTIFS($G61,Cable_L!$A$3:$A$77,$H61,Cable_L!$C$3:$C$77),0))</f>
        <v>#NAME?</v>
      </c>
      <c r="P61" s="15"/>
      <c r="Q61" s="14"/>
      <c r="R61" s="15"/>
      <c r="S61" s="14"/>
    </row>
    <row r="62" customFormat="false" ht="13.8" hidden="false" customHeight="false" outlineLevel="0" collapsed="false">
      <c r="C62" s="39" t="s">
        <v>800</v>
      </c>
      <c r="D62" s="178" t="s">
        <v>736</v>
      </c>
      <c r="E62" s="6" t="s">
        <v>225</v>
      </c>
      <c r="F62" s="41" t="s">
        <v>801</v>
      </c>
      <c r="G62" s="36" t="str">
        <f aca="false">IF(LEFT(F62,3)="2.5", MID(F62,7,2),LEFT(F62,2))</f>
        <v>52</v>
      </c>
      <c r="H62" s="31" t="s">
        <v>716</v>
      </c>
      <c r="I62" s="170"/>
      <c r="J62" s="167"/>
      <c r="K62" s="167"/>
      <c r="L62" s="27" t="e">
        <f aca="false" t="array" ref="L62:L62">INDEX(Cable_L!$B$3:$B$77,MATCH(1,COUNTIFS($G62,Cable_L!$A$3:$A$77,$H62,Cable_L!$C$3:$C$77),0))</f>
        <v>#NAME?</v>
      </c>
      <c r="M62" s="15" t="e">
        <v>#NAME?</v>
      </c>
      <c r="N62" s="27" t="e">
        <f aca="false" t="array" ref="N62:N62">INDEX(INDEX(Cable_L!$H$3:$K$77,,MATCH(N$2,Cable_L!$H$2:$K$2,0)),MATCH(1,COUNTIFS($G62,Cable_L!$A$3:$A$77,$H62,Cable_L!$C$3:$C$77),0))</f>
        <v>#NAME?</v>
      </c>
      <c r="O62" s="27" t="e">
        <f aca="false" t="array" ref="O62:O62">INDEX(INDEX(Cable_L!$H$3:$K$77,,MATCH(O$2,Cable_L!$H$2:$K$2,0)),MATCH(1,COUNTIFS($G62,Cable_L!$A$3:$A$77,$H62,Cable_L!$C$3:$C$77),0))</f>
        <v>#NAME?</v>
      </c>
      <c r="P62" s="15"/>
      <c r="Q62" s="14"/>
      <c r="R62" s="15"/>
      <c r="S62" s="14"/>
    </row>
    <row r="63" customFormat="false" ht="13.8" hidden="false" customHeight="false" outlineLevel="0" collapsed="false">
      <c r="C63" s="39" t="s">
        <v>802</v>
      </c>
      <c r="D63" s="178" t="s">
        <v>740</v>
      </c>
      <c r="E63" s="6" t="s">
        <v>228</v>
      </c>
      <c r="F63" s="41" t="s">
        <v>803</v>
      </c>
      <c r="G63" s="36" t="str">
        <f aca="false">IF(LEFT(F63,3)="2.5", MID(F63,7,2),LEFT(F63,2))</f>
        <v>50</v>
      </c>
      <c r="H63" s="31" t="s">
        <v>716</v>
      </c>
      <c r="I63" s="170"/>
      <c r="J63" s="167"/>
      <c r="K63" s="167"/>
      <c r="L63" s="27" t="e">
        <f aca="false" t="array" ref="L63:L63">INDEX(Cable_L!$B$3:$B$77,MATCH(1,COUNTIFS($G63,Cable_L!$A$3:$A$77,$H63,Cable_L!$C$3:$C$77),0))</f>
        <v>#NAME?</v>
      </c>
      <c r="M63" s="15" t="e">
        <v>#NAME?</v>
      </c>
      <c r="N63" s="27" t="e">
        <f aca="false" t="array" ref="N63:N63">INDEX(INDEX(Cable_L!$H$3:$K$77,,MATCH(N$2,Cable_L!$H$2:$K$2,0)),MATCH(1,COUNTIFS($G63,Cable_L!$A$3:$A$77,$H63,Cable_L!$C$3:$C$77),0))</f>
        <v>#NAME?</v>
      </c>
      <c r="O63" s="27" t="e">
        <f aca="false" t="array" ref="O63:O63">INDEX(INDEX(Cable_L!$H$3:$K$77,,MATCH(O$2,Cable_L!$H$2:$K$2,0)),MATCH(1,COUNTIFS($G63,Cable_L!$A$3:$A$77,$H63,Cable_L!$C$3:$C$77),0))</f>
        <v>#NAME?</v>
      </c>
      <c r="P63" s="15"/>
      <c r="Q63" s="14"/>
      <c r="R63" s="15"/>
      <c r="S63" s="14"/>
    </row>
    <row r="64" customFormat="false" ht="13.8" hidden="false" customHeight="false" outlineLevel="0" collapsed="false">
      <c r="C64" s="39" t="s">
        <v>804</v>
      </c>
      <c r="D64" s="178" t="s">
        <v>743</v>
      </c>
      <c r="E64" s="6" t="s">
        <v>231</v>
      </c>
      <c r="F64" s="41" t="s">
        <v>805</v>
      </c>
      <c r="G64" s="36" t="str">
        <f aca="false">IF(LEFT(F64,3)="2.5", MID(F64,7,2),LEFT(F64,2))</f>
        <v>48</v>
      </c>
      <c r="H64" s="31" t="s">
        <v>716</v>
      </c>
      <c r="I64" s="170"/>
      <c r="J64" s="167"/>
      <c r="K64" s="179"/>
      <c r="L64" s="27" t="e">
        <f aca="false" t="array" ref="L64:L64">INDEX(Cable_L!$B$3:$B$77,MATCH(1,COUNTIFS($G64,Cable_L!$A$3:$A$77,$H64,Cable_L!$C$3:$C$77),0))</f>
        <v>#NAME?</v>
      </c>
      <c r="M64" s="15" t="e">
        <v>#NAME?</v>
      </c>
      <c r="N64" s="27" t="e">
        <f aca="false" t="array" ref="N64:N64">INDEX(INDEX(Cable_L!$H$3:$K$77,,MATCH(N$2,Cable_L!$H$2:$K$2,0)),MATCH(1,COUNTIFS($G64,Cable_L!$A$3:$A$77,$H64,Cable_L!$C$3:$C$77),0))</f>
        <v>#NAME?</v>
      </c>
      <c r="O64" s="27" t="e">
        <f aca="false" t="array" ref="O64:O64">INDEX(INDEX(Cable_L!$H$3:$K$77,,MATCH(O$2,Cable_L!$H$2:$K$2,0)),MATCH(1,COUNTIFS($G64,Cable_L!$A$3:$A$77,$H64,Cable_L!$C$3:$C$77),0))</f>
        <v>#NAME?</v>
      </c>
      <c r="P64" s="15"/>
      <c r="Q64" s="14"/>
      <c r="R64" s="15"/>
      <c r="S64" s="14"/>
    </row>
    <row r="65" customFormat="false" ht="15" hidden="false" customHeight="false" outlineLevel="0" collapsed="false">
      <c r="C65" s="164" t="s">
        <v>67</v>
      </c>
      <c r="E65" s="6" t="s">
        <v>233</v>
      </c>
      <c r="F65" s="41"/>
      <c r="G65" s="36" t="str">
        <f aca="false">IF(LEFT(F65,3)="2.5", MID(F65,7,2),LEFT(F65,2))</f>
        <v/>
      </c>
      <c r="H65" s="31"/>
      <c r="I65" s="167"/>
      <c r="J65" s="167"/>
      <c r="K65" s="167"/>
      <c r="L65" s="14"/>
      <c r="M65" s="15"/>
      <c r="N65" s="14"/>
      <c r="O65" s="14"/>
      <c r="P65" s="15"/>
      <c r="Q65" s="14"/>
      <c r="R65" s="15"/>
      <c r="S65" s="14"/>
    </row>
    <row r="66" customFormat="false" ht="15" hidden="false" customHeight="false" outlineLevel="0" collapsed="false">
      <c r="C66" s="174" t="s">
        <v>67</v>
      </c>
      <c r="D66" s="65"/>
      <c r="E66" s="66" t="s">
        <v>234</v>
      </c>
      <c r="F66" s="109"/>
      <c r="G66" s="36" t="str">
        <f aca="false">IF(LEFT(F66,3)="2.5", MID(F66,7,2),LEFT(F66,2))</f>
        <v/>
      </c>
      <c r="H66" s="31"/>
      <c r="I66" s="167"/>
      <c r="J66" s="167"/>
      <c r="K66" s="167"/>
      <c r="L66" s="14"/>
      <c r="M66" s="15"/>
      <c r="N66" s="14"/>
      <c r="O66" s="14"/>
      <c r="P66" s="15"/>
      <c r="Q66" s="14"/>
      <c r="R66" s="15"/>
      <c r="S66" s="14"/>
    </row>
    <row r="67" customFormat="false" ht="15" hidden="false" customHeight="false" outlineLevel="0" collapsed="false">
      <c r="G67" s="36" t="str">
        <f aca="false">IF(LEFT(F67,3)="2.5", MID(F67,7,2),LEFT(F67,2))</f>
        <v/>
      </c>
      <c r="H67" s="31"/>
      <c r="I67" s="167"/>
      <c r="J67" s="167"/>
      <c r="K67" s="167"/>
      <c r="L67" s="14"/>
      <c r="M67" s="15"/>
      <c r="N67" s="14"/>
      <c r="O67" s="14"/>
      <c r="P67" s="15"/>
      <c r="Q67" s="14"/>
      <c r="R67" s="15"/>
      <c r="S67" s="14"/>
    </row>
    <row r="68" customFormat="false" ht="15" hidden="false" customHeight="false" outlineLevel="0" collapsed="false">
      <c r="C68" s="32" t="s">
        <v>806</v>
      </c>
      <c r="D68" s="33" t="s">
        <v>137</v>
      </c>
      <c r="E68" s="34" t="s">
        <v>236</v>
      </c>
      <c r="F68" s="35" t="s">
        <v>807</v>
      </c>
      <c r="G68" s="36" t="str">
        <f aca="false">IF(LEFT(F68,3)="2.5", MID(F68,7,2),LEFT(F68,2))</f>
        <v>56</v>
      </c>
      <c r="H68" s="31" t="s">
        <v>716</v>
      </c>
      <c r="I68" s="170"/>
      <c r="J68" s="167"/>
      <c r="K68" s="167"/>
      <c r="L68" s="27" t="e">
        <f aca="false" t="array" ref="L68:L68">INDEX(Cable_L!$B$3:$B$77,MATCH(1,COUNTIFS($G68,Cable_L!$A$3:$A$77,$H68,Cable_L!$C$3:$C$77),0))</f>
        <v>#NAME?</v>
      </c>
      <c r="M68" s="22" t="e">
        <f aca="false" t="array" ref="M68:M72">_xlfn._xlws.sort(_xlfn.unique(G68:G75))</f>
        <v>#NAME?</v>
      </c>
      <c r="N68" s="27" t="e">
        <f aca="false" t="array" ref="N68:N68">INDEX(INDEX(Cable_L!$H$3:$K$77,,MATCH(N$2,Cable_L!$H$2:$K$2,0)),MATCH(1,COUNTIFS($G68,Cable_L!$A$3:$A$77,$H68,Cable_L!$C$3:$C$77),0))</f>
        <v>#NAME?</v>
      </c>
      <c r="O68" s="27" t="e">
        <f aca="false" t="array" ref="O68:O68">INDEX(INDEX(Cable_L!$H$3:$K$77,,MATCH(O$2,Cable_L!$H$2:$K$2,0)),MATCH(1,COUNTIFS($G68,Cable_L!$A$3:$A$77,$H68,Cable_L!$C$3:$C$77),0))</f>
        <v>#NAME?</v>
      </c>
      <c r="P68" s="22" t="e">
        <f aca="false" t="array" ref="P68:P68">_xlfn._xlws.filter(_xlfn.unique(N68:N75),_xlfn.unique(N68:N75)&lt;&gt;"")</f>
        <v>#NAME?</v>
      </c>
      <c r="Q68" s="16" t="e">
        <f aca="false">COUNTIF(N68:N75,P68)</f>
        <v>#NAME?</v>
      </c>
      <c r="R68" s="22" t="e">
        <f aca="false" t="array" ref="R68:R68">_xlfn._xlws.filter(_xlfn.unique(O68:O75),_xlfn.unique(O68:O75)&lt;&gt;"")</f>
        <v>#NAME?</v>
      </c>
      <c r="S68" s="27" t="e">
        <f aca="false">COUNTIF(O68:O75,R68)</f>
        <v>#NAME?</v>
      </c>
    </row>
    <row r="69" customFormat="false" ht="15" hidden="false" customHeight="false" outlineLevel="0" collapsed="false">
      <c r="C69" s="39" t="s">
        <v>808</v>
      </c>
      <c r="D69" s="40" t="s">
        <v>142</v>
      </c>
      <c r="E69" s="6" t="s">
        <v>240</v>
      </c>
      <c r="F69" s="41" t="s">
        <v>809</v>
      </c>
      <c r="G69" s="36" t="str">
        <f aca="false">IF(LEFT(F69,3)="2.5", MID(F69,7,2),LEFT(F69,2))</f>
        <v>51</v>
      </c>
      <c r="H69" s="31" t="s">
        <v>716</v>
      </c>
      <c r="I69" s="170"/>
      <c r="J69" s="167"/>
      <c r="K69" s="167"/>
      <c r="L69" s="27" t="e">
        <f aca="false" t="array" ref="L69:L69">INDEX(Cable_L!$B$3:$B$77,MATCH(1,COUNTIFS($G69,Cable_L!$A$3:$A$77,$H69,Cable_L!$C$3:$C$77),0))</f>
        <v>#NAME?</v>
      </c>
      <c r="M69" s="15" t="e">
        <v>#NAME?</v>
      </c>
      <c r="N69" s="27" t="e">
        <f aca="false" t="array" ref="N69:N69">INDEX(INDEX(Cable_L!$H$3:$K$77,,MATCH(N$2,Cable_L!$H$2:$K$2,0)),MATCH(1,COUNTIFS($G69,Cable_L!$A$3:$A$77,$H69,Cable_L!$C$3:$C$77),0))</f>
        <v>#NAME?</v>
      </c>
      <c r="O69" s="27" t="e">
        <f aca="false" t="array" ref="O69:O69">INDEX(INDEX(Cable_L!$H$3:$K$77,,MATCH(O$2,Cable_L!$H$2:$K$2,0)),MATCH(1,COUNTIFS($G69,Cable_L!$A$3:$A$77,$H69,Cable_L!$C$3:$C$77),0))</f>
        <v>#NAME?</v>
      </c>
      <c r="P69" s="15"/>
      <c r="Q69" s="14"/>
      <c r="R69" s="15"/>
      <c r="S69" s="14"/>
    </row>
    <row r="70" customFormat="false" ht="15" hidden="false" customHeight="false" outlineLevel="0" collapsed="false">
      <c r="C70" s="39" t="s">
        <v>810</v>
      </c>
      <c r="D70" s="40" t="s">
        <v>146</v>
      </c>
      <c r="E70" s="6" t="s">
        <v>243</v>
      </c>
      <c r="F70" s="41" t="s">
        <v>811</v>
      </c>
      <c r="G70" s="36" t="str">
        <f aca="false">IF(LEFT(F70,3)="2.5", MID(F70,7,2),LEFT(F70,2))</f>
        <v>50</v>
      </c>
      <c r="H70" s="31" t="s">
        <v>716</v>
      </c>
      <c r="I70" s="170"/>
      <c r="J70" s="167"/>
      <c r="K70" s="167"/>
      <c r="L70" s="27" t="e">
        <f aca="false" t="array" ref="L70:L70">INDEX(Cable_L!$B$3:$B$77,MATCH(1,COUNTIFS($G70,Cable_L!$A$3:$A$77,$H70,Cable_L!$C$3:$C$77),0))</f>
        <v>#NAME?</v>
      </c>
      <c r="M70" s="15" t="e">
        <v>#NAME?</v>
      </c>
      <c r="N70" s="27" t="e">
        <f aca="false" t="array" ref="N70:N70">INDEX(INDEX(Cable_L!$H$3:$K$77,,MATCH(N$2,Cable_L!$H$2:$K$2,0)),MATCH(1,COUNTIFS($G70,Cable_L!$A$3:$A$77,$H70,Cable_L!$C$3:$C$77),0))</f>
        <v>#NAME?</v>
      </c>
      <c r="O70" s="27" t="e">
        <f aca="false" t="array" ref="O70:O70">INDEX(INDEX(Cable_L!$H$3:$K$77,,MATCH(O$2,Cable_L!$H$2:$K$2,0)),MATCH(1,COUNTIFS($G70,Cable_L!$A$3:$A$77,$H70,Cable_L!$C$3:$C$77),0))</f>
        <v>#NAME?</v>
      </c>
      <c r="P70" s="15"/>
      <c r="Q70" s="14"/>
      <c r="R70" s="15"/>
      <c r="S70" s="14"/>
    </row>
    <row r="71" customFormat="false" ht="15" hidden="false" customHeight="false" outlineLevel="0" collapsed="false">
      <c r="C71" s="39" t="s">
        <v>812</v>
      </c>
      <c r="D71" s="40" t="s">
        <v>150</v>
      </c>
      <c r="E71" s="6" t="s">
        <v>246</v>
      </c>
      <c r="F71" s="41" t="s">
        <v>813</v>
      </c>
      <c r="G71" s="36" t="str">
        <f aca="false">IF(LEFT(F71,3)="2.5", MID(F71,7,2),LEFT(F71,2))</f>
        <v>52</v>
      </c>
      <c r="H71" s="31" t="s">
        <v>716</v>
      </c>
      <c r="I71" s="170"/>
      <c r="J71" s="167"/>
      <c r="K71" s="167"/>
      <c r="L71" s="27" t="e">
        <f aca="false" t="array" ref="L71:L71">INDEX(Cable_L!$B$3:$B$77,MATCH(1,COUNTIFS($G71,Cable_L!$A$3:$A$77,$H71,Cable_L!$C$3:$C$77),0))</f>
        <v>#NAME?</v>
      </c>
      <c r="M71" s="15" t="e">
        <v>#NAME?</v>
      </c>
      <c r="N71" s="27" t="e">
        <f aca="false" t="array" ref="N71:N71">INDEX(INDEX(Cable_L!$H$3:$K$77,,MATCH(N$2,Cable_L!$H$2:$K$2,0)),MATCH(1,COUNTIFS($G71,Cable_L!$A$3:$A$77,$H71,Cable_L!$C$3:$C$77),0))</f>
        <v>#NAME?</v>
      </c>
      <c r="O71" s="27" t="e">
        <f aca="false" t="array" ref="O71:O71">INDEX(INDEX(Cable_L!$H$3:$K$77,,MATCH(O$2,Cable_L!$H$2:$K$2,0)),MATCH(1,COUNTIFS($G71,Cable_L!$A$3:$A$77,$H71,Cable_L!$C$3:$C$77),0))</f>
        <v>#NAME?</v>
      </c>
      <c r="P71" s="15"/>
      <c r="Q71" s="14"/>
      <c r="R71" s="15"/>
      <c r="S71" s="14"/>
    </row>
    <row r="72" customFormat="false" ht="15" hidden="false" customHeight="false" outlineLevel="0" collapsed="false">
      <c r="C72" s="39" t="s">
        <v>814</v>
      </c>
      <c r="D72" s="40" t="s">
        <v>155</v>
      </c>
      <c r="E72" s="6" t="s">
        <v>249</v>
      </c>
      <c r="F72" s="41" t="s">
        <v>815</v>
      </c>
      <c r="G72" s="36" t="str">
        <f aca="false">IF(LEFT(F72,3)="2.5", MID(F72,7,2),LEFT(F72,2))</f>
        <v>52</v>
      </c>
      <c r="H72" s="31" t="s">
        <v>716</v>
      </c>
      <c r="I72" s="170"/>
      <c r="J72" s="167"/>
      <c r="K72" s="167"/>
      <c r="L72" s="27" t="e">
        <f aca="false" t="array" ref="L72:L72">INDEX(Cable_L!$B$3:$B$77,MATCH(1,COUNTIFS($G72,Cable_L!$A$3:$A$77,$H72,Cable_L!$C$3:$C$77),0))</f>
        <v>#NAME?</v>
      </c>
      <c r="M72" s="15" t="e">
        <v>#NAME?</v>
      </c>
      <c r="N72" s="27" t="e">
        <f aca="false" t="array" ref="N72:N72">INDEX(INDEX(Cable_L!$H$3:$K$77,,MATCH(N$2,Cable_L!$H$2:$K$2,0)),MATCH(1,COUNTIFS($G72,Cable_L!$A$3:$A$77,$H72,Cable_L!$C$3:$C$77),0))</f>
        <v>#NAME?</v>
      </c>
      <c r="O72" s="27" t="e">
        <f aca="false" t="array" ref="O72:O72">INDEX(INDEX(Cable_L!$H$3:$K$77,,MATCH(O$2,Cable_L!$H$2:$K$2,0)),MATCH(1,COUNTIFS($G72,Cable_L!$A$3:$A$77,$H72,Cable_L!$C$3:$C$77),0))</f>
        <v>#NAME?</v>
      </c>
      <c r="P72" s="15"/>
      <c r="Q72" s="14"/>
      <c r="R72" s="15"/>
      <c r="S72" s="14"/>
    </row>
    <row r="73" customFormat="false" ht="15" hidden="false" customHeight="false" outlineLevel="0" collapsed="false">
      <c r="C73" s="39" t="s">
        <v>816</v>
      </c>
      <c r="D73" s="40" t="s">
        <v>160</v>
      </c>
      <c r="E73" s="6" t="s">
        <v>252</v>
      </c>
      <c r="F73" s="41" t="s">
        <v>817</v>
      </c>
      <c r="G73" s="36" t="str">
        <f aca="false">IF(LEFT(F73,3)="2.5", MID(F73,7,2),LEFT(F73,2))</f>
        <v>50</v>
      </c>
      <c r="H73" s="31" t="s">
        <v>716</v>
      </c>
      <c r="I73" s="170"/>
      <c r="J73" s="167"/>
      <c r="K73" s="167"/>
      <c r="L73" s="27" t="e">
        <f aca="false" t="array" ref="L73:L73">INDEX(Cable_L!$B$3:$B$77,MATCH(1,COUNTIFS($G73,Cable_L!$A$3:$A$77,$H73,Cable_L!$C$3:$C$77),0))</f>
        <v>#NAME?</v>
      </c>
      <c r="M73" s="15"/>
      <c r="N73" s="27" t="e">
        <f aca="false" t="array" ref="N73:N73">INDEX(INDEX(Cable_L!$H$3:$K$77,,MATCH(N$2,Cable_L!$H$2:$K$2,0)),MATCH(1,COUNTIFS($G73,Cable_L!$A$3:$A$77,$H73,Cable_L!$C$3:$C$77),0))</f>
        <v>#NAME?</v>
      </c>
      <c r="O73" s="27" t="e">
        <f aca="false" t="array" ref="O73:O73">INDEX(INDEX(Cable_L!$H$3:$K$77,,MATCH(O$2,Cable_L!$H$2:$K$2,0)),MATCH(1,COUNTIFS($G73,Cable_L!$A$3:$A$77,$H73,Cable_L!$C$3:$C$77),0))</f>
        <v>#NAME?</v>
      </c>
      <c r="P73" s="15"/>
      <c r="Q73" s="14"/>
      <c r="R73" s="15"/>
      <c r="S73" s="14"/>
    </row>
    <row r="74" customFormat="false" ht="15" hidden="false" customHeight="false" outlineLevel="0" collapsed="false">
      <c r="C74" s="164" t="s">
        <v>67</v>
      </c>
      <c r="E74" s="6" t="s">
        <v>254</v>
      </c>
      <c r="F74" s="41"/>
      <c r="G74" s="36" t="str">
        <f aca="false">IF(LEFT(F74,3)="2.5", MID(F74,7,2),LEFT(F74,2))</f>
        <v/>
      </c>
      <c r="H74" s="31"/>
      <c r="I74" s="167"/>
      <c r="J74" s="167"/>
      <c r="K74" s="167"/>
      <c r="L74" s="14"/>
      <c r="M74" s="15"/>
      <c r="N74" s="14"/>
      <c r="O74" s="14"/>
      <c r="P74" s="15"/>
      <c r="Q74" s="14"/>
      <c r="R74" s="15"/>
      <c r="S74" s="14"/>
    </row>
    <row r="75" customFormat="false" ht="15" hidden="false" customHeight="false" outlineLevel="0" collapsed="false">
      <c r="C75" s="174" t="s">
        <v>67</v>
      </c>
      <c r="D75" s="65"/>
      <c r="E75" s="66" t="s">
        <v>255</v>
      </c>
      <c r="F75" s="109"/>
      <c r="G75" s="36" t="str">
        <f aca="false">IF(LEFT(F75,3)="2.5", MID(F75,7,2),LEFT(F75,2))</f>
        <v/>
      </c>
      <c r="H75" s="31"/>
      <c r="I75" s="167"/>
      <c r="J75" s="167"/>
      <c r="K75" s="167"/>
      <c r="L75" s="14"/>
      <c r="M75" s="15"/>
      <c r="N75" s="14"/>
      <c r="O75" s="14"/>
      <c r="P75" s="15"/>
      <c r="Q75" s="14"/>
      <c r="R75" s="15"/>
      <c r="S75" s="14"/>
    </row>
    <row r="76" customFormat="false" ht="15" hidden="false" customHeight="false" outlineLevel="0" collapsed="false">
      <c r="G76" s="36" t="str">
        <f aca="false">IF(LEFT(F76,3)="2.5", MID(F76,7,2),LEFT(F76,2))</f>
        <v/>
      </c>
      <c r="H76" s="31"/>
      <c r="I76" s="167"/>
      <c r="J76" s="167"/>
      <c r="K76" s="167"/>
      <c r="L76" s="14"/>
      <c r="M76" s="15"/>
      <c r="N76" s="14"/>
      <c r="O76" s="14"/>
      <c r="P76" s="15"/>
      <c r="Q76" s="14"/>
      <c r="R76" s="15"/>
      <c r="S76" s="14"/>
    </row>
    <row r="77" customFormat="false" ht="13.8" hidden="false" customHeight="false" outlineLevel="0" collapsed="false">
      <c r="C77" s="32" t="s">
        <v>818</v>
      </c>
      <c r="D77" s="182" t="s">
        <v>174</v>
      </c>
      <c r="E77" s="34" t="s">
        <v>258</v>
      </c>
      <c r="F77" s="35" t="s">
        <v>819</v>
      </c>
      <c r="G77" s="36" t="str">
        <f aca="false">IF(LEFT(F77,3)="2.5", MID(F77,7,2),LEFT(F77,2))</f>
        <v>48</v>
      </c>
      <c r="H77" s="31" t="s">
        <v>774</v>
      </c>
      <c r="I77" s="179"/>
      <c r="J77" s="167"/>
      <c r="K77" s="170"/>
      <c r="L77" s="27" t="e">
        <f aca="false" t="array" ref="L77:L77">INDEX(Cable_L!$B$3:$B$77,MATCH(1,COUNTIFS($G77,Cable_L!$A$3:$A$77,$H77,Cable_L!$C$3:$C$77),0))</f>
        <v>#NAME?</v>
      </c>
      <c r="M77" s="22" t="e">
        <f aca="false" t="array" ref="M77:M80">_xlfn._xlws.sort(_xlfn.unique(G77:G84))</f>
        <v>#NAME?</v>
      </c>
      <c r="N77" s="27" t="e">
        <f aca="false" t="array" ref="N77:N77">INDEX(INDEX(Cable_L!$H$3:$K$77,,MATCH(N$2,Cable_L!$H$2:$K$2,0)),MATCH(1,COUNTIFS($G77,Cable_L!$A$3:$A$77,$H77,Cable_L!$C$3:$C$77),0))</f>
        <v>#NAME?</v>
      </c>
      <c r="O77" s="27" t="e">
        <f aca="false" t="array" ref="O77:O77">INDEX(INDEX(Cable_L!$H$3:$K$77,,MATCH(O$2,Cable_L!$H$2:$K$2,0)),MATCH(1,COUNTIFS($G77,Cable_L!$A$3:$A$77,$H77,Cable_L!$C$3:$C$77),0))</f>
        <v>#NAME?</v>
      </c>
      <c r="P77" s="22" t="e">
        <f aca="false" t="array" ref="P77:P77">_xlfn._xlws.filter(_xlfn.unique(N77:N84),_xlfn.unique(N77:N84)&lt;&gt;"")</f>
        <v>#NAME?</v>
      </c>
      <c r="Q77" s="16" t="e">
        <f aca="false">COUNTIF(N77:N84,P77)</f>
        <v>#NAME?</v>
      </c>
      <c r="R77" s="22" t="e">
        <f aca="false" t="array" ref="R77:R77">_xlfn._xlws.filter(_xlfn.unique(O77:O84),_xlfn.unique(O77:O84)&lt;&gt;"")</f>
        <v>#NAME?</v>
      </c>
      <c r="S77" s="27" t="e">
        <f aca="false">COUNTIF(O77:O84,R77)</f>
        <v>#NAME?</v>
      </c>
    </row>
    <row r="78" customFormat="false" ht="13.8" hidden="false" customHeight="false" outlineLevel="0" collapsed="false">
      <c r="C78" s="39" t="s">
        <v>820</v>
      </c>
      <c r="D78" s="178" t="s">
        <v>179</v>
      </c>
      <c r="E78" s="6" t="s">
        <v>262</v>
      </c>
      <c r="F78" s="41" t="s">
        <v>821</v>
      </c>
      <c r="G78" s="36" t="str">
        <f aca="false">IF(LEFT(F78,3)="2.5", MID(F78,7,2),LEFT(F78,2))</f>
        <v>48</v>
      </c>
      <c r="H78" s="31" t="s">
        <v>774</v>
      </c>
      <c r="I78" s="179"/>
      <c r="J78" s="167"/>
      <c r="K78" s="170"/>
      <c r="L78" s="27" t="e">
        <f aca="false" t="array" ref="L78:L78">INDEX(Cable_L!$B$3:$B$77,MATCH(1,COUNTIFS($G78,Cable_L!$A$3:$A$77,$H78,Cable_L!$C$3:$C$77),0))</f>
        <v>#NAME?</v>
      </c>
      <c r="M78" s="15" t="e">
        <v>#NAME?</v>
      </c>
      <c r="N78" s="27" t="e">
        <f aca="false" t="array" ref="N78:N78">INDEX(INDEX(Cable_L!$H$3:$K$77,,MATCH(N$2,Cable_L!$H$2:$K$2,0)),MATCH(1,COUNTIFS($G78,Cable_L!$A$3:$A$77,$H78,Cable_L!$C$3:$C$77),0))</f>
        <v>#NAME?</v>
      </c>
      <c r="O78" s="27" t="e">
        <f aca="false" t="array" ref="O78:O78">INDEX(INDEX(Cable_L!$H$3:$K$77,,MATCH(O$2,Cable_L!$H$2:$K$2,0)),MATCH(1,COUNTIFS($G78,Cable_L!$A$3:$A$77,$H78,Cable_L!$C$3:$C$77),0))</f>
        <v>#NAME?</v>
      </c>
      <c r="P78" s="15"/>
      <c r="Q78" s="16" t="n">
        <f aca="false">COUNTIF(N77:N84,P78)</f>
        <v>0</v>
      </c>
      <c r="R78" s="15"/>
      <c r="S78" s="27" t="n">
        <f aca="false">COUNTIF(O77:O84,R78)</f>
        <v>0</v>
      </c>
    </row>
    <row r="79" customFormat="false" ht="13.8" hidden="false" customHeight="false" outlineLevel="0" collapsed="false">
      <c r="C79" s="39" t="s">
        <v>822</v>
      </c>
      <c r="D79" s="178" t="s">
        <v>183</v>
      </c>
      <c r="E79" s="6" t="s">
        <v>266</v>
      </c>
      <c r="F79" s="41" t="s">
        <v>823</v>
      </c>
      <c r="G79" s="36" t="str">
        <f aca="false">IF(LEFT(F79,3)="2.5", MID(F79,7,2),LEFT(F79,2))</f>
        <v>47</v>
      </c>
      <c r="H79" s="31" t="s">
        <v>774</v>
      </c>
      <c r="I79" s="179"/>
      <c r="J79" s="167"/>
      <c r="K79" s="170"/>
      <c r="L79" s="27" t="e">
        <f aca="false" t="array" ref="L79:L79">INDEX(Cable_L!$B$3:$B$77,MATCH(1,COUNTIFS($G79,Cable_L!$A$3:$A$77,$H79,Cable_L!$C$3:$C$77),0))</f>
        <v>#NAME?</v>
      </c>
      <c r="M79" s="15" t="e">
        <v>#NAME?</v>
      </c>
      <c r="N79" s="27" t="e">
        <f aca="false" t="array" ref="N79:N79">INDEX(INDEX(Cable_L!$H$3:$K$77,,MATCH(N$2,Cable_L!$H$2:$K$2,0)),MATCH(1,COUNTIFS($G79,Cable_L!$A$3:$A$77,$H79,Cable_L!$C$3:$C$77),0))</f>
        <v>#NAME?</v>
      </c>
      <c r="O79" s="27" t="e">
        <f aca="false" t="array" ref="O79:O79">INDEX(INDEX(Cable_L!$H$3:$K$77,,MATCH(O$2,Cable_L!$H$2:$K$2,0)),MATCH(1,COUNTIFS($G79,Cable_L!$A$3:$A$77,$H79,Cable_L!$C$3:$C$77),0))</f>
        <v>#NAME?</v>
      </c>
      <c r="P79" s="15"/>
      <c r="Q79" s="14"/>
      <c r="R79" s="15"/>
      <c r="S79" s="14"/>
    </row>
    <row r="80" customFormat="false" ht="13.8" hidden="false" customHeight="false" outlineLevel="0" collapsed="false">
      <c r="B80" s="144"/>
      <c r="C80" s="39" t="s">
        <v>824</v>
      </c>
      <c r="D80" s="178" t="s">
        <v>187</v>
      </c>
      <c r="E80" s="6" t="s">
        <v>270</v>
      </c>
      <c r="F80" s="41" t="s">
        <v>825</v>
      </c>
      <c r="G80" s="36" t="str">
        <f aca="false">IF(LEFT(F80,3)="2.5", MID(F80,7,2),LEFT(F80,2))</f>
        <v>49</v>
      </c>
      <c r="H80" s="31" t="s">
        <v>716</v>
      </c>
      <c r="I80" s="179"/>
      <c r="J80" s="170"/>
      <c r="K80" s="170"/>
      <c r="L80" s="27" t="e">
        <f aca="false" t="array" ref="L80:L80">INDEX(Cable_L!$B$3:$B$77,MATCH(1,COUNTIFS($G80,Cable_L!$A$3:$A$77,$H80,Cable_L!$C$3:$C$77),0))</f>
        <v>#NAME?</v>
      </c>
      <c r="M80" s="15" t="e">
        <v>#NAME?</v>
      </c>
      <c r="N80" s="63" t="n">
        <v>8</v>
      </c>
      <c r="O80" s="63" t="n">
        <v>8</v>
      </c>
      <c r="P80" s="15"/>
      <c r="Q80" s="14"/>
      <c r="R80" s="15"/>
      <c r="S80" s="14"/>
      <c r="W80" s="181" t="s">
        <v>781</v>
      </c>
    </row>
    <row r="81" customFormat="false" ht="15" hidden="false" customHeight="false" outlineLevel="0" collapsed="false">
      <c r="C81" s="164" t="s">
        <v>67</v>
      </c>
      <c r="E81" s="6" t="s">
        <v>272</v>
      </c>
      <c r="F81" s="41"/>
      <c r="G81" s="36" t="str">
        <f aca="false">IF(LEFT(F81,3)="2.5", MID(F81,7,2),LEFT(F81,2))</f>
        <v/>
      </c>
      <c r="H81" s="31"/>
      <c r="I81" s="167"/>
      <c r="J81" s="167"/>
      <c r="K81" s="167"/>
      <c r="L81" s="14"/>
      <c r="M81" s="15"/>
      <c r="N81" s="14"/>
      <c r="O81" s="14"/>
      <c r="P81" s="15"/>
      <c r="Q81" s="14"/>
      <c r="R81" s="15"/>
      <c r="S81" s="14"/>
    </row>
    <row r="82" customFormat="false" ht="15" hidden="false" customHeight="false" outlineLevel="0" collapsed="false">
      <c r="C82" s="164" t="s">
        <v>67</v>
      </c>
      <c r="E82" s="6" t="s">
        <v>273</v>
      </c>
      <c r="F82" s="41"/>
      <c r="G82" s="36" t="str">
        <f aca="false">IF(LEFT(F82,3)="2.5", MID(F82,7,2),LEFT(F82,2))</f>
        <v/>
      </c>
      <c r="H82" s="31"/>
      <c r="I82" s="167"/>
      <c r="J82" s="167"/>
      <c r="K82" s="167"/>
      <c r="L82" s="14"/>
      <c r="M82" s="15"/>
      <c r="N82" s="14"/>
      <c r="O82" s="14"/>
      <c r="P82" s="15"/>
      <c r="Q82" s="14"/>
      <c r="R82" s="15"/>
      <c r="S82" s="14"/>
    </row>
    <row r="83" customFormat="false" ht="15" hidden="false" customHeight="false" outlineLevel="0" collapsed="false">
      <c r="C83" s="164" t="s">
        <v>67</v>
      </c>
      <c r="E83" s="6" t="s">
        <v>274</v>
      </c>
      <c r="F83" s="41"/>
      <c r="G83" s="36" t="str">
        <f aca="false">IF(LEFT(F83,3)="2.5", MID(F83,7,2),LEFT(F83,2))</f>
        <v/>
      </c>
      <c r="H83" s="31"/>
      <c r="I83" s="167"/>
      <c r="J83" s="167"/>
      <c r="K83" s="167"/>
      <c r="L83" s="14"/>
      <c r="M83" s="15"/>
      <c r="N83" s="14"/>
      <c r="O83" s="14"/>
      <c r="P83" s="15"/>
      <c r="Q83" s="14"/>
      <c r="R83" s="15"/>
      <c r="S83" s="14"/>
    </row>
    <row r="84" customFormat="false" ht="15" hidden="false" customHeight="false" outlineLevel="0" collapsed="false">
      <c r="C84" s="174" t="s">
        <v>67</v>
      </c>
      <c r="D84" s="65"/>
      <c r="E84" s="66" t="s">
        <v>275</v>
      </c>
      <c r="F84" s="109"/>
      <c r="G84" s="36" t="str">
        <f aca="false">IF(LEFT(F84,3)="2.5", MID(F84,7,2),LEFT(F84,2))</f>
        <v/>
      </c>
      <c r="H84" s="31"/>
      <c r="I84" s="167"/>
      <c r="J84" s="167"/>
      <c r="K84" s="167"/>
      <c r="L84" s="14"/>
      <c r="M84" s="15"/>
      <c r="N84" s="14"/>
      <c r="O84" s="14"/>
      <c r="P84" s="15"/>
      <c r="Q84" s="14"/>
      <c r="R84" s="15"/>
      <c r="S84" s="14"/>
    </row>
    <row r="85" customFormat="false" ht="15" hidden="false" customHeight="false" outlineLevel="0" collapsed="false">
      <c r="G85" s="36" t="str">
        <f aca="false">IF(LEFT(F85,3)="2.5", MID(F85,7,2),LEFT(F85,2))</f>
        <v/>
      </c>
      <c r="H85" s="31"/>
      <c r="I85" s="167"/>
      <c r="J85" s="167"/>
      <c r="K85" s="167"/>
      <c r="L85" s="14"/>
      <c r="M85" s="15"/>
      <c r="N85" s="14"/>
      <c r="O85" s="14"/>
      <c r="P85" s="15"/>
      <c r="Q85" s="14"/>
      <c r="R85" s="15"/>
      <c r="S85" s="14"/>
    </row>
    <row r="86" customFormat="false" ht="15" hidden="false" customHeight="false" outlineLevel="0" collapsed="false">
      <c r="C86" s="32" t="s">
        <v>826</v>
      </c>
      <c r="D86" s="33" t="s">
        <v>98</v>
      </c>
      <c r="E86" s="34" t="s">
        <v>295</v>
      </c>
      <c r="F86" s="35" t="s">
        <v>827</v>
      </c>
      <c r="G86" s="36" t="str">
        <f aca="false">IF(LEFT(F86,3)="2.5", MID(F86,7,2),LEFT(F86,2))</f>
        <v>56</v>
      </c>
      <c r="H86" s="31" t="s">
        <v>716</v>
      </c>
      <c r="I86" s="170"/>
      <c r="J86" s="167"/>
      <c r="K86" s="167"/>
      <c r="L86" s="27" t="e">
        <f aca="false" t="array" ref="L86:L86">INDEX(Cable_L!$B$3:$B$77,MATCH(1,COUNTIFS($G86,Cable_L!$A$3:$A$77,$H86,Cable_L!$C$3:$C$77),0))</f>
        <v>#NAME?</v>
      </c>
      <c r="M86" s="22" t="e">
        <f aca="false" t="array" ref="M86:M90">_xlfn._xlws.sort(_xlfn.unique(G86:G93))</f>
        <v>#NAME?</v>
      </c>
      <c r="N86" s="27" t="e">
        <f aca="false" t="array" ref="N86:N86">INDEX(INDEX(Cable_L!$H$3:$K$77,,MATCH(N$2,Cable_L!$H$2:$K$2,0)),MATCH(1,COUNTIFS($G86,Cable_L!$A$3:$A$77,$H86,Cable_L!$C$3:$C$77),0))</f>
        <v>#NAME?</v>
      </c>
      <c r="O86" s="27" t="e">
        <f aca="false" t="array" ref="O86:O86">INDEX(INDEX(Cable_L!$H$3:$K$77,,MATCH(O$2,Cable_L!$H$2:$K$2,0)),MATCH(1,COUNTIFS($G86,Cable_L!$A$3:$A$77,$H86,Cable_L!$C$3:$C$77),0))</f>
        <v>#NAME?</v>
      </c>
      <c r="P86" s="22" t="e">
        <f aca="false" t="array" ref="P86:P87">_xlfn._xlws.filter(_xlfn.unique(N86:N93),_xlfn.unique(N86:N93)&lt;&gt;"")</f>
        <v>#NAME?</v>
      </c>
      <c r="Q86" s="16" t="e">
        <f aca="false">COUNTIF(N86:N93,P86)</f>
        <v>#NAME?</v>
      </c>
      <c r="R86" s="22" t="e">
        <f aca="false" t="array" ref="R86:R87">_xlfn._xlws.filter(_xlfn.unique(O86:O93),_xlfn.unique(O86:O93)&lt;&gt;"")</f>
        <v>#NAME?</v>
      </c>
      <c r="S86" s="27" t="e">
        <f aca="false">COUNTIF(O86:O93,R86)</f>
        <v>#NAME?</v>
      </c>
    </row>
    <row r="87" customFormat="false" ht="15" hidden="false" customHeight="false" outlineLevel="0" collapsed="false">
      <c r="C87" s="39" t="s">
        <v>828</v>
      </c>
      <c r="D87" s="40" t="s">
        <v>103</v>
      </c>
      <c r="E87" s="6" t="s">
        <v>298</v>
      </c>
      <c r="F87" s="41" t="s">
        <v>829</v>
      </c>
      <c r="G87" s="36" t="str">
        <f aca="false">IF(LEFT(F87,3)="2.5", MID(F87,7,2),LEFT(F87,2))</f>
        <v>52</v>
      </c>
      <c r="H87" s="31" t="s">
        <v>716</v>
      </c>
      <c r="I87" s="170"/>
      <c r="J87" s="167"/>
      <c r="K87" s="167"/>
      <c r="L87" s="27" t="e">
        <f aca="false" t="array" ref="L87:L87">INDEX(Cable_L!$B$3:$B$77,MATCH(1,COUNTIFS($G87,Cable_L!$A$3:$A$77,$H87,Cable_L!$C$3:$C$77),0))</f>
        <v>#NAME?</v>
      </c>
      <c r="M87" s="15" t="e">
        <v>#NAME?</v>
      </c>
      <c r="N87" s="27" t="e">
        <f aca="false" t="array" ref="N87:N87">INDEX(INDEX(Cable_L!$H$3:$K$77,,MATCH(N$2,Cable_L!$H$2:$K$2,0)),MATCH(1,COUNTIFS($G87,Cable_L!$A$3:$A$77,$H87,Cable_L!$C$3:$C$77),0))</f>
        <v>#NAME?</v>
      </c>
      <c r="O87" s="27" t="e">
        <f aca="false" t="array" ref="O87:O87">INDEX(INDEX(Cable_L!$H$3:$K$77,,MATCH(O$2,Cable_L!$H$2:$K$2,0)),MATCH(1,COUNTIFS($G87,Cable_L!$A$3:$A$77,$H87,Cable_L!$C$3:$C$77),0))</f>
        <v>#NAME?</v>
      </c>
      <c r="P87" s="15" t="e">
        <v>#NAME?</v>
      </c>
      <c r="Q87" s="16" t="e">
        <f aca="false">COUNTIF(N86:N93,P87)</f>
        <v>#NAME?</v>
      </c>
      <c r="R87" s="15" t="e">
        <v>#NAME?</v>
      </c>
      <c r="S87" s="27" t="e">
        <f aca="false">COUNTIF(O86:O93,R87)</f>
        <v>#NAME?</v>
      </c>
    </row>
    <row r="88" customFormat="false" ht="15" hidden="false" customHeight="false" outlineLevel="0" collapsed="false">
      <c r="C88" s="39" t="s">
        <v>830</v>
      </c>
      <c r="D88" s="40" t="s">
        <v>108</v>
      </c>
      <c r="E88" s="6" t="s">
        <v>301</v>
      </c>
      <c r="F88" s="41" t="s">
        <v>831</v>
      </c>
      <c r="G88" s="36" t="str">
        <f aca="false">IF(LEFT(F88,3)="2.5", MID(F88,7,2),LEFT(F88,2))</f>
        <v>50</v>
      </c>
      <c r="H88" s="31" t="s">
        <v>716</v>
      </c>
      <c r="I88" s="170"/>
      <c r="J88" s="167"/>
      <c r="K88" s="167"/>
      <c r="L88" s="27" t="e">
        <f aca="false" t="array" ref="L88:L88">INDEX(Cable_L!$B$3:$B$77,MATCH(1,COUNTIFS($G88,Cable_L!$A$3:$A$77,$H88,Cable_L!$C$3:$C$77),0))</f>
        <v>#NAME?</v>
      </c>
      <c r="M88" s="15" t="e">
        <v>#NAME?</v>
      </c>
      <c r="N88" s="27" t="e">
        <f aca="false" t="array" ref="N88:N88">INDEX(INDEX(Cable_L!$H$3:$K$77,,MATCH(N$2,Cable_L!$H$2:$K$2,0)),MATCH(1,COUNTIFS($G88,Cable_L!$A$3:$A$77,$H88,Cable_L!$C$3:$C$77),0))</f>
        <v>#NAME?</v>
      </c>
      <c r="O88" s="27" t="e">
        <f aca="false" t="array" ref="O88:O88">INDEX(INDEX(Cable_L!$H$3:$K$77,,MATCH(O$2,Cable_L!$H$2:$K$2,0)),MATCH(1,COUNTIFS($G88,Cable_L!$A$3:$A$77,$H88,Cable_L!$C$3:$C$77),0))</f>
        <v>#NAME?</v>
      </c>
      <c r="P88" s="15"/>
      <c r="Q88" s="14"/>
      <c r="R88" s="15"/>
      <c r="S88" s="14"/>
    </row>
    <row r="89" customFormat="false" ht="13.8" hidden="false" customHeight="false" outlineLevel="0" collapsed="false">
      <c r="C89" s="39" t="s">
        <v>832</v>
      </c>
      <c r="D89" s="178" t="s">
        <v>736</v>
      </c>
      <c r="E89" s="6" t="s">
        <v>304</v>
      </c>
      <c r="F89" s="41" t="s">
        <v>833</v>
      </c>
      <c r="G89" s="36" t="str">
        <f aca="false">IF(LEFT(F89,3)="2.5", MID(F89,7,2),LEFT(F89,2))</f>
        <v>52</v>
      </c>
      <c r="H89" s="31" t="s">
        <v>716</v>
      </c>
      <c r="I89" s="170"/>
      <c r="J89" s="167"/>
      <c r="K89" s="167"/>
      <c r="L89" s="27" t="e">
        <f aca="false" t="array" ref="L89:L89">INDEX(Cable_L!$B$3:$B$77,MATCH(1,COUNTIFS($G89,Cable_L!$A$3:$A$77,$H89,Cable_L!$C$3:$C$77),0))</f>
        <v>#NAME?</v>
      </c>
      <c r="M89" s="15" t="e">
        <v>#NAME?</v>
      </c>
      <c r="N89" s="27" t="e">
        <f aca="false" t="array" ref="N89:N89">INDEX(INDEX(Cable_L!$H$3:$K$77,,MATCH(N$2,Cable_L!$H$2:$K$2,0)),MATCH(1,COUNTIFS($G89,Cable_L!$A$3:$A$77,$H89,Cable_L!$C$3:$C$77),0))</f>
        <v>#NAME?</v>
      </c>
      <c r="O89" s="27" t="e">
        <f aca="false" t="array" ref="O89:O89">INDEX(INDEX(Cable_L!$H$3:$K$77,,MATCH(O$2,Cable_L!$H$2:$K$2,0)),MATCH(1,COUNTIFS($G89,Cable_L!$A$3:$A$77,$H89,Cable_L!$C$3:$C$77),0))</f>
        <v>#NAME?</v>
      </c>
      <c r="P89" s="15"/>
      <c r="Q89" s="14"/>
      <c r="R89" s="15"/>
      <c r="S89" s="14"/>
    </row>
    <row r="90" customFormat="false" ht="13.8" hidden="false" customHeight="false" outlineLevel="0" collapsed="false">
      <c r="C90" s="39" t="s">
        <v>834</v>
      </c>
      <c r="D90" s="178" t="s">
        <v>740</v>
      </c>
      <c r="E90" s="6" t="s">
        <v>307</v>
      </c>
      <c r="F90" s="41" t="s">
        <v>835</v>
      </c>
      <c r="G90" s="36" t="str">
        <f aca="false">IF(LEFT(F90,3)="2.5", MID(F90,7,2),LEFT(F90,2))</f>
        <v>50</v>
      </c>
      <c r="H90" s="31" t="s">
        <v>716</v>
      </c>
      <c r="I90" s="170"/>
      <c r="J90" s="167"/>
      <c r="K90" s="167"/>
      <c r="L90" s="27" t="e">
        <f aca="false" t="array" ref="L90:L90">INDEX(Cable_L!$B$3:$B$77,MATCH(1,COUNTIFS($G90,Cable_L!$A$3:$A$77,$H90,Cable_L!$C$3:$C$77),0))</f>
        <v>#NAME?</v>
      </c>
      <c r="M90" s="15" t="e">
        <v>#NAME?</v>
      </c>
      <c r="N90" s="27" t="e">
        <f aca="false" t="array" ref="N90:N90">INDEX(INDEX(Cable_L!$H$3:$K$77,,MATCH(N$2,Cable_L!$H$2:$K$2,0)),MATCH(1,COUNTIFS($G90,Cable_L!$A$3:$A$77,$H90,Cable_L!$C$3:$C$77),0))</f>
        <v>#NAME?</v>
      </c>
      <c r="O90" s="27" t="e">
        <f aca="false" t="array" ref="O90:O90">INDEX(INDEX(Cable_L!$H$3:$K$77,,MATCH(O$2,Cable_L!$H$2:$K$2,0)),MATCH(1,COUNTIFS($G90,Cable_L!$A$3:$A$77,$H90,Cable_L!$C$3:$C$77),0))</f>
        <v>#NAME?</v>
      </c>
      <c r="P90" s="15"/>
      <c r="Q90" s="14"/>
      <c r="R90" s="15"/>
      <c r="S90" s="14"/>
    </row>
    <row r="91" customFormat="false" ht="13.8" hidden="false" customHeight="false" outlineLevel="0" collapsed="false">
      <c r="C91" s="39" t="s">
        <v>836</v>
      </c>
      <c r="D91" s="178" t="s">
        <v>743</v>
      </c>
      <c r="E91" s="6" t="s">
        <v>310</v>
      </c>
      <c r="F91" s="41" t="s">
        <v>837</v>
      </c>
      <c r="G91" s="36" t="str">
        <f aca="false">IF(LEFT(F91,3)="2.5", MID(F91,7,2),LEFT(F91,2))</f>
        <v>48</v>
      </c>
      <c r="H91" s="31" t="s">
        <v>716</v>
      </c>
      <c r="I91" s="170"/>
      <c r="J91" s="167"/>
      <c r="K91" s="179"/>
      <c r="L91" s="27" t="e">
        <f aca="false" t="array" ref="L91:L91">INDEX(Cable_L!$B$3:$B$77,MATCH(1,COUNTIFS($G91,Cable_L!$A$3:$A$77,$H91,Cable_L!$C$3:$C$77),0))</f>
        <v>#NAME?</v>
      </c>
      <c r="M91" s="15"/>
      <c r="N91" s="27" t="e">
        <f aca="false" t="array" ref="N91:N91">INDEX(INDEX(Cable_L!$H$3:$K$77,,MATCH(N$2,Cable_L!$H$2:$K$2,0)),MATCH(1,COUNTIFS($G91,Cable_L!$A$3:$A$77,$H91,Cable_L!$C$3:$C$77),0))</f>
        <v>#NAME?</v>
      </c>
      <c r="O91" s="27" t="e">
        <f aca="false" t="array" ref="O91:O91">INDEX(INDEX(Cable_L!$H$3:$K$77,,MATCH(O$2,Cable_L!$H$2:$K$2,0)),MATCH(1,COUNTIFS($G91,Cable_L!$A$3:$A$77,$H91,Cable_L!$C$3:$C$77),0))</f>
        <v>#NAME?</v>
      </c>
      <c r="P91" s="15"/>
      <c r="Q91" s="14"/>
      <c r="R91" s="15"/>
      <c r="S91" s="14"/>
    </row>
    <row r="92" customFormat="false" ht="15" hidden="false" customHeight="false" outlineLevel="0" collapsed="false">
      <c r="C92" s="164" t="s">
        <v>67</v>
      </c>
      <c r="E92" s="6" t="s">
        <v>312</v>
      </c>
      <c r="F92" s="41"/>
      <c r="G92" s="36" t="str">
        <f aca="false">IF(LEFT(F92,3)="2.5", MID(F92,7,2),LEFT(F92,2))</f>
        <v/>
      </c>
      <c r="H92" s="31"/>
      <c r="I92" s="167"/>
      <c r="J92" s="167"/>
      <c r="K92" s="167"/>
      <c r="L92" s="14"/>
      <c r="M92" s="15"/>
      <c r="N92" s="14"/>
      <c r="O92" s="14"/>
      <c r="P92" s="15"/>
      <c r="Q92" s="14"/>
      <c r="R92" s="15"/>
      <c r="S92" s="14"/>
    </row>
    <row r="93" customFormat="false" ht="15" hidden="false" customHeight="false" outlineLevel="0" collapsed="false">
      <c r="C93" s="174" t="s">
        <v>67</v>
      </c>
      <c r="D93" s="65"/>
      <c r="E93" s="66" t="s">
        <v>313</v>
      </c>
      <c r="F93" s="109"/>
      <c r="G93" s="36" t="str">
        <f aca="false">IF(LEFT(F93,3)="2.5", MID(F93,7,2),LEFT(F93,2))</f>
        <v/>
      </c>
      <c r="H93" s="31"/>
      <c r="I93" s="167"/>
      <c r="J93" s="167"/>
      <c r="K93" s="167"/>
      <c r="L93" s="14"/>
      <c r="M93" s="15"/>
      <c r="N93" s="14"/>
      <c r="O93" s="14"/>
      <c r="P93" s="15"/>
      <c r="Q93" s="14"/>
      <c r="R93" s="15"/>
      <c r="S93" s="14"/>
    </row>
    <row r="94" customFormat="false" ht="15" hidden="false" customHeight="false" outlineLevel="0" collapsed="false">
      <c r="G94" s="36" t="str">
        <f aca="false">IF(LEFT(F94,3)="2.5", MID(F94,7,2),LEFT(F94,2))</f>
        <v/>
      </c>
      <c r="H94" s="31"/>
      <c r="I94" s="167"/>
      <c r="J94" s="167"/>
      <c r="K94" s="167"/>
      <c r="L94" s="14"/>
      <c r="M94" s="15"/>
      <c r="N94" s="14"/>
      <c r="O94" s="14"/>
      <c r="P94" s="15"/>
      <c r="Q94" s="14"/>
      <c r="R94" s="15"/>
      <c r="S94" s="14"/>
    </row>
    <row r="95" customFormat="false" ht="15" hidden="false" customHeight="false" outlineLevel="0" collapsed="false">
      <c r="C95" s="32" t="s">
        <v>838</v>
      </c>
      <c r="D95" s="33" t="s">
        <v>137</v>
      </c>
      <c r="E95" s="34" t="s">
        <v>315</v>
      </c>
      <c r="F95" s="35" t="s">
        <v>839</v>
      </c>
      <c r="G95" s="36" t="str">
        <f aca="false">IF(LEFT(F95,3)="2.5", MID(F95,7,2),LEFT(F95,2))</f>
        <v>56</v>
      </c>
      <c r="H95" s="31" t="s">
        <v>716</v>
      </c>
      <c r="I95" s="170"/>
      <c r="J95" s="167"/>
      <c r="K95" s="167"/>
      <c r="L95" s="27" t="e">
        <f aca="false" t="array" ref="L95:L95">INDEX(Cable_L!$B$3:$B$77,MATCH(1,COUNTIFS($G95,Cable_L!$A$3:$A$77,$H95,Cable_L!$C$3:$C$77),0))</f>
        <v>#NAME?</v>
      </c>
      <c r="M95" s="22" t="e">
        <f aca="false" t="array" ref="M95:M98">_xlfn._xlws.sort(_xlfn.unique(G95:G102))</f>
        <v>#NAME?</v>
      </c>
      <c r="N95" s="27" t="e">
        <f aca="false" t="array" ref="N95:N95">INDEX(INDEX(Cable_L!$H$3:$K$77,,MATCH(N$2,Cable_L!$H$2:$K$2,0)),MATCH(1,COUNTIFS($G95,Cable_L!$A$3:$A$77,$H95,Cable_L!$C$3:$C$77),0))</f>
        <v>#NAME?</v>
      </c>
      <c r="O95" s="27" t="e">
        <f aca="false" t="array" ref="O95:O95">INDEX(INDEX(Cable_L!$H$3:$K$77,,MATCH(O$2,Cable_L!$H$2:$K$2,0)),MATCH(1,COUNTIFS($G95,Cable_L!$A$3:$A$77,$H95,Cable_L!$C$3:$C$77),0))</f>
        <v>#NAME?</v>
      </c>
      <c r="P95" s="22" t="e">
        <f aca="false" t="array" ref="P95:P95">_xlfn._xlws.filter(_xlfn.unique(N95:N102),_xlfn.unique(N95:N102)&lt;&gt;"")</f>
        <v>#NAME?</v>
      </c>
      <c r="Q95" s="16" t="e">
        <f aca="false">COUNTIF(N95:N102,P95)</f>
        <v>#NAME?</v>
      </c>
      <c r="R95" s="22" t="e">
        <f aca="false" t="array" ref="R95:R95">_xlfn._xlws.filter(_xlfn.unique(O95:O102),_xlfn.unique(O95:O102)&lt;&gt;"")</f>
        <v>#NAME?</v>
      </c>
      <c r="S95" s="27" t="e">
        <f aca="false">COUNTIF(O95:O102,R95)</f>
        <v>#NAME?</v>
      </c>
    </row>
    <row r="96" customFormat="false" ht="15" hidden="false" customHeight="false" outlineLevel="0" collapsed="false">
      <c r="C96" s="39" t="s">
        <v>840</v>
      </c>
      <c r="D96" s="40" t="s">
        <v>142</v>
      </c>
      <c r="E96" s="6" t="s">
        <v>318</v>
      </c>
      <c r="F96" s="41" t="s">
        <v>841</v>
      </c>
      <c r="G96" s="36" t="str">
        <f aca="false">IF(LEFT(F96,3)="2.5", MID(F96,7,2),LEFT(F96,2))</f>
        <v>52</v>
      </c>
      <c r="H96" s="31" t="s">
        <v>716</v>
      </c>
      <c r="I96" s="170"/>
      <c r="J96" s="167"/>
      <c r="K96" s="167"/>
      <c r="L96" s="27" t="e">
        <f aca="false" t="array" ref="L96:L96">INDEX(Cable_L!$B$3:$B$77,MATCH(1,COUNTIFS($G96,Cable_L!$A$3:$A$77,$H96,Cable_L!$C$3:$C$77),0))</f>
        <v>#NAME?</v>
      </c>
      <c r="M96" s="15" t="e">
        <v>#NAME?</v>
      </c>
      <c r="N96" s="27" t="e">
        <f aca="false" t="array" ref="N96:N96">INDEX(INDEX(Cable_L!$H$3:$K$77,,MATCH(N$2,Cable_L!$H$2:$K$2,0)),MATCH(1,COUNTIFS($G96,Cable_L!$A$3:$A$77,$H96,Cable_L!$C$3:$C$77),0))</f>
        <v>#NAME?</v>
      </c>
      <c r="O96" s="27" t="e">
        <f aca="false" t="array" ref="O96:O96">INDEX(INDEX(Cable_L!$H$3:$K$77,,MATCH(O$2,Cable_L!$H$2:$K$2,0)),MATCH(1,COUNTIFS($G96,Cable_L!$A$3:$A$77,$H96,Cable_L!$C$3:$C$77),0))</f>
        <v>#NAME?</v>
      </c>
      <c r="P96" s="15"/>
      <c r="R96" s="15"/>
      <c r="S96" s="27"/>
    </row>
    <row r="97" customFormat="false" ht="15" hidden="false" customHeight="false" outlineLevel="0" collapsed="false">
      <c r="C97" s="39" t="s">
        <v>842</v>
      </c>
      <c r="D97" s="40" t="s">
        <v>146</v>
      </c>
      <c r="E97" s="6" t="s">
        <v>321</v>
      </c>
      <c r="F97" s="41" t="s">
        <v>843</v>
      </c>
      <c r="G97" s="36" t="str">
        <f aca="false">IF(LEFT(F97,3)="2.5", MID(F97,7,2),LEFT(F97,2))</f>
        <v>50</v>
      </c>
      <c r="H97" s="31" t="s">
        <v>716</v>
      </c>
      <c r="I97" s="170"/>
      <c r="J97" s="167"/>
      <c r="L97" s="27" t="e">
        <f aca="false" t="array" ref="L97:L97">INDEX(Cable_L!$B$3:$B$77,MATCH(1,COUNTIFS($G97,Cable_L!$A$3:$A$77,$H97,Cable_L!$C$3:$C$77),0))</f>
        <v>#NAME?</v>
      </c>
      <c r="M97" s="15" t="e">
        <v>#NAME?</v>
      </c>
      <c r="N97" s="27" t="e">
        <f aca="false" t="array" ref="N97:N97">INDEX(INDEX(Cable_L!$H$3:$K$77,,MATCH(N$2,Cable_L!$H$2:$K$2,0)),MATCH(1,COUNTIFS($G97,Cable_L!$A$3:$A$77,$H97,Cable_L!$C$3:$C$77),0))</f>
        <v>#NAME?</v>
      </c>
      <c r="O97" s="27" t="e">
        <f aca="false" t="array" ref="O97:O97">INDEX(INDEX(Cable_L!$H$3:$K$77,,MATCH(O$2,Cable_L!$H$2:$K$2,0)),MATCH(1,COUNTIFS($G97,Cable_L!$A$3:$A$77,$H97,Cable_L!$C$3:$C$77),0))</f>
        <v>#NAME?</v>
      </c>
      <c r="P97" s="15"/>
      <c r="Q97" s="14"/>
      <c r="R97" s="15"/>
      <c r="S97" s="14"/>
    </row>
    <row r="98" customFormat="false" ht="15" hidden="false" customHeight="false" outlineLevel="0" collapsed="false">
      <c r="C98" s="39" t="s">
        <v>844</v>
      </c>
      <c r="D98" s="40" t="s">
        <v>150</v>
      </c>
      <c r="E98" s="6" t="s">
        <v>324</v>
      </c>
      <c r="F98" s="41" t="s">
        <v>845</v>
      </c>
      <c r="G98" s="36" t="str">
        <f aca="false">IF(LEFT(F98,3)="2.5", MID(F98,7,2),LEFT(F98,2))</f>
        <v>52</v>
      </c>
      <c r="H98" s="31" t="s">
        <v>716</v>
      </c>
      <c r="I98" s="170"/>
      <c r="J98" s="167"/>
      <c r="K98" s="167"/>
      <c r="L98" s="27" t="e">
        <f aca="false" t="array" ref="L98:L98">INDEX(Cable_L!$B$3:$B$77,MATCH(1,COUNTIFS($G98,Cable_L!$A$3:$A$77,$H98,Cable_L!$C$3:$C$77),0))</f>
        <v>#NAME?</v>
      </c>
      <c r="M98" s="15" t="e">
        <v>#NAME?</v>
      </c>
      <c r="N98" s="27" t="e">
        <f aca="false" t="array" ref="N98:N98">INDEX(INDEX(Cable_L!$H$3:$K$77,,MATCH(N$2,Cable_L!$H$2:$K$2,0)),MATCH(1,COUNTIFS($G98,Cable_L!$A$3:$A$77,$H98,Cable_L!$C$3:$C$77),0))</f>
        <v>#NAME?</v>
      </c>
      <c r="O98" s="27" t="e">
        <f aca="false" t="array" ref="O98:O98">INDEX(INDEX(Cable_L!$H$3:$K$77,,MATCH(O$2,Cable_L!$H$2:$K$2,0)),MATCH(1,COUNTIFS($G98,Cable_L!$A$3:$A$77,$H98,Cable_L!$C$3:$C$77),0))</f>
        <v>#NAME?</v>
      </c>
      <c r="P98" s="15"/>
      <c r="Q98" s="14"/>
      <c r="R98" s="15"/>
      <c r="S98" s="14"/>
    </row>
    <row r="99" customFormat="false" ht="15" hidden="false" customHeight="false" outlineLevel="0" collapsed="false">
      <c r="C99" s="39" t="s">
        <v>846</v>
      </c>
      <c r="D99" s="40" t="s">
        <v>155</v>
      </c>
      <c r="E99" s="6" t="s">
        <v>327</v>
      </c>
      <c r="F99" s="41" t="s">
        <v>847</v>
      </c>
      <c r="G99" s="36" t="str">
        <f aca="false">IF(LEFT(F99,3)="2.5", MID(F99,7,2),LEFT(F99,2))</f>
        <v>52</v>
      </c>
      <c r="H99" s="31" t="s">
        <v>716</v>
      </c>
      <c r="I99" s="170"/>
      <c r="J99" s="167"/>
      <c r="K99" s="167"/>
      <c r="L99" s="27" t="e">
        <f aca="false" t="array" ref="L99:L99">INDEX(Cable_L!$B$3:$B$77,MATCH(1,COUNTIFS($G99,Cable_L!$A$3:$A$77,$H99,Cable_L!$C$3:$C$77),0))</f>
        <v>#NAME?</v>
      </c>
      <c r="M99" s="15"/>
      <c r="N99" s="27" t="e">
        <f aca="false" t="array" ref="N99:N99">INDEX(INDEX(Cable_L!$H$3:$K$77,,MATCH(N$2,Cable_L!$H$2:$K$2,0)),MATCH(1,COUNTIFS($G99,Cable_L!$A$3:$A$77,$H99,Cable_L!$C$3:$C$77),0))</f>
        <v>#NAME?</v>
      </c>
      <c r="O99" s="27" t="e">
        <f aca="false" t="array" ref="O99:O99">INDEX(INDEX(Cable_L!$H$3:$K$77,,MATCH(O$2,Cable_L!$H$2:$K$2,0)),MATCH(1,COUNTIFS($G99,Cable_L!$A$3:$A$77,$H99,Cable_L!$C$3:$C$77),0))</f>
        <v>#NAME?</v>
      </c>
      <c r="P99" s="15"/>
      <c r="Q99" s="14"/>
      <c r="R99" s="15"/>
      <c r="S99" s="14"/>
    </row>
    <row r="100" customFormat="false" ht="15" hidden="false" customHeight="false" outlineLevel="0" collapsed="false">
      <c r="C100" s="39" t="s">
        <v>848</v>
      </c>
      <c r="D100" s="40" t="s">
        <v>160</v>
      </c>
      <c r="E100" s="6" t="s">
        <v>330</v>
      </c>
      <c r="F100" s="41" t="s">
        <v>849</v>
      </c>
      <c r="G100" s="36" t="str">
        <f aca="false">IF(LEFT(F100,3)="2.5", MID(F100,7,2),LEFT(F100,2))</f>
        <v>50</v>
      </c>
      <c r="H100" s="31" t="s">
        <v>716</v>
      </c>
      <c r="I100" s="170"/>
      <c r="J100" s="167"/>
      <c r="K100" s="167"/>
      <c r="L100" s="27" t="e">
        <f aca="false" t="array" ref="L100:L100">INDEX(Cable_L!$B$3:$B$77,MATCH(1,COUNTIFS($G100,Cable_L!$A$3:$A$77,$H100,Cable_L!$C$3:$C$77),0))</f>
        <v>#NAME?</v>
      </c>
      <c r="M100" s="15"/>
      <c r="N100" s="27" t="e">
        <f aca="false" t="array" ref="N100:N100">INDEX(INDEX(Cable_L!$H$3:$K$77,,MATCH(N$2,Cable_L!$H$2:$K$2,0)),MATCH(1,COUNTIFS($G100,Cable_L!$A$3:$A$77,$H100,Cable_L!$C$3:$C$77),0))</f>
        <v>#NAME?</v>
      </c>
      <c r="O100" s="27" t="e">
        <f aca="false" t="array" ref="O100:O100">INDEX(INDEX(Cable_L!$H$3:$K$77,,MATCH(O$2,Cable_L!$H$2:$K$2,0)),MATCH(1,COUNTIFS($G100,Cable_L!$A$3:$A$77,$H100,Cable_L!$C$3:$C$77),0))</f>
        <v>#NAME?</v>
      </c>
      <c r="P100" s="15"/>
      <c r="Q100" s="14"/>
      <c r="R100" s="15"/>
      <c r="S100" s="14"/>
    </row>
    <row r="101" customFormat="false" ht="15" hidden="false" customHeight="false" outlineLevel="0" collapsed="false">
      <c r="C101" s="164" t="s">
        <v>67</v>
      </c>
      <c r="E101" s="6" t="s">
        <v>332</v>
      </c>
      <c r="F101" s="41"/>
      <c r="G101" s="36" t="str">
        <f aca="false">IF(LEFT(F101,3)="2.5", MID(F101,7,2),LEFT(F101,2))</f>
        <v/>
      </c>
    </row>
    <row r="102" customFormat="false" ht="15" hidden="false" customHeight="false" outlineLevel="0" collapsed="false">
      <c r="C102" s="174" t="s">
        <v>67</v>
      </c>
      <c r="D102" s="65"/>
      <c r="E102" s="66" t="s">
        <v>333</v>
      </c>
      <c r="F102" s="109"/>
      <c r="G102" s="36" t="str">
        <f aca="false">IF(LEFT(F102,3)="2.5", MID(F102,7,2),LEFT(F102,2))</f>
        <v/>
      </c>
      <c r="H102" s="31"/>
      <c r="I102" s="167"/>
      <c r="J102" s="167"/>
      <c r="K102" s="167"/>
      <c r="L102" s="14"/>
      <c r="M102" s="15"/>
      <c r="N102" s="14"/>
      <c r="O102" s="14"/>
      <c r="P102" s="15"/>
      <c r="Q102" s="14"/>
      <c r="R102" s="15"/>
      <c r="S102" s="14"/>
    </row>
    <row r="103" customFormat="false" ht="15" hidden="false" customHeight="false" outlineLevel="0" collapsed="false">
      <c r="C103" s="151"/>
      <c r="D103" s="151"/>
      <c r="E103" s="16"/>
      <c r="G103" s="36" t="str">
        <f aca="false">IF(LEFT(F103,3)="2.5", MID(F103,7,2),LEFT(F103,2))</f>
        <v/>
      </c>
      <c r="H103" s="31"/>
      <c r="I103" s="167"/>
      <c r="J103" s="167"/>
      <c r="K103" s="167"/>
      <c r="L103" s="14"/>
      <c r="M103" s="15"/>
      <c r="N103" s="14"/>
      <c r="O103" s="14"/>
      <c r="P103" s="15"/>
      <c r="Q103" s="14"/>
      <c r="R103" s="15"/>
      <c r="S103" s="14"/>
    </row>
    <row r="104" customFormat="false" ht="15" hidden="false" customHeight="true" outlineLevel="0" collapsed="false">
      <c r="C104" s="183" t="s">
        <v>850</v>
      </c>
      <c r="D104" s="183"/>
      <c r="E104" s="183"/>
      <c r="F104" s="183"/>
      <c r="G104" s="36" t="str">
        <f aca="false">IF(LEFT(F104,3)="2.5", MID(F104,7,2),LEFT(F104,2))</f>
        <v/>
      </c>
      <c r="H104" s="31"/>
      <c r="I104" s="167"/>
      <c r="J104" s="167"/>
      <c r="K104" s="167"/>
      <c r="L104" s="14"/>
      <c r="M104" s="15"/>
      <c r="N104" s="14"/>
      <c r="O104" s="14"/>
      <c r="P104" s="15"/>
      <c r="Q104" s="14"/>
      <c r="R104" s="15"/>
      <c r="S104" s="14"/>
    </row>
    <row r="105" customFormat="false" ht="15" hidden="false" customHeight="false" outlineLevel="0" collapsed="false">
      <c r="G105" s="36" t="str">
        <f aca="false">IF(LEFT(F105,3)="2.5", MID(F105,7,2),LEFT(F105,2))</f>
        <v/>
      </c>
      <c r="L105" s="14"/>
      <c r="M105" s="15"/>
      <c r="N105" s="14"/>
      <c r="O105" s="14"/>
      <c r="P105" s="15"/>
      <c r="Q105" s="14"/>
      <c r="R105" s="15"/>
      <c r="S105" s="14"/>
    </row>
    <row r="106" customFormat="false" ht="13.8" hidden="false" customHeight="false" outlineLevel="0" collapsed="false">
      <c r="C106" s="32" t="s">
        <v>851</v>
      </c>
      <c r="D106" s="182" t="s">
        <v>688</v>
      </c>
      <c r="E106" s="34" t="s">
        <v>335</v>
      </c>
      <c r="F106" s="35" t="s">
        <v>852</v>
      </c>
      <c r="G106" s="36" t="str">
        <f aca="false">IF(LEFT(F106,3)="2.5", MID(F106,7,2),LEFT(F106,2))</f>
        <v>48</v>
      </c>
      <c r="H106" s="31" t="s">
        <v>774</v>
      </c>
      <c r="I106" s="179"/>
      <c r="J106" s="167"/>
      <c r="K106" s="184"/>
      <c r="L106" s="27" t="e">
        <f aca="false" t="array" ref="L106:L106">INDEX(Cable_L!$B$3:$B$77,MATCH(1,COUNTIFS($G106,Cable_L!$A$3:$A$77,$H106,Cable_L!$C$3:$C$77),0))</f>
        <v>#NAME?</v>
      </c>
      <c r="M106" s="22" t="e">
        <f aca="false" t="array" ref="M106:M106">_xlfn._xlws.sort(_xlfn.unique(G106:G107))</f>
        <v>#NAME?</v>
      </c>
      <c r="N106" s="27" t="e">
        <f aca="false" t="array" ref="N106:N106">INDEX(INDEX(Cable_L!$H$3:$K$77,,MATCH(N$2,Cable_L!$H$2:$K$2,0)),MATCH(1,COUNTIFS($G106,Cable_L!$A$3:$A$77,$H106,Cable_L!$C$3:$C$77),0))</f>
        <v>#NAME?</v>
      </c>
      <c r="O106" s="27" t="e">
        <f aca="false" t="array" ref="O106:O106">INDEX(INDEX(Cable_L!$H$3:$K$77,,MATCH(O$2,Cable_L!$H$2:$K$2,0)),MATCH(1,COUNTIFS($G106,Cable_L!$A$3:$A$77,$H106,Cable_L!$C$3:$C$77),0))</f>
        <v>#NAME?</v>
      </c>
      <c r="P106" s="22" t="e">
        <f aca="false" t="array" ref="P106:P106">_xlfn._xlws.filter(_xlfn.unique(N106:N113),_xlfn.unique(N106:N113)&lt;&gt;"")</f>
        <v>#NAME?</v>
      </c>
      <c r="Q106" s="16" t="e">
        <f aca="false">COUNTIF(N106:N113,P106)</f>
        <v>#NAME?</v>
      </c>
      <c r="R106" s="22" t="e">
        <f aca="false" t="array" ref="R106:R106">_xlfn._xlws.filter(_xlfn.unique(O106:O113),_xlfn.unique(O106:O113)&lt;&gt;"")</f>
        <v>#NAME?</v>
      </c>
      <c r="S106" s="27" t="e">
        <f aca="false">COUNTIF(O106:O113,R106)</f>
        <v>#NAME?</v>
      </c>
    </row>
    <row r="107" customFormat="false" ht="13.8" hidden="false" customHeight="false" outlineLevel="0" collapsed="false">
      <c r="C107" s="39" t="s">
        <v>853</v>
      </c>
      <c r="D107" s="178" t="s">
        <v>854</v>
      </c>
      <c r="E107" s="6" t="s">
        <v>338</v>
      </c>
      <c r="F107" s="41" t="s">
        <v>855</v>
      </c>
      <c r="G107" s="36" t="str">
        <f aca="false">IF(LEFT(F107,3)="2.5", MID(F107,7,2),LEFT(F107,2))</f>
        <v>48</v>
      </c>
      <c r="H107" s="31" t="s">
        <v>774</v>
      </c>
      <c r="I107" s="179"/>
      <c r="J107" s="167"/>
      <c r="K107" s="184"/>
      <c r="L107" s="27" t="e">
        <f aca="false" t="array" ref="L107:L107">INDEX(Cable_L!$B$3:$B$77,MATCH(1,COUNTIFS($G107,Cable_L!$A$3:$A$77,$H107,Cable_L!$C$3:$C$77),0))</f>
        <v>#NAME?</v>
      </c>
      <c r="N107" s="27" t="e">
        <f aca="false" t="array" ref="N107:N107">INDEX(INDEX(Cable_L!$H$3:$K$77,,MATCH(N$2,Cable_L!$H$2:$K$2,0)),MATCH(1,COUNTIFS($G107,Cable_L!$A$3:$A$77,$H107,Cable_L!$C$3:$C$77),0))</f>
        <v>#NAME?</v>
      </c>
      <c r="O107" s="27" t="e">
        <f aca="false" t="array" ref="O107:O107">INDEX(INDEX(Cable_L!$H$3:$K$77,,MATCH(O$2,Cable_L!$H$2:$K$2,0)),MATCH(1,COUNTIFS($G107,Cable_L!$A$3:$A$77,$H107,Cable_L!$C$3:$C$77),0))</f>
        <v>#NAME?</v>
      </c>
      <c r="S107" s="27"/>
    </row>
    <row r="108" customFormat="false" ht="15" hidden="false" customHeight="false" outlineLevel="0" collapsed="false">
      <c r="C108" s="164" t="s">
        <v>67</v>
      </c>
      <c r="E108" s="6" t="s">
        <v>341</v>
      </c>
      <c r="F108" s="41"/>
      <c r="G108" s="36" t="str">
        <f aca="false">IF(LEFT(F108,3)="2.5", MID(F108,7,2),LEFT(F108,2))</f>
        <v/>
      </c>
      <c r="S108" s="14"/>
    </row>
    <row r="109" customFormat="false" ht="15" hidden="false" customHeight="false" outlineLevel="0" collapsed="false">
      <c r="C109" s="164" t="s">
        <v>67</v>
      </c>
      <c r="E109" s="6" t="s">
        <v>344</v>
      </c>
      <c r="F109" s="41"/>
      <c r="G109" s="36" t="str">
        <f aca="false">IF(LEFT(F109,3)="2.5", MID(F109,7,2),LEFT(F109,2))</f>
        <v/>
      </c>
      <c r="H109" s="31"/>
      <c r="I109" s="167"/>
      <c r="J109" s="167"/>
      <c r="K109" s="167"/>
      <c r="L109" s="14"/>
      <c r="M109" s="15"/>
      <c r="N109" s="14"/>
      <c r="O109" s="14"/>
      <c r="P109" s="15"/>
      <c r="Q109" s="14"/>
      <c r="R109" s="15"/>
      <c r="S109" s="14"/>
    </row>
    <row r="110" customFormat="false" ht="15" hidden="false" customHeight="false" outlineLevel="0" collapsed="false">
      <c r="C110" s="164" t="s">
        <v>67</v>
      </c>
      <c r="E110" s="6" t="s">
        <v>346</v>
      </c>
      <c r="F110" s="41"/>
      <c r="G110" s="36" t="str">
        <f aca="false">IF(LEFT(F110,3)="2.5", MID(F110,7,2),LEFT(F110,2))</f>
        <v/>
      </c>
      <c r="H110" s="31"/>
      <c r="I110" s="167"/>
      <c r="J110" s="167"/>
      <c r="K110" s="167"/>
      <c r="L110" s="14"/>
      <c r="M110" s="15"/>
      <c r="N110" s="14"/>
      <c r="O110" s="14"/>
      <c r="P110" s="15"/>
      <c r="Q110" s="14"/>
      <c r="R110" s="15"/>
      <c r="S110" s="14"/>
    </row>
    <row r="111" customFormat="false" ht="15" hidden="false" customHeight="false" outlineLevel="0" collapsed="false">
      <c r="C111" s="164" t="s">
        <v>67</v>
      </c>
      <c r="E111" s="6" t="s">
        <v>347</v>
      </c>
      <c r="F111" s="41"/>
      <c r="G111" s="36"/>
      <c r="L111" s="14"/>
      <c r="M111" s="15"/>
      <c r="N111" s="14"/>
      <c r="O111" s="14"/>
      <c r="P111" s="15"/>
      <c r="Q111" s="14"/>
      <c r="R111" s="15"/>
      <c r="S111" s="14"/>
    </row>
    <row r="112" customFormat="false" ht="15" hidden="false" customHeight="false" outlineLevel="0" collapsed="false">
      <c r="C112" s="164" t="s">
        <v>67</v>
      </c>
      <c r="E112" s="6" t="s">
        <v>349</v>
      </c>
      <c r="F112" s="41"/>
      <c r="G112" s="36"/>
      <c r="L112" s="14"/>
      <c r="M112" s="15"/>
      <c r="N112" s="14"/>
      <c r="O112" s="14"/>
      <c r="P112" s="15"/>
      <c r="Q112" s="14"/>
      <c r="R112" s="15"/>
      <c r="S112" s="14"/>
    </row>
    <row r="113" customFormat="false" ht="15" hidden="false" customHeight="false" outlineLevel="0" collapsed="false">
      <c r="C113" s="174" t="s">
        <v>67</v>
      </c>
      <c r="D113" s="65"/>
      <c r="E113" s="66" t="s">
        <v>351</v>
      </c>
      <c r="F113" s="109"/>
      <c r="G113" s="36"/>
      <c r="L113" s="14"/>
      <c r="M113" s="15"/>
      <c r="N113" s="14"/>
      <c r="O113" s="14"/>
      <c r="P113" s="15"/>
      <c r="Q113" s="14"/>
      <c r="R113" s="15"/>
      <c r="S113" s="14"/>
    </row>
    <row r="115" customFormat="false" ht="15" hidden="false" customHeight="false" outlineLevel="0" collapsed="false">
      <c r="G115" s="36"/>
    </row>
    <row r="116" customFormat="false" ht="18.75" hidden="false" customHeight="false" outlineLevel="0" collapsed="false">
      <c r="C116" s="81" t="s">
        <v>352</v>
      </c>
      <c r="G116" s="36"/>
      <c r="M116" s="71" t="s">
        <v>856</v>
      </c>
      <c r="N116" s="14"/>
      <c r="O116" s="14"/>
      <c r="Q116" s="22"/>
    </row>
    <row r="117" customFormat="false" ht="18.75" hidden="false" customHeight="false" outlineLevel="0" collapsed="false">
      <c r="C117" s="151" t="s">
        <v>67</v>
      </c>
      <c r="D117" s="151"/>
      <c r="E117" s="16"/>
      <c r="F117" s="6" t="s">
        <v>857</v>
      </c>
      <c r="G117" s="36"/>
      <c r="M117" s="72"/>
      <c r="N117" s="185" t="s">
        <v>716</v>
      </c>
      <c r="O117" s="74" t="s">
        <v>694</v>
      </c>
      <c r="P117" s="15"/>
      <c r="Q117" s="15"/>
    </row>
    <row r="118" customFormat="false" ht="18.75" hidden="false" customHeight="false" outlineLevel="0" collapsed="false">
      <c r="C118" s="40" t="s">
        <v>67</v>
      </c>
      <c r="F118" s="6" t="s">
        <v>858</v>
      </c>
      <c r="G118" s="36"/>
      <c r="M118" s="15"/>
      <c r="N118" s="186" t="e">
        <f aca="false" t="array" ref="N118:N120">_xlfn._xlws.sort(_xlfn._xlws.filter(_xlfn.unique($N$4:$N$113),_xlfn.unique($N$4:$N$113)&lt;&gt;""))</f>
        <v>#NAME?</v>
      </c>
      <c r="O118" s="187" t="e">
        <f aca="false">COUNTIFS($N$4:$N$113,"=" &amp; N118,$H$4:$H$113,"grn")</f>
        <v>#NAME?</v>
      </c>
      <c r="P118" s="15"/>
      <c r="Q118" s="15"/>
    </row>
    <row r="119" customFormat="false" ht="18.75" hidden="false" customHeight="false" outlineLevel="0" collapsed="false">
      <c r="C119" s="40" t="s">
        <v>67</v>
      </c>
      <c r="F119" s="16" t="s">
        <v>859</v>
      </c>
      <c r="G119" s="36"/>
      <c r="M119" s="78"/>
      <c r="N119" s="87" t="e">
        <v>#NAME?</v>
      </c>
      <c r="O119" s="88" t="e">
        <f aca="false">COUNTIFS($N$4:$N$113,"=" &amp; N119,$H$4:$H$113,"grn")</f>
        <v>#NAME?</v>
      </c>
      <c r="P119" s="15"/>
      <c r="Q119" s="15"/>
    </row>
    <row r="120" customFormat="false" ht="18.75" hidden="false" customHeight="false" outlineLevel="0" collapsed="false">
      <c r="C120" s="40" t="s">
        <v>67</v>
      </c>
      <c r="F120" s="16" t="s">
        <v>860</v>
      </c>
      <c r="G120" s="36"/>
      <c r="M120" s="78"/>
      <c r="N120" s="188" t="e">
        <v>#NAME?</v>
      </c>
      <c r="O120" s="189" t="e">
        <f aca="false">COUNTIFS($N$4:$N$113,"=" &amp; N120,$H$4:$H$113,"grn")</f>
        <v>#NAME?</v>
      </c>
      <c r="P120" s="15"/>
      <c r="Q120" s="15"/>
    </row>
    <row r="121" customFormat="false" ht="18.75" hidden="false" customHeight="false" outlineLevel="0" collapsed="false">
      <c r="C121" s="40" t="s">
        <v>67</v>
      </c>
      <c r="F121" s="16" t="s">
        <v>861</v>
      </c>
      <c r="G121" s="36"/>
      <c r="M121" s="78"/>
      <c r="N121" s="82"/>
      <c r="O121" s="83"/>
      <c r="Q121" s="22"/>
    </row>
    <row r="122" customFormat="false" ht="18.75" hidden="false" customHeight="false" outlineLevel="0" collapsed="false">
      <c r="F122" s="6" t="s">
        <v>862</v>
      </c>
      <c r="G122" s="36"/>
      <c r="M122" s="78"/>
      <c r="N122" s="190" t="s">
        <v>774</v>
      </c>
      <c r="O122" s="74" t="s">
        <v>694</v>
      </c>
      <c r="P122" s="15"/>
      <c r="Q122" s="15"/>
    </row>
    <row r="123" customFormat="false" ht="18.75" hidden="false" customHeight="false" outlineLevel="0" collapsed="false">
      <c r="F123" s="6" t="s">
        <v>839</v>
      </c>
      <c r="M123" s="15"/>
      <c r="N123" s="112" t="e">
        <f aca="false" t="array" ref="N123:N125">_xlfn._xlws.sort(_xlfn._xlws.filter(_xlfn.unique($N$4:$N$113),_xlfn.unique($N$4:$N$113)&lt;&gt;""))</f>
        <v>#NAME?</v>
      </c>
      <c r="O123" s="86" t="e">
        <f aca="false">COUNTIFS($N$4:$N$113,"=" &amp; N123,$H$4:$H$113,"yel")</f>
        <v>#NAME?</v>
      </c>
      <c r="P123" s="15"/>
      <c r="Q123" s="15"/>
    </row>
    <row r="124" customFormat="false" ht="18.75" hidden="false" customHeight="false" outlineLevel="0" collapsed="false">
      <c r="F124" s="6" t="s">
        <v>863</v>
      </c>
      <c r="G124" s="36"/>
      <c r="M124" s="78"/>
      <c r="N124" s="191" t="e">
        <v>#NAME?</v>
      </c>
      <c r="O124" s="192" t="e">
        <f aca="false">COUNTIFS($N$4:$N$113,"=" &amp; N124,$H$4:$H$113,"yel")</f>
        <v>#NAME?</v>
      </c>
      <c r="P124" s="15"/>
      <c r="Q124" s="15"/>
    </row>
    <row r="125" customFormat="false" ht="18.75" hidden="false" customHeight="false" outlineLevel="0" collapsed="false">
      <c r="F125" s="6" t="s">
        <v>864</v>
      </c>
      <c r="G125" s="36"/>
      <c r="M125" s="78"/>
      <c r="N125" s="87" t="e">
        <v>#NAME?</v>
      </c>
      <c r="O125" s="88" t="e">
        <f aca="false">COUNTIFS($N$4:$N$113,"=" &amp; N125,$H$4:$H$113,"yel")</f>
        <v>#NAME?</v>
      </c>
      <c r="P125" s="15"/>
      <c r="Q125" s="15"/>
    </row>
    <row r="126" customFormat="false" ht="18.75" hidden="false" customHeight="false" outlineLevel="0" collapsed="false">
      <c r="C126" s="151"/>
      <c r="D126" s="151"/>
      <c r="E126" s="16"/>
      <c r="G126" s="36"/>
      <c r="M126" s="78"/>
      <c r="N126" s="82"/>
      <c r="O126" s="83"/>
      <c r="P126" s="15"/>
      <c r="Q126" s="15"/>
    </row>
    <row r="127" customFormat="false" ht="18.75" hidden="false" customHeight="false" outlineLevel="0" collapsed="false">
      <c r="G127" s="36"/>
      <c r="M127" s="78"/>
      <c r="N127" s="185" t="s">
        <v>716</v>
      </c>
      <c r="O127" s="74" t="s">
        <v>695</v>
      </c>
      <c r="P127" s="15"/>
      <c r="Q127" s="15"/>
    </row>
    <row r="128" customFormat="false" ht="18.75" hidden="false" customHeight="false" outlineLevel="0" collapsed="false">
      <c r="C128" s="151"/>
      <c r="D128" s="151"/>
      <c r="E128" s="16"/>
      <c r="G128" s="36"/>
      <c r="M128" s="15"/>
      <c r="N128" s="186" t="e">
        <f aca="false" t="array" ref="N128:N129">_xlfn._xlws.sort(_xlfn._xlws.filter(_xlfn.unique($O$4:$O$113),_xlfn.unique($O$4:$O$113)&lt;&gt;""))</f>
        <v>#NAME?</v>
      </c>
      <c r="O128" s="187" t="e">
        <f aca="false">COUNTIFS($O$4:$O$113,"=" &amp; N128,$H$4:$H$113,"grn")</f>
        <v>#NAME?</v>
      </c>
      <c r="P128" s="15"/>
      <c r="Q128" s="15"/>
    </row>
    <row r="129" customFormat="false" ht="18.75" hidden="false" customHeight="false" outlineLevel="0" collapsed="false">
      <c r="G129" s="36"/>
      <c r="M129" s="78"/>
      <c r="N129" s="188" t="e">
        <v>#NAME?</v>
      </c>
      <c r="O129" s="189" t="e">
        <f aca="false">COUNTIFS($O$4:$O$113,"=" &amp; N129,$H$4:$H$113,"grn")</f>
        <v>#NAME?</v>
      </c>
      <c r="P129" s="15"/>
      <c r="Q129" s="15"/>
    </row>
    <row r="130" customFormat="false" ht="18.75" hidden="false" customHeight="false" outlineLevel="0" collapsed="false">
      <c r="C130" s="151"/>
      <c r="D130" s="151"/>
      <c r="G130" s="36"/>
      <c r="M130" s="78"/>
      <c r="N130" s="87"/>
      <c r="O130" s="88"/>
      <c r="P130" s="15"/>
      <c r="Q130" s="15"/>
    </row>
    <row r="131" customFormat="false" ht="18.75" hidden="false" customHeight="false" outlineLevel="0" collapsed="false">
      <c r="G131" s="36"/>
      <c r="M131" s="78"/>
      <c r="N131" s="87"/>
      <c r="O131" s="88"/>
      <c r="P131" s="15"/>
      <c r="Q131" s="15"/>
    </row>
    <row r="132" customFormat="false" ht="18.75" hidden="false" customHeight="false" outlineLevel="0" collapsed="false">
      <c r="M132" s="78"/>
      <c r="N132" s="82"/>
      <c r="O132" s="83"/>
      <c r="Q132" s="15"/>
    </row>
    <row r="133" customFormat="false" ht="18.75" hidden="false" customHeight="false" outlineLevel="0" collapsed="false">
      <c r="G133" s="36"/>
      <c r="M133" s="15"/>
      <c r="N133" s="190" t="s">
        <v>774</v>
      </c>
      <c r="O133" s="74" t="s">
        <v>695</v>
      </c>
      <c r="P133" s="15"/>
      <c r="Q133" s="15"/>
    </row>
    <row r="134" customFormat="false" ht="18.75" hidden="false" customHeight="false" outlineLevel="0" collapsed="false">
      <c r="C134" s="151"/>
      <c r="D134" s="151"/>
      <c r="E134" s="16"/>
      <c r="F134" s="16"/>
      <c r="G134" s="36"/>
      <c r="M134" s="78"/>
      <c r="N134" s="112" t="e">
        <f aca="false" t="array" ref="N134:N135">_xlfn._xlws.sort(_xlfn._xlws.filter(_xlfn.unique($O$4:$O$113),_xlfn.unique($O$4:$O$113)&lt;&gt;""))</f>
        <v>#NAME?</v>
      </c>
      <c r="O134" s="86" t="e">
        <f aca="false">COUNTIFS($O$4:$O$113,"=" &amp; N134,$H$4:$H$113,"yel")</f>
        <v>#NAME?</v>
      </c>
      <c r="P134" s="15"/>
      <c r="Q134" s="15"/>
    </row>
    <row r="135" customFormat="false" ht="18.75" hidden="false" customHeight="false" outlineLevel="0" collapsed="false">
      <c r="G135" s="36"/>
      <c r="M135" s="78"/>
      <c r="N135" s="191" t="e">
        <v>#NAME?</v>
      </c>
      <c r="O135" s="192" t="e">
        <f aca="false">COUNTIFS($O$4:$O$113,"=" &amp; N135,$H$4:$H$113,"yel")</f>
        <v>#NAME?</v>
      </c>
      <c r="P135" s="15"/>
      <c r="Q135" s="15"/>
    </row>
    <row r="136" customFormat="false" ht="18.75" hidden="false" customHeight="false" outlineLevel="0" collapsed="false">
      <c r="G136" s="36"/>
      <c r="M136" s="78"/>
      <c r="N136" s="87"/>
      <c r="O136" s="88"/>
      <c r="P136" s="15"/>
      <c r="Q136" s="15"/>
    </row>
    <row r="137" customFormat="false" ht="18.75" hidden="false" customHeight="false" outlineLevel="0" collapsed="false">
      <c r="G137" s="36"/>
      <c r="N137" s="87"/>
      <c r="O137" s="88"/>
      <c r="P137" s="15"/>
    </row>
    <row r="138" customFormat="false" ht="18.75" hidden="false" customHeight="false" outlineLevel="0" collapsed="false">
      <c r="G138" s="36"/>
      <c r="N138" s="82"/>
      <c r="O138" s="83"/>
    </row>
  </sheetData>
  <mergeCells count="7">
    <mergeCell ref="H1:H3"/>
    <mergeCell ref="L1:L3"/>
    <mergeCell ref="M1:M3"/>
    <mergeCell ref="C2:F2"/>
    <mergeCell ref="I2:K2"/>
    <mergeCell ref="X4:Y5"/>
    <mergeCell ref="C104:F104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85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B43" activeCellId="0" sqref="B43"/>
    </sheetView>
  </sheetViews>
  <sheetFormatPr defaultRowHeight="45" zeroHeight="false" outlineLevelRow="0" outlineLevelCol="0"/>
  <cols>
    <col collapsed="false" customWidth="true" hidden="true" outlineLevel="0" max="1" min="1" style="0" width="3.29"/>
    <col collapsed="false" customWidth="true" hidden="false" outlineLevel="0" max="2" min="2" style="27" width="27.85"/>
    <col collapsed="false" customWidth="true" hidden="false" outlineLevel="0" max="3" min="3" style="98" width="26.58"/>
    <col collapsed="false" customWidth="true" hidden="true" outlineLevel="0" max="4" min="4" style="27" width="17.71"/>
    <col collapsed="false" customWidth="true" hidden="false" outlineLevel="0" max="5" min="5" style="27" width="5.14"/>
    <col collapsed="false" customWidth="true" hidden="false" outlineLevel="0" max="6" min="6" style="98" width="38.29"/>
    <col collapsed="false" customWidth="true" hidden="false" outlineLevel="0" max="7" min="7" style="27" width="18.14"/>
    <col collapsed="false" customWidth="true" hidden="false" outlineLevel="0" max="8" min="8" style="98" width="10"/>
    <col collapsed="false" customWidth="true" hidden="false" outlineLevel="0" max="9" min="9" style="98" width="9.14"/>
    <col collapsed="false" customWidth="true" hidden="false" outlineLevel="0" max="10" min="10" style="0" width="8.67"/>
    <col collapsed="false" customWidth="true" hidden="false" outlineLevel="0" max="12" min="11" style="150" width="1.58"/>
    <col collapsed="false" customWidth="true" hidden="false" outlineLevel="0" max="13" min="13" style="150" width="1.71"/>
    <col collapsed="false" customWidth="true" hidden="false" outlineLevel="0" max="1025" min="14" style="0" width="8.67"/>
  </cols>
  <sheetData>
    <row r="1" customFormat="false" ht="29.25" hidden="false" customHeight="true" outlineLevel="0" collapsed="false">
      <c r="A1" s="0" t="n">
        <f aca="false">'Hybrid - IP - True - Stereo'!C1</f>
        <v>0</v>
      </c>
      <c r="B1" s="152" t="s">
        <v>713</v>
      </c>
      <c r="C1" s="152"/>
      <c r="D1" s="152"/>
      <c r="E1" s="152"/>
      <c r="H1" s="98" t="n">
        <f aca="false">'Hybrid - IP - True - Stereo'!N1</f>
        <v>0</v>
      </c>
    </row>
    <row r="2" customFormat="false" ht="19.5" hidden="false" customHeight="true" outlineLevel="0" collapsed="false">
      <c r="A2" s="0" t="str">
        <f aca="false">'Hybrid - IP - True - Stereo'!C2</f>
        <v>Stereo Staves - IP - True</v>
      </c>
      <c r="D2" s="27" t="n">
        <f aca="false">'Hybrid - IP - True - Stereo'!F2</f>
        <v>0</v>
      </c>
      <c r="E2" s="27" t="n">
        <f aca="false">'Hybrid - IP - True - Stereo'!L2</f>
        <v>0</v>
      </c>
      <c r="H2" s="98" t="str">
        <f aca="false">'Hybrid - IP - True - Stereo'!N2</f>
        <v>A-top</v>
      </c>
      <c r="I2" s="98" t="str">
        <f aca="false">'Hybrid - IP - True - Stereo'!O2</f>
        <v>C-bot</v>
      </c>
      <c r="K2" s="153" t="s">
        <v>42</v>
      </c>
      <c r="L2" s="153"/>
      <c r="M2" s="153"/>
    </row>
    <row r="3" customFormat="false" ht="45" hidden="false" customHeight="true" outlineLevel="0" collapsed="false">
      <c r="A3" s="0" t="str">
        <f aca="false">'Hybrid - IP - True - Stereo'!C3</f>
        <v>LVR Name</v>
      </c>
      <c r="B3" s="27" t="s">
        <v>865</v>
      </c>
      <c r="C3" s="98" t="s">
        <v>372</v>
      </c>
      <c r="D3" s="27" t="str">
        <f aca="false">'Hybrid - IP - True - Stereo'!F3</f>
        <v>LVR ID - Connector - Pin</v>
      </c>
      <c r="E3" s="27" t="n">
        <f aca="false">'Hybrid - IP - True - Stereo'!L3</f>
        <v>0</v>
      </c>
      <c r="F3" s="98" t="s">
        <v>670</v>
      </c>
      <c r="H3" s="98" t="str">
        <f aca="false">'Hybrid - IP - True - Stereo'!N3</f>
        <v>L (m)</v>
      </c>
      <c r="I3" s="98" t="str">
        <f aca="false">'Hybrid - IP - True - Stereo'!O3</f>
        <v>L (m)</v>
      </c>
    </row>
    <row r="4" customFormat="false" ht="45" hidden="false" customHeight="true" outlineLevel="0" collapsed="false">
      <c r="A4" s="0" t="str">
        <f aca="false">'Hybrid - IP - True - Stereo'!C4</f>
        <v>PT_a_alpha_S2M_P1W_LV_SRC/RET</v>
      </c>
      <c r="B4" s="27" t="str">
        <f aca="false">IF(ISNUMBER(SEARCH("_LV",A4)),LEFT(A4,FIND("_LV",A4)-1),"")</f>
        <v>PT_a_alpha_S2M_P1W</v>
      </c>
      <c r="C4" s="98" t="str">
        <f aca="false">'Hybrid - IP - True - Stereo'!E4</f>
        <v>P1 - 1/9</v>
      </c>
      <c r="D4" s="27" t="str">
        <f aca="false">'Hybrid - IP - True - Stereo'!F4</f>
        <v>55 - J13 - 8/7</v>
      </c>
      <c r="E4" s="27" t="e">
        <f aca="false">'Hybrid - IP - True - Stereo'!L4</f>
        <v>#NAME?</v>
      </c>
      <c r="F4" s="98" t="e">
        <f aca="false">CONCATENATE(D4,"   ",E4)</f>
        <v>#NAME?</v>
      </c>
      <c r="H4" s="98" t="e">
        <f aca="false">'Hybrid - IP - True - Stereo'!N4</f>
        <v>#NAME?</v>
      </c>
      <c r="I4" s="98" t="e">
        <f aca="false">'Hybrid - IP - True - Stereo'!O4</f>
        <v>#NAME?</v>
      </c>
      <c r="K4" s="163"/>
    </row>
    <row r="5" customFormat="false" ht="45" hidden="false" customHeight="true" outlineLevel="0" collapsed="false">
      <c r="A5" s="0" t="str">
        <f aca="false">'Hybrid - IP - True - Stereo'!C5</f>
        <v>PT_a_alpha_S2M_P2E_LV_SRC/RET</v>
      </c>
      <c r="B5" s="27" t="str">
        <f aca="false">IF(ISNUMBER(SEARCH("_LV",A5)),LEFT(A5,FIND("_LV",A5)-1),"")</f>
        <v>PT_a_alpha_S2M_P2E</v>
      </c>
      <c r="C5" s="98" t="str">
        <f aca="false">'Hybrid - IP - True - Stereo'!E5</f>
        <v>P1 - 2/10</v>
      </c>
      <c r="D5" s="27" t="str">
        <f aca="false">'Hybrid - IP - True - Stereo'!F5</f>
        <v>51 - J12 - 6/5</v>
      </c>
      <c r="E5" s="27" t="e">
        <f aca="false">'Hybrid - IP - True - Stereo'!L5</f>
        <v>#NAME?</v>
      </c>
      <c r="F5" s="98" t="e">
        <f aca="false">CONCATENATE(D5,"   ",E5)</f>
        <v>#NAME?</v>
      </c>
      <c r="H5" s="98" t="e">
        <f aca="false">'Hybrid - IP - True - Stereo'!N5</f>
        <v>#NAME?</v>
      </c>
      <c r="I5" s="98" t="e">
        <f aca="false">'Hybrid - IP - True - Stereo'!O5</f>
        <v>#NAME?</v>
      </c>
      <c r="K5" s="166"/>
      <c r="L5" s="167"/>
      <c r="M5" s="167"/>
    </row>
    <row r="6" customFormat="false" ht="45" hidden="false" customHeight="true" outlineLevel="0" collapsed="false">
      <c r="A6" s="0" t="str">
        <f aca="false">'Hybrid - IP - True - Stereo'!C7</f>
        <v>PT_a_alpha_S2S_P1W_LV_SRC/RET</v>
      </c>
      <c r="B6" s="27" t="str">
        <f aca="false">IF(ISNUMBER(SEARCH("_LV",A6)),LEFT(A6,FIND("_LV",A6)-1),"")</f>
        <v>PT_a_alpha_S2S_P1W</v>
      </c>
      <c r="C6" s="98" t="str">
        <f aca="false">'Hybrid - IP - True - Stereo'!E7</f>
        <v>P1 - 4/12</v>
      </c>
      <c r="D6" s="27" t="str">
        <f aca="false">'Hybrid - IP - True - Stereo'!F7</f>
        <v>51 - J12 - 8/7</v>
      </c>
      <c r="E6" s="27" t="e">
        <f aca="false">'Hybrid - IP - True - Stereo'!L7</f>
        <v>#NAME?</v>
      </c>
      <c r="F6" s="98" t="e">
        <f aca="false">CONCATENATE(D6,"   ",E6)</f>
        <v>#NAME?</v>
      </c>
      <c r="H6" s="98" t="e">
        <f aca="false">'Hybrid - IP - True - Stereo'!N7</f>
        <v>#NAME?</v>
      </c>
      <c r="I6" s="98" t="e">
        <f aca="false">'Hybrid - IP - True - Stereo'!O7</f>
        <v>#NAME?</v>
      </c>
      <c r="K6" s="169"/>
      <c r="L6" s="167"/>
      <c r="M6" s="167"/>
    </row>
    <row r="7" customFormat="false" ht="45" hidden="false" customHeight="true" outlineLevel="0" collapsed="false">
      <c r="A7" s="0" t="str">
        <f aca="false">'Hybrid - IP - True - Stereo'!C8</f>
        <v>PT_a_alpha_S2S_P2E_LV_SRC/RET</v>
      </c>
      <c r="B7" s="27" t="str">
        <f aca="false">IF(ISNUMBER(SEARCH("_LV",A7)),LEFT(A7,FIND("_LV",A7)-1),"")</f>
        <v>PT_a_alpha_S2S_P2E</v>
      </c>
      <c r="C7" s="98" t="str">
        <f aca="false">'Hybrid - IP - True - Stereo'!E8</f>
        <v>P1 - 5/13</v>
      </c>
      <c r="D7" s="27" t="str">
        <f aca="false">'Hybrid - IP - True - Stereo'!F8</f>
        <v>49 - J13 - 4/3</v>
      </c>
      <c r="E7" s="27" t="e">
        <f aca="false">'Hybrid - IP - True - Stereo'!L8</f>
        <v>#NAME?</v>
      </c>
      <c r="F7" s="98" t="e">
        <f aca="false">CONCATENATE(D7,"   ",E7)</f>
        <v>#NAME?</v>
      </c>
      <c r="H7" s="98" t="e">
        <f aca="false">'Hybrid - IP - True - Stereo'!N8</f>
        <v>#NAME?</v>
      </c>
      <c r="I7" s="98" t="e">
        <f aca="false">'Hybrid - IP - True - Stereo'!O8</f>
        <v>#NAME?</v>
      </c>
      <c r="K7" s="170"/>
      <c r="L7" s="167"/>
      <c r="M7" s="167"/>
    </row>
    <row r="8" customFormat="false" ht="45" hidden="false" customHeight="true" outlineLevel="0" collapsed="false">
      <c r="A8" s="0" t="str">
        <f aca="false">'Hybrid - IP - True - Stereo'!C9</f>
        <v>PT_a_alpha_S2S_P3_LV_SRC/RET</v>
      </c>
      <c r="B8" s="27" t="str">
        <f aca="false">IF(ISNUMBER(SEARCH("_LV",A8)),LEFT(A8,FIND("_LV",A8)-1),"")</f>
        <v>PT_a_alpha_S2S_P3</v>
      </c>
      <c r="C8" s="98" t="str">
        <f aca="false">'Hybrid - IP - True - Stereo'!E9</f>
        <v>P1 - 6/14</v>
      </c>
      <c r="D8" s="27" t="str">
        <f aca="false">'Hybrid - IP - True - Stereo'!F9</f>
        <v>47 - J12 - 2/1</v>
      </c>
      <c r="E8" s="27" t="e">
        <f aca="false">'Hybrid - IP - True - Stereo'!L9</f>
        <v>#NAME?</v>
      </c>
      <c r="F8" s="98" t="e">
        <f aca="false">CONCATENATE(D8,"   ",E8)</f>
        <v>#NAME?</v>
      </c>
      <c r="H8" s="98" t="e">
        <f aca="false">'Hybrid - IP - True - Stereo'!N9</f>
        <v>#NAME?</v>
      </c>
      <c r="I8" s="98" t="e">
        <f aca="false">'Hybrid - IP - True - Stereo'!O9</f>
        <v>#NAME?</v>
      </c>
      <c r="K8" s="170"/>
      <c r="L8" s="167"/>
      <c r="M8" s="167"/>
    </row>
    <row r="9" customFormat="false" ht="45" hidden="false" customHeight="true" outlineLevel="0" collapsed="false">
      <c r="A9" s="0" t="str">
        <f aca="false">'Hybrid - IP - True - Stereo'!C10</f>
        <v>PT_a_alpha_S1M_P1E_LV_SRC/RET</v>
      </c>
      <c r="B9" s="27" t="str">
        <f aca="false">IF(ISNUMBER(SEARCH("_LV",A9)),LEFT(A9,FIND("_LV",A9)-1),"")</f>
        <v>PT_a_alpha_S1M_P1E</v>
      </c>
      <c r="C9" s="98" t="str">
        <f aca="false">'Hybrid - IP - True - Stereo'!E10</f>
        <v>P1 - 7/15</v>
      </c>
      <c r="D9" s="27" t="str">
        <f aca="false">'Hybrid - IP - True - Stereo'!F10</f>
        <v>55 - J12 - 2/1</v>
      </c>
      <c r="E9" s="27" t="e">
        <f aca="false">'Hybrid - IP - True - Stereo'!L10</f>
        <v>#NAME?</v>
      </c>
      <c r="F9" s="101" t="e">
        <f aca="false">CONCATENATE(D9,"   ",E9)</f>
        <v>#NAME?</v>
      </c>
      <c r="G9" s="193"/>
      <c r="H9" s="98" t="e">
        <f aca="false">'Hybrid - IP - True - Stereo'!N10</f>
        <v>#NAME?</v>
      </c>
      <c r="I9" s="98" t="e">
        <f aca="false">'Hybrid - IP - True - Stereo'!O10</f>
        <v>#NAME?</v>
      </c>
      <c r="K9" s="170"/>
      <c r="L9" s="167"/>
      <c r="M9" s="167"/>
    </row>
    <row r="10" customFormat="false" ht="45" hidden="false" customHeight="true" outlineLevel="0" collapsed="false">
      <c r="A10" s="0" t="str">
        <f aca="false">'Hybrid - IP - True - Stereo'!C11</f>
        <v>PT_a_alpha_S1M_P1E_LV_SRC/RET</v>
      </c>
      <c r="B10" s="27" t="str">
        <f aca="false">IF(ISNUMBER(SEARCH("_LV",A10)),LEFT(A10,FIND("_LV",A10)-1),"")</f>
        <v>PT_a_alpha_S1M_P1E</v>
      </c>
      <c r="C10" s="98" t="str">
        <f aca="false">'Hybrid - IP - True - Stereo'!E11</f>
        <v>P1 - 7/15</v>
      </c>
      <c r="D10" s="27" t="str">
        <f aca="false">'Hybrid - IP - True - Stereo'!F11</f>
        <v>55 - J12 - 6/5</v>
      </c>
      <c r="E10" s="27" t="e">
        <f aca="false">'Hybrid - IP - True - Stereo'!L11</f>
        <v>#NAME?</v>
      </c>
      <c r="F10" s="101" t="e">
        <f aca="false">CONCATENATE(D10,"   ",E10)</f>
        <v>#NAME?</v>
      </c>
      <c r="G10" s="193"/>
      <c r="H10" s="98" t="n">
        <f aca="false">'Hybrid - IP - True - Stereo'!N11</f>
        <v>0</v>
      </c>
      <c r="I10" s="98" t="n">
        <f aca="false">'Hybrid - IP - True - Stereo'!O11</f>
        <v>0</v>
      </c>
      <c r="K10" s="166"/>
      <c r="L10" s="167"/>
      <c r="M10" s="167"/>
    </row>
    <row r="11" s="194" customFormat="true" ht="45" hidden="false" customHeight="true" outlineLevel="0" collapsed="false">
      <c r="B11" s="14"/>
      <c r="C11" s="195"/>
      <c r="D11" s="14"/>
      <c r="E11" s="14"/>
      <c r="F11" s="195"/>
      <c r="G11" s="14"/>
      <c r="H11" s="195"/>
      <c r="I11" s="195"/>
      <c r="K11" s="167"/>
      <c r="L11" s="167"/>
      <c r="M11" s="167"/>
    </row>
    <row r="12" customFormat="false" ht="45" hidden="false" customHeight="true" outlineLevel="0" collapsed="false">
      <c r="A12" s="0" t="str">
        <f aca="false">'Hybrid - IP - True - Stereo'!C14</f>
        <v>PT_a_alpha_S1M_P1W_LV_SRC/RET</v>
      </c>
      <c r="B12" s="27" t="str">
        <f aca="false">IF(ISNUMBER(SEARCH("_LV",A12)),LEFT(A12,FIND("_LV",A12)-1),"")</f>
        <v>PT_a_alpha_S1M_P1W</v>
      </c>
      <c r="C12" s="98" t="str">
        <f aca="false">'Hybrid - IP - True - Stereo'!E14</f>
        <v>P2 - 1/9</v>
      </c>
      <c r="D12" s="27" t="str">
        <f aca="false">'Hybrid - IP - True - Stereo'!F14</f>
        <v>55 - J12 - 4/3</v>
      </c>
      <c r="E12" s="27" t="e">
        <f aca="false">'Hybrid - IP - True - Stereo'!L14</f>
        <v>#NAME?</v>
      </c>
      <c r="F12" s="103" t="e">
        <f aca="false">CONCATENATE(D12,"   ",E12)</f>
        <v>#NAME?</v>
      </c>
      <c r="G12" s="196"/>
      <c r="H12" s="98" t="e">
        <f aca="false">'Hybrid - IP - True - Stereo'!N14</f>
        <v>#NAME?</v>
      </c>
      <c r="I12" s="98" t="e">
        <f aca="false">'Hybrid - IP - True - Stereo'!O14</f>
        <v>#NAME?</v>
      </c>
      <c r="K12" s="169"/>
      <c r="L12" s="167"/>
      <c r="M12" s="167"/>
    </row>
    <row r="13" customFormat="false" ht="45" hidden="false" customHeight="true" outlineLevel="0" collapsed="false">
      <c r="A13" s="0" t="str">
        <f aca="false">'Hybrid - IP - True - Stereo'!C15</f>
        <v>PT_a_alpha_S1M_P1W_LV_SRC/RET</v>
      </c>
      <c r="B13" s="27" t="str">
        <f aca="false">IF(ISNUMBER(SEARCH("_LV",A13)),LEFT(A13,FIND("_LV",A13)-1),"")</f>
        <v>PT_a_alpha_S1M_P1W</v>
      </c>
      <c r="C13" s="98" t="str">
        <f aca="false">'Hybrid - IP - True - Stereo'!E15</f>
        <v>P2 - 1/9</v>
      </c>
      <c r="D13" s="27" t="str">
        <f aca="false">'Hybrid - IP - True - Stereo'!F15</f>
        <v>55 - J12 - 8/7</v>
      </c>
      <c r="E13" s="27" t="e">
        <f aca="false">'Hybrid - IP - True - Stereo'!L15</f>
        <v>#NAME?</v>
      </c>
      <c r="F13" s="103" t="e">
        <f aca="false">CONCATENATE(D13,"   ",E13)</f>
        <v>#NAME?</v>
      </c>
      <c r="G13" s="196"/>
      <c r="H13" s="98" t="n">
        <f aca="false">'Hybrid - IP - True - Stereo'!N15</f>
        <v>0</v>
      </c>
      <c r="I13" s="98" t="n">
        <f aca="false">'Hybrid - IP - True - Stereo'!O15</f>
        <v>0</v>
      </c>
      <c r="K13" s="170"/>
      <c r="L13" s="167"/>
      <c r="M13" s="167"/>
    </row>
    <row r="14" customFormat="false" ht="45" hidden="false" customHeight="true" outlineLevel="0" collapsed="false">
      <c r="A14" s="0" t="str">
        <f aca="false">'Hybrid - IP - True - Stereo'!C16</f>
        <v>PT_a_alpha_S1M_P2E_LV_SRC/RET</v>
      </c>
      <c r="B14" s="27" t="str">
        <f aca="false">IF(ISNUMBER(SEARCH("_LV",A14)),LEFT(A14,FIND("_LV",A14)-1),"")</f>
        <v>PT_a_alpha_S1M_P2E</v>
      </c>
      <c r="C14" s="98" t="str">
        <f aca="false">'Hybrid - IP - True - Stereo'!E16</f>
        <v>P2 - 2/10</v>
      </c>
      <c r="D14" s="27" t="str">
        <f aca="false">'Hybrid - IP - True - Stereo'!F16</f>
        <v>51 - J12 - 4/3</v>
      </c>
      <c r="E14" s="27" t="e">
        <f aca="false">'Hybrid - IP - True - Stereo'!L16</f>
        <v>#NAME?</v>
      </c>
      <c r="F14" s="98" t="e">
        <f aca="false">CONCATENATE(D14,"   ",E14)</f>
        <v>#NAME?</v>
      </c>
      <c r="H14" s="98" t="e">
        <f aca="false">'Hybrid - IP - True - Stereo'!N16</f>
        <v>#NAME?</v>
      </c>
      <c r="I14" s="98" t="e">
        <f aca="false">'Hybrid - IP - True - Stereo'!O16</f>
        <v>#NAME?</v>
      </c>
      <c r="K14" s="170"/>
      <c r="L14" s="167"/>
      <c r="M14" s="167"/>
    </row>
    <row r="15" customFormat="false" ht="45" hidden="false" customHeight="true" outlineLevel="0" collapsed="false">
      <c r="A15" s="0" t="str">
        <f aca="false">'Hybrid - IP - True - Stereo'!C17</f>
        <v>PT_a_alpha_S1M_P3_LV_SRC/RET</v>
      </c>
      <c r="B15" s="27" t="str">
        <f aca="false">IF(ISNUMBER(SEARCH("_LV",A15)),LEFT(A15,FIND("_LV",A15)-1),"")</f>
        <v>PT_a_alpha_S1M_P3</v>
      </c>
      <c r="C15" s="98" t="str">
        <f aca="false">'Hybrid - IP - True - Stereo'!E17</f>
        <v>P2 - 3/11</v>
      </c>
      <c r="D15" s="27" t="str">
        <f aca="false">'Hybrid - IP - True - Stereo'!F17</f>
        <v>49 - J12 - 6/5</v>
      </c>
      <c r="E15" s="27" t="e">
        <f aca="false">'Hybrid - IP - True - Stereo'!L17</f>
        <v>#NAME?</v>
      </c>
      <c r="F15" s="98" t="e">
        <f aca="false">CONCATENATE(D15,"   ",E15)</f>
        <v>#NAME?</v>
      </c>
      <c r="H15" s="98" t="e">
        <f aca="false">'Hybrid - IP - True - Stereo'!N17</f>
        <v>#NAME?</v>
      </c>
      <c r="I15" s="98" t="e">
        <f aca="false">'Hybrid - IP - True - Stereo'!O17</f>
        <v>#NAME?</v>
      </c>
      <c r="K15" s="170"/>
      <c r="L15" s="167"/>
      <c r="M15" s="167"/>
    </row>
    <row r="16" customFormat="false" ht="45" hidden="false" customHeight="true" outlineLevel="0" collapsed="false">
      <c r="A16" s="0" t="str">
        <f aca="false">'Hybrid - IP - True - Stereo'!C18</f>
        <v>PT_a_alpha_S1S_P1W_LV_SRC/RET</v>
      </c>
      <c r="B16" s="27" t="str">
        <f aca="false">IF(ISNUMBER(SEARCH("_LV",A16)),LEFT(A16,FIND("_LV",A16)-1),"")</f>
        <v>PT_a_alpha_S1S_P1W</v>
      </c>
      <c r="C16" s="98" t="str">
        <f aca="false">'Hybrid - IP - True - Stereo'!E18</f>
        <v>P2 - 4/12</v>
      </c>
      <c r="D16" s="27" t="str">
        <f aca="false">'Hybrid - IP - True - Stereo'!F18</f>
        <v>53 - J13 - 4/3</v>
      </c>
      <c r="E16" s="27" t="e">
        <f aca="false">'Hybrid - IP - True - Stereo'!L18</f>
        <v>#NAME?</v>
      </c>
      <c r="F16" s="101" t="e">
        <f aca="false">CONCATENATE(D16,"   ",E16)</f>
        <v>#NAME?</v>
      </c>
      <c r="G16" s="193"/>
      <c r="H16" s="98" t="e">
        <f aca="false">'Hybrid - IP - True - Stereo'!N18</f>
        <v>#NAME?</v>
      </c>
      <c r="I16" s="98" t="e">
        <f aca="false">'Hybrid - IP - True - Stereo'!O18</f>
        <v>#NAME?</v>
      </c>
      <c r="K16" s="170"/>
      <c r="L16" s="167"/>
      <c r="M16" s="167"/>
    </row>
    <row r="17" customFormat="false" ht="45" hidden="false" customHeight="true" outlineLevel="0" collapsed="false">
      <c r="A17" s="0" t="str">
        <f aca="false">'Hybrid - IP - True - Stereo'!C19</f>
        <v>PT_a_alpha_S1S_P1W_LV_SRC/RET</v>
      </c>
      <c r="B17" s="27" t="str">
        <f aca="false">IF(ISNUMBER(SEARCH("_LV",A17)),LEFT(A17,FIND("_LV",A17)-1),"")</f>
        <v>PT_a_alpha_S1S_P1W</v>
      </c>
      <c r="C17" s="98" t="str">
        <f aca="false">'Hybrid - IP - True - Stereo'!E19</f>
        <v>P2 - 4/12</v>
      </c>
      <c r="D17" s="27" t="str">
        <f aca="false">'Hybrid - IP - True - Stereo'!F19</f>
        <v>53 - J13 - 8/7</v>
      </c>
      <c r="E17" s="27" t="e">
        <f aca="false">'Hybrid - IP - True - Stereo'!L19</f>
        <v>#NAME?</v>
      </c>
      <c r="F17" s="101" t="e">
        <f aca="false">CONCATENATE(D17,"   ",E17)</f>
        <v>#NAME?</v>
      </c>
      <c r="G17" s="193"/>
      <c r="H17" s="98" t="n">
        <f aca="false">'Hybrid - IP - True - Stereo'!N19</f>
        <v>0</v>
      </c>
      <c r="I17" s="98" t="n">
        <f aca="false">'Hybrid - IP - True - Stereo'!O19</f>
        <v>0</v>
      </c>
      <c r="K17" s="170"/>
      <c r="L17" s="167"/>
      <c r="M17" s="167"/>
    </row>
    <row r="18" customFormat="false" ht="45" hidden="false" customHeight="true" outlineLevel="0" collapsed="false">
      <c r="A18" s="0" t="str">
        <f aca="false">'Hybrid - IP - True - Stereo'!C20</f>
        <v>PT_a_alpha_S1S_P2E_LV_SRC/RET</v>
      </c>
      <c r="B18" s="27" t="str">
        <f aca="false">IF(ISNUMBER(SEARCH("_LV",A18)),LEFT(A18,FIND("_LV",A18)-1),"")</f>
        <v>PT_a_alpha_S1S_P2E</v>
      </c>
      <c r="C18" s="98" t="str">
        <f aca="false">'Hybrid - IP - True - Stereo'!E20</f>
        <v>P2 - 5/13</v>
      </c>
      <c r="D18" s="27" t="str">
        <f aca="false">'Hybrid - IP - True - Stereo'!F20</f>
        <v>49 - J12 - 2/1</v>
      </c>
      <c r="E18" s="27" t="e">
        <f aca="false">'Hybrid - IP - True - Stereo'!L20</f>
        <v>#NAME?</v>
      </c>
      <c r="F18" s="98" t="e">
        <f aca="false">CONCATENATE(D18,"   ",E18)</f>
        <v>#NAME?</v>
      </c>
      <c r="H18" s="98" t="e">
        <f aca="false">'Hybrid - IP - True - Stereo'!N20</f>
        <v>#NAME?</v>
      </c>
      <c r="I18" s="98" t="e">
        <f aca="false">'Hybrid - IP - True - Stereo'!O20</f>
        <v>#NAME?</v>
      </c>
      <c r="K18" s="170"/>
      <c r="L18" s="167"/>
      <c r="M18" s="167"/>
    </row>
    <row r="19" customFormat="false" ht="45" hidden="false" customHeight="true" outlineLevel="0" collapsed="false">
      <c r="A19" s="0" t="str">
        <f aca="false">'Hybrid - IP - True - Stereo'!C21</f>
        <v>PT_a_alpha_S1S_P3_LV_SRC/RET</v>
      </c>
      <c r="B19" s="27" t="str">
        <f aca="false">IF(ISNUMBER(SEARCH("_LV",A19)),LEFT(A19,FIND("_LV",A19)-1),"")</f>
        <v>PT_a_alpha_S1S_P3</v>
      </c>
      <c r="C19" s="98" t="str">
        <f aca="false">'Hybrid - IP - True - Stereo'!E21</f>
        <v>P2 - 6/14</v>
      </c>
      <c r="D19" s="27" t="str">
        <f aca="false">'Hybrid - IP - True - Stereo'!F21</f>
        <v>47 - J12 - 4/3</v>
      </c>
      <c r="E19" s="27" t="e">
        <f aca="false">'Hybrid - IP - True - Stereo'!L21</f>
        <v>#NAME?</v>
      </c>
      <c r="F19" s="98" t="e">
        <f aca="false">CONCATENATE(D19,"   ",E19)</f>
        <v>#NAME?</v>
      </c>
      <c r="H19" s="98" t="e">
        <f aca="false">'Hybrid - IP - True - Stereo'!N21</f>
        <v>#NAME?</v>
      </c>
      <c r="I19" s="98" t="e">
        <f aca="false">'Hybrid - IP - True - Stereo'!O21</f>
        <v>#NAME?</v>
      </c>
      <c r="K19" s="170"/>
      <c r="L19" s="167"/>
      <c r="M19" s="179"/>
    </row>
    <row r="20" customFormat="false" ht="45" hidden="false" customHeight="true" outlineLevel="0" collapsed="false">
      <c r="A20" s="0" t="str">
        <f aca="false">'Hybrid - IP - True - Stereo'!C22</f>
        <v>PT_a_alpha_S0S_P2W_LV_SRC/RET</v>
      </c>
      <c r="B20" s="27" t="str">
        <f aca="false">IF(ISNUMBER(SEARCH("_LV",A20)),LEFT(A20,FIND("_LV",A20)-1),"")</f>
        <v>PT_a_alpha_S0S_P2W</v>
      </c>
      <c r="C20" s="98" t="str">
        <f aca="false">'Hybrid - IP - True - Stereo'!E22</f>
        <v>P2 - 7/15</v>
      </c>
      <c r="D20" s="27" t="str">
        <f aca="false">'Hybrid - IP - True - Stereo'!F22</f>
        <v>53 - J12 - 4/3</v>
      </c>
      <c r="E20" s="27" t="e">
        <f aca="false">'Hybrid - IP - True - Stereo'!L22</f>
        <v>#NAME?</v>
      </c>
      <c r="F20" s="103" t="e">
        <f aca="false">CONCATENATE(D20,"   ",E20)</f>
        <v>#NAME?</v>
      </c>
      <c r="G20" s="196"/>
      <c r="H20" s="98" t="e">
        <f aca="false">'Hybrid - IP - True - Stereo'!N22</f>
        <v>#NAME?</v>
      </c>
      <c r="I20" s="98" t="e">
        <f aca="false">'Hybrid - IP - True - Stereo'!O22</f>
        <v>#NAME?</v>
      </c>
      <c r="K20" s="170"/>
      <c r="L20" s="167"/>
      <c r="M20" s="167"/>
    </row>
    <row r="21" customFormat="false" ht="45" hidden="false" customHeight="true" outlineLevel="0" collapsed="false">
      <c r="A21" s="0" t="str">
        <f aca="false">'Hybrid - IP - True - Stereo'!C23</f>
        <v>PT_a_alpha_S0S_P2W_LV_SRC/RET</v>
      </c>
      <c r="B21" s="27" t="str">
        <f aca="false">IF(ISNUMBER(SEARCH("_LV",A21)),LEFT(A21,FIND("_LV",A21)-1),"")</f>
        <v>PT_a_alpha_S0S_P2W</v>
      </c>
      <c r="C21" s="98" t="str">
        <f aca="false">'Hybrid - IP - True - Stereo'!E23</f>
        <v>P2 - 7/15</v>
      </c>
      <c r="D21" s="27" t="str">
        <f aca="false">'Hybrid - IP - True - Stereo'!F23</f>
        <v>53 - J12 - 8/7</v>
      </c>
      <c r="E21" s="27" t="e">
        <f aca="false">'Hybrid - IP - True - Stereo'!L23</f>
        <v>#NAME?</v>
      </c>
      <c r="F21" s="103" t="e">
        <f aca="false">CONCATENATE(D21,"   ",E21)</f>
        <v>#NAME?</v>
      </c>
      <c r="G21" s="196"/>
      <c r="H21" s="98" t="n">
        <f aca="false">'Hybrid - IP - True - Stereo'!N23</f>
        <v>0</v>
      </c>
      <c r="I21" s="98" t="n">
        <f aca="false">'Hybrid - IP - True - Stereo'!O23</f>
        <v>0</v>
      </c>
      <c r="K21" s="170"/>
      <c r="L21" s="167"/>
      <c r="M21" s="167"/>
    </row>
    <row r="22" customFormat="false" ht="45" hidden="false" customHeight="true" outlineLevel="0" collapsed="false">
      <c r="A22" s="0" t="str">
        <f aca="false">'Hybrid - IP - True - Stereo'!C24</f>
        <v>PT_a_alpha_S1S_P1E_LV_SRC/RET</v>
      </c>
      <c r="B22" s="27" t="str">
        <f aca="false">IF(ISNUMBER(SEARCH("_LV",A22)),LEFT(A22,FIND("_LV",A22)-1),"")</f>
        <v>PT_a_alpha_S1S_P1E</v>
      </c>
      <c r="C22" s="98" t="str">
        <f aca="false">'Hybrid - IP - True - Stereo'!E24</f>
        <v>P2 - 8/16</v>
      </c>
      <c r="D22" s="27" t="str">
        <f aca="false">'Hybrid - IP - True - Stereo'!F24</f>
        <v>53 - J13 - 2/1</v>
      </c>
      <c r="E22" s="27" t="e">
        <f aca="false">'Hybrid - IP - True - Stereo'!L24</f>
        <v>#NAME?</v>
      </c>
      <c r="F22" s="101" t="e">
        <f aca="false">CONCATENATE(D22,"   ",E22)</f>
        <v>#NAME?</v>
      </c>
      <c r="G22" s="193"/>
      <c r="H22" s="98" t="e">
        <f aca="false">'Hybrid - IP - True - Stereo'!N24</f>
        <v>#NAME?</v>
      </c>
      <c r="I22" s="98" t="e">
        <f aca="false">'Hybrid - IP - True - Stereo'!O24</f>
        <v>#NAME?</v>
      </c>
      <c r="K22" s="170"/>
      <c r="L22" s="167"/>
      <c r="M22" s="167"/>
    </row>
    <row r="23" customFormat="false" ht="45" hidden="false" customHeight="true" outlineLevel="0" collapsed="false">
      <c r="A23" s="0" t="str">
        <f aca="false">'Hybrid - IP - True - Stereo'!C25</f>
        <v>PT_a_alpha_S1S_P1E_LV_SRC/RET</v>
      </c>
      <c r="B23" s="27" t="str">
        <f aca="false">IF(ISNUMBER(SEARCH("_LV",A23)),LEFT(A23,FIND("_LV",A23)-1),"")</f>
        <v>PT_a_alpha_S1S_P1E</v>
      </c>
      <c r="C23" s="98" t="str">
        <f aca="false">'Hybrid - IP - True - Stereo'!E25</f>
        <v>P2 - 8/16</v>
      </c>
      <c r="D23" s="27" t="str">
        <f aca="false">'Hybrid - IP - True - Stereo'!F25</f>
        <v>53 - J13 - 6/5</v>
      </c>
      <c r="E23" s="27" t="e">
        <f aca="false">'Hybrid - IP - True - Stereo'!L25</f>
        <v>#NAME?</v>
      </c>
      <c r="F23" s="101" t="e">
        <f aca="false">CONCATENATE(D23,"   ",E23)</f>
        <v>#NAME?</v>
      </c>
      <c r="G23" s="193"/>
      <c r="H23" s="98" t="n">
        <f aca="false">'Hybrid - IP - True - Stereo'!N25</f>
        <v>0</v>
      </c>
      <c r="I23" s="98" t="n">
        <f aca="false">'Hybrid - IP - True - Stereo'!O25</f>
        <v>0</v>
      </c>
      <c r="K23" s="166"/>
      <c r="L23" s="167"/>
      <c r="M23" s="167"/>
    </row>
    <row r="24" s="194" customFormat="true" ht="87.75" hidden="false" customHeight="true" outlineLevel="0" collapsed="false">
      <c r="B24" s="14"/>
      <c r="C24" s="195"/>
      <c r="D24" s="14"/>
      <c r="E24" s="14"/>
      <c r="F24" s="195"/>
      <c r="G24" s="14"/>
      <c r="H24" s="195"/>
      <c r="I24" s="195"/>
      <c r="K24" s="167"/>
      <c r="L24" s="167"/>
      <c r="M24" s="167"/>
    </row>
    <row r="25" customFormat="false" ht="45" hidden="false" customHeight="true" outlineLevel="0" collapsed="false">
      <c r="A25" s="0" t="str">
        <f aca="false">'Hybrid - IP - True - Stereo'!C27</f>
        <v>PT_a_alpha_S0M_P1W_LV_SRC/RET</v>
      </c>
      <c r="B25" s="27" t="str">
        <f aca="false">IF(ISNUMBER(SEARCH("_LV",A25)),LEFT(A25,FIND("_LV",A25)-1),"")</f>
        <v>PT_a_alpha_S0M_P1W</v>
      </c>
      <c r="C25" s="98" t="str">
        <f aca="false">'Hybrid - IP - True - Stereo'!E27</f>
        <v>P3 - 1/9</v>
      </c>
      <c r="D25" s="27" t="str">
        <f aca="false">'Hybrid - IP - True - Stereo'!F27</f>
        <v>54 - J13 - 4/3</v>
      </c>
      <c r="E25" s="27" t="e">
        <f aca="false">'Hybrid - IP - True - Stereo'!L27</f>
        <v>#NAME?</v>
      </c>
      <c r="F25" s="103" t="e">
        <f aca="false">CONCATENATE(D25,"   ",E25)</f>
        <v>#NAME?</v>
      </c>
      <c r="G25" s="196"/>
      <c r="H25" s="98" t="e">
        <f aca="false">'Hybrid - IP - True - Stereo'!N27</f>
        <v>#NAME?</v>
      </c>
      <c r="I25" s="98" t="e">
        <f aca="false">'Hybrid - IP - True - Stereo'!O27</f>
        <v>#NAME?</v>
      </c>
      <c r="K25" s="169"/>
      <c r="L25" s="167"/>
      <c r="M25" s="167"/>
    </row>
    <row r="26" customFormat="false" ht="45" hidden="false" customHeight="true" outlineLevel="0" collapsed="false">
      <c r="A26" s="0" t="str">
        <f aca="false">'Hybrid - IP - True - Stereo'!C28</f>
        <v>PT_a_alpha_S0M_P1W_LV_SRC/RET</v>
      </c>
      <c r="B26" s="27" t="str">
        <f aca="false">IF(ISNUMBER(SEARCH("_LV",A26)),LEFT(A26,FIND("_LV",A26)-1),"")</f>
        <v>PT_a_alpha_S0M_P1W</v>
      </c>
      <c r="C26" s="98" t="str">
        <f aca="false">'Hybrid - IP - True - Stereo'!E28</f>
        <v>P3 - 1/9</v>
      </c>
      <c r="D26" s="27" t="str">
        <f aca="false">'Hybrid - IP - True - Stereo'!F28</f>
        <v>54 - J13 - 8/7</v>
      </c>
      <c r="E26" s="27" t="e">
        <f aca="false">'Hybrid - IP - True - Stereo'!L28</f>
        <v>#NAME?</v>
      </c>
      <c r="F26" s="103" t="e">
        <f aca="false">CONCATENATE(D26,"   ",E26)</f>
        <v>#NAME?</v>
      </c>
      <c r="G26" s="196"/>
      <c r="H26" s="98" t="n">
        <f aca="false">'Hybrid - IP - True - Stereo'!N28</f>
        <v>0</v>
      </c>
      <c r="I26" s="98" t="n">
        <f aca="false">'Hybrid - IP - True - Stereo'!O28</f>
        <v>0</v>
      </c>
      <c r="K26" s="170"/>
      <c r="L26" s="167"/>
      <c r="M26" s="167"/>
    </row>
    <row r="27" customFormat="false" ht="45" hidden="false" customHeight="true" outlineLevel="0" collapsed="false">
      <c r="A27" s="0" t="str">
        <f aca="false">'Hybrid - IP - True - Stereo'!C29</f>
        <v>PT_a_alpha_S0M_P2E_LV_SRC/RET</v>
      </c>
      <c r="B27" s="27" t="str">
        <f aca="false">IF(ISNUMBER(SEARCH("_LV",A27)),LEFT(A27,FIND("_LV",A27)-1),"")</f>
        <v>PT_a_alpha_S0M_P2E</v>
      </c>
      <c r="C27" s="98" t="str">
        <f aca="false">'Hybrid - IP - True - Stereo'!E29</f>
        <v>P3 - 2/10</v>
      </c>
      <c r="D27" s="27" t="str">
        <f aca="false">'Hybrid - IP - True - Stereo'!F29</f>
        <v>51 - J12 - 2/1</v>
      </c>
      <c r="E27" s="27" t="e">
        <f aca="false">'Hybrid - IP - True - Stereo'!L29</f>
        <v>#NAME?</v>
      </c>
      <c r="F27" s="98" t="e">
        <f aca="false">CONCATENATE(D27,"   ",E27)</f>
        <v>#NAME?</v>
      </c>
      <c r="H27" s="98" t="e">
        <f aca="false">'Hybrid - IP - True - Stereo'!N29</f>
        <v>#NAME?</v>
      </c>
      <c r="I27" s="98" t="e">
        <f aca="false">'Hybrid - IP - True - Stereo'!O29</f>
        <v>#NAME?</v>
      </c>
      <c r="K27" s="170"/>
      <c r="L27" s="167"/>
      <c r="M27" s="167"/>
    </row>
    <row r="28" customFormat="false" ht="45" hidden="false" customHeight="true" outlineLevel="0" collapsed="false">
      <c r="A28" s="0" t="str">
        <f aca="false">'Hybrid - IP - True - Stereo'!C30</f>
        <v>PT_a_alpha_S0M_P3_LV_SRC/RET</v>
      </c>
      <c r="B28" s="27" t="str">
        <f aca="false">IF(ISNUMBER(SEARCH("_LV",A28)),LEFT(A28,FIND("_LV",A28)-1),"")</f>
        <v>PT_a_alpha_S0M_P3</v>
      </c>
      <c r="C28" s="98" t="str">
        <f aca="false">'Hybrid - IP - True - Stereo'!E30</f>
        <v>P3 - 3/11</v>
      </c>
      <c r="D28" s="27" t="str">
        <f aca="false">'Hybrid - IP - True - Stereo'!F30</f>
        <v>49 - J12 - 8/7</v>
      </c>
      <c r="E28" s="27" t="e">
        <f aca="false">'Hybrid - IP - True - Stereo'!L30</f>
        <v>#NAME?</v>
      </c>
      <c r="F28" s="98" t="e">
        <f aca="false">CONCATENATE(D28,"   ",E28)</f>
        <v>#NAME?</v>
      </c>
      <c r="H28" s="98" t="e">
        <f aca="false">'Hybrid - IP - True - Stereo'!N30</f>
        <v>#NAME?</v>
      </c>
      <c r="I28" s="98" t="e">
        <f aca="false">'Hybrid - IP - True - Stereo'!O30</f>
        <v>#NAME?</v>
      </c>
      <c r="K28" s="170"/>
      <c r="L28" s="167"/>
      <c r="M28" s="167"/>
    </row>
    <row r="29" customFormat="false" ht="45" hidden="false" customHeight="true" outlineLevel="0" collapsed="false">
      <c r="A29" s="0" t="str">
        <f aca="false">'Hybrid - IP - True - Stereo'!C31</f>
        <v>PT_a_alpha_S0S_P1W_LV_SRC/RET</v>
      </c>
      <c r="B29" s="27" t="str">
        <f aca="false">IF(ISNUMBER(SEARCH("_LV",A29)),LEFT(A29,FIND("_LV",A29)-1),"")</f>
        <v>PT_a_alpha_S0S_P1W</v>
      </c>
      <c r="C29" s="98" t="str">
        <f aca="false">'Hybrid - IP - True - Stereo'!E31</f>
        <v>P3 - 4/12</v>
      </c>
      <c r="D29" s="27" t="str">
        <f aca="false">'Hybrid - IP - True - Stereo'!F31</f>
        <v>54 - J12 - 4/3</v>
      </c>
      <c r="E29" s="27" t="e">
        <f aca="false">'Hybrid - IP - True - Stereo'!L31</f>
        <v>#NAME?</v>
      </c>
      <c r="F29" s="101" t="e">
        <f aca="false">CONCATENATE(D29,"   ",E29)</f>
        <v>#NAME?</v>
      </c>
      <c r="G29" s="193"/>
      <c r="H29" s="98" t="e">
        <f aca="false">'Hybrid - IP - True - Stereo'!N31</f>
        <v>#NAME?</v>
      </c>
      <c r="I29" s="98" t="e">
        <f aca="false">'Hybrid - IP - True - Stereo'!O31</f>
        <v>#NAME?</v>
      </c>
      <c r="K29" s="170"/>
      <c r="L29" s="167"/>
      <c r="M29" s="167"/>
    </row>
    <row r="30" customFormat="false" ht="45" hidden="false" customHeight="true" outlineLevel="0" collapsed="false">
      <c r="A30" s="0" t="str">
        <f aca="false">'Hybrid - IP - True - Stereo'!C32</f>
        <v>PT_a_alpha_S0S_P1W_LV_SRC/RET</v>
      </c>
      <c r="B30" s="27" t="str">
        <f aca="false">IF(ISNUMBER(SEARCH("_LV",A30)),LEFT(A30,FIND("_LV",A30)-1),"")</f>
        <v>PT_a_alpha_S0S_P1W</v>
      </c>
      <c r="C30" s="98" t="str">
        <f aca="false">'Hybrid - IP - True - Stereo'!E32</f>
        <v>P3 - 4/12</v>
      </c>
      <c r="D30" s="27" t="str">
        <f aca="false">'Hybrid - IP - True - Stereo'!F32</f>
        <v>54 - J12 - 8/7</v>
      </c>
      <c r="E30" s="27" t="e">
        <f aca="false">'Hybrid - IP - True - Stereo'!L32</f>
        <v>#NAME?</v>
      </c>
      <c r="F30" s="101" t="e">
        <f aca="false">CONCATENATE(D30,"   ",E30)</f>
        <v>#NAME?</v>
      </c>
      <c r="G30" s="193"/>
      <c r="H30" s="98" t="n">
        <f aca="false">'Hybrid - IP - True - Stereo'!N32</f>
        <v>0</v>
      </c>
      <c r="I30" s="98" t="n">
        <f aca="false">'Hybrid - IP - True - Stereo'!O32</f>
        <v>0</v>
      </c>
      <c r="K30" s="170"/>
      <c r="L30" s="167"/>
      <c r="M30" s="167"/>
    </row>
    <row r="31" customFormat="false" ht="45" hidden="false" customHeight="true" outlineLevel="0" collapsed="false">
      <c r="A31" s="0" t="str">
        <f aca="false">'Hybrid - IP - True - Stereo'!C33</f>
        <v>PT_a_alpha_S0S_P2E_LV_SRC/RET</v>
      </c>
      <c r="B31" s="27" t="str">
        <f aca="false">IF(ISNUMBER(SEARCH("_LV",A31)),LEFT(A31,FIND("_LV",A31)-1),"")</f>
        <v>PT_a_alpha_S0S_P2E</v>
      </c>
      <c r="C31" s="98" t="str">
        <f aca="false">'Hybrid - IP - True - Stereo'!E33</f>
        <v>P3 - 5/13</v>
      </c>
      <c r="D31" s="27" t="str">
        <f aca="false">'Hybrid - IP - True - Stereo'!F33</f>
        <v>53 - J12 - 2/1</v>
      </c>
      <c r="E31" s="27" t="e">
        <f aca="false">'Hybrid - IP - True - Stereo'!L33</f>
        <v>#NAME?</v>
      </c>
      <c r="F31" s="103" t="e">
        <f aca="false">CONCATENATE(D31,"   ",E31)</f>
        <v>#NAME?</v>
      </c>
      <c r="G31" s="196"/>
      <c r="H31" s="98" t="e">
        <f aca="false">'Hybrid - IP - True - Stereo'!N33</f>
        <v>#NAME?</v>
      </c>
      <c r="I31" s="98" t="e">
        <f aca="false">'Hybrid - IP - True - Stereo'!O33</f>
        <v>#NAME?</v>
      </c>
      <c r="K31" s="170"/>
      <c r="L31" s="167"/>
      <c r="M31" s="167"/>
    </row>
    <row r="32" customFormat="false" ht="45" hidden="false" customHeight="true" outlineLevel="0" collapsed="false">
      <c r="A32" s="0" t="str">
        <f aca="false">'Hybrid - IP - True - Stereo'!C34</f>
        <v>PT_a_alpha_S0S_P2E_LV_SRC/RET</v>
      </c>
      <c r="B32" s="27" t="str">
        <f aca="false">IF(ISNUMBER(SEARCH("_LV",A32)),LEFT(A32,FIND("_LV",A32)-1),"")</f>
        <v>PT_a_alpha_S0S_P2E</v>
      </c>
      <c r="C32" s="98" t="str">
        <f aca="false">'Hybrid - IP - True - Stereo'!E34</f>
        <v>P3 - 5/13</v>
      </c>
      <c r="D32" s="27" t="str">
        <f aca="false">'Hybrid - IP - True - Stereo'!F34</f>
        <v>53 - J12 - 6/5</v>
      </c>
      <c r="E32" s="27" t="e">
        <f aca="false">'Hybrid - IP - True - Stereo'!L34</f>
        <v>#NAME?</v>
      </c>
      <c r="F32" s="103" t="e">
        <f aca="false">CONCATENATE(D32,"   ",E32)</f>
        <v>#NAME?</v>
      </c>
      <c r="G32" s="196"/>
      <c r="H32" s="98" t="n">
        <f aca="false">'Hybrid - IP - True - Stereo'!N34</f>
        <v>0</v>
      </c>
      <c r="I32" s="98" t="n">
        <f aca="false">'Hybrid - IP - True - Stereo'!O34</f>
        <v>0</v>
      </c>
      <c r="K32" s="170"/>
      <c r="L32" s="167"/>
      <c r="M32" s="167"/>
    </row>
    <row r="33" customFormat="false" ht="45" hidden="false" customHeight="true" outlineLevel="0" collapsed="false">
      <c r="A33" s="0" t="str">
        <f aca="false">'Hybrid - IP - True - Stereo'!C35</f>
        <v>PT_a_alpha_S0S_P3_LV_SRC/RET</v>
      </c>
      <c r="B33" s="27" t="str">
        <f aca="false">IF(ISNUMBER(SEARCH("_LV",A33)),LEFT(A33,FIND("_LV",A33)-1),"")</f>
        <v>PT_a_alpha_S0S_P3</v>
      </c>
      <c r="C33" s="98" t="str">
        <f aca="false">'Hybrid - IP - True - Stereo'!E35</f>
        <v>P3 - 6/14</v>
      </c>
      <c r="D33" s="27" t="str">
        <f aca="false">'Hybrid - IP - True - Stereo'!F35</f>
        <v>49 - J12 - 4/3</v>
      </c>
      <c r="E33" s="27" t="e">
        <f aca="false">'Hybrid - IP - True - Stereo'!L35</f>
        <v>#NAME?</v>
      </c>
      <c r="F33" s="98" t="e">
        <f aca="false">CONCATENATE(D33,"   ",E33)</f>
        <v>#NAME?</v>
      </c>
      <c r="H33" s="98" t="e">
        <f aca="false">'Hybrid - IP - True - Stereo'!N35</f>
        <v>#NAME?</v>
      </c>
      <c r="I33" s="98" t="e">
        <f aca="false">'Hybrid - IP - True - Stereo'!O35</f>
        <v>#NAME?</v>
      </c>
      <c r="K33" s="170"/>
      <c r="L33" s="167"/>
      <c r="M33" s="167"/>
    </row>
    <row r="34" customFormat="false" ht="45" hidden="false" customHeight="true" outlineLevel="0" collapsed="false">
      <c r="A34" s="0" t="str">
        <f aca="false">'Hybrid - IP - True - Stereo'!C36</f>
        <v>PT_a_alpha_S0M_P1E_LV_SRC/RET</v>
      </c>
      <c r="B34" s="27" t="str">
        <f aca="false">IF(ISNUMBER(SEARCH("_LV",A34)),LEFT(A34,FIND("_LV",A34)-1),"")</f>
        <v>PT_a_alpha_S0M_P1E</v>
      </c>
      <c r="C34" s="98" t="str">
        <f aca="false">'Hybrid - IP - True - Stereo'!E36</f>
        <v>P3 - 7/15</v>
      </c>
      <c r="D34" s="27" t="str">
        <f aca="false">'Hybrid - IP - True - Stereo'!F36</f>
        <v>54 - J13 - 2/1</v>
      </c>
      <c r="E34" s="27" t="e">
        <f aca="false">'Hybrid - IP - True - Stereo'!L36</f>
        <v>#NAME?</v>
      </c>
      <c r="F34" s="101" t="e">
        <f aca="false">CONCATENATE(D34,"   ",E34)</f>
        <v>#NAME?</v>
      </c>
      <c r="G34" s="193"/>
      <c r="H34" s="98" t="e">
        <f aca="false">'Hybrid - IP - True - Stereo'!N36</f>
        <v>#NAME?</v>
      </c>
      <c r="I34" s="98" t="e">
        <f aca="false">'Hybrid - IP - True - Stereo'!O36</f>
        <v>#NAME?</v>
      </c>
      <c r="K34" s="170"/>
      <c r="L34" s="167"/>
      <c r="M34" s="167"/>
    </row>
    <row r="35" customFormat="false" ht="45" hidden="false" customHeight="true" outlineLevel="0" collapsed="false">
      <c r="A35" s="0" t="str">
        <f aca="false">'Hybrid - IP - True - Stereo'!C37</f>
        <v>PT_a_alpha_S0M_P1E_LV_SRC/RET</v>
      </c>
      <c r="B35" s="27" t="str">
        <f aca="false">IF(ISNUMBER(SEARCH("_LV",A35)),LEFT(A35,FIND("_LV",A35)-1),"")</f>
        <v>PT_a_alpha_S0M_P1E</v>
      </c>
      <c r="C35" s="98" t="str">
        <f aca="false">'Hybrid - IP - True - Stereo'!E37</f>
        <v>P3 - 7/15</v>
      </c>
      <c r="D35" s="27" t="str">
        <f aca="false">'Hybrid - IP - True - Stereo'!F37</f>
        <v>54 - J13 - 6/5</v>
      </c>
      <c r="E35" s="27" t="e">
        <f aca="false">'Hybrid - IP - True - Stereo'!L37</f>
        <v>#NAME?</v>
      </c>
      <c r="F35" s="101" t="e">
        <f aca="false">CONCATENATE(D35,"   ",E35)</f>
        <v>#NAME?</v>
      </c>
      <c r="G35" s="193"/>
      <c r="H35" s="98" t="n">
        <f aca="false">'Hybrid - IP - True - Stereo'!N37</f>
        <v>0</v>
      </c>
      <c r="I35" s="98" t="n">
        <f aca="false">'Hybrid - IP - True - Stereo'!O37</f>
        <v>0</v>
      </c>
      <c r="K35" s="170"/>
      <c r="L35" s="167"/>
      <c r="M35" s="167"/>
    </row>
    <row r="36" customFormat="false" ht="45" hidden="false" customHeight="true" outlineLevel="0" collapsed="false">
      <c r="A36" s="0" t="str">
        <f aca="false">'Hybrid - IP - True - Stereo'!C38</f>
        <v>PT_a_alpha_S0S_P1E_LV_SRC/RET</v>
      </c>
      <c r="B36" s="27" t="str">
        <f aca="false">IF(ISNUMBER(SEARCH("_LV",A36)),LEFT(A36,FIND("_LV",A36)-1),"")</f>
        <v>PT_a_alpha_S0S_P1E</v>
      </c>
      <c r="C36" s="98" t="str">
        <f aca="false">'Hybrid - IP - True - Stereo'!E38</f>
        <v>P3 - 8/16</v>
      </c>
      <c r="D36" s="27" t="str">
        <f aca="false">'Hybrid - IP - True - Stereo'!F38</f>
        <v>54 - J12 - 2/1</v>
      </c>
      <c r="E36" s="27" t="e">
        <f aca="false">'Hybrid - IP - True - Stereo'!L38</f>
        <v>#NAME?</v>
      </c>
      <c r="F36" s="103" t="e">
        <f aca="false">CONCATENATE(D36,"   ",E36)</f>
        <v>#NAME?</v>
      </c>
      <c r="G36" s="196"/>
      <c r="H36" s="98" t="e">
        <f aca="false">'Hybrid - IP - True - Stereo'!N38</f>
        <v>#NAME?</v>
      </c>
      <c r="I36" s="98" t="e">
        <f aca="false">'Hybrid - IP - True - Stereo'!O38</f>
        <v>#NAME?</v>
      </c>
      <c r="K36" s="170"/>
      <c r="L36" s="167"/>
      <c r="M36" s="167"/>
    </row>
    <row r="37" customFormat="false" ht="45" hidden="false" customHeight="true" outlineLevel="0" collapsed="false">
      <c r="A37" s="0" t="str">
        <f aca="false">'Hybrid - IP - True - Stereo'!C39</f>
        <v>PT_a_alpha_S0S_P1E_LV_SRC/RET</v>
      </c>
      <c r="B37" s="27" t="str">
        <f aca="false">IF(ISNUMBER(SEARCH("_LV",A37)),LEFT(A37,FIND("_LV",A37)-1),"")</f>
        <v>PT_a_alpha_S0S_P1E</v>
      </c>
      <c r="C37" s="98" t="str">
        <f aca="false">'Hybrid - IP - True - Stereo'!E39</f>
        <v>P3 - 8/16</v>
      </c>
      <c r="D37" s="27" t="str">
        <f aca="false">'Hybrid - IP - True - Stereo'!F39</f>
        <v>54 - J12 - 6/5</v>
      </c>
      <c r="E37" s="27" t="e">
        <f aca="false">'Hybrid - IP - True - Stereo'!L39</f>
        <v>#NAME?</v>
      </c>
      <c r="F37" s="103" t="e">
        <f aca="false">CONCATENATE(D37,"   ",E37)</f>
        <v>#NAME?</v>
      </c>
      <c r="G37" s="196"/>
      <c r="H37" s="98" t="n">
        <f aca="false">'Hybrid - IP - True - Stereo'!N39</f>
        <v>0</v>
      </c>
      <c r="I37" s="98" t="n">
        <f aca="false">'Hybrid - IP - True - Stereo'!O39</f>
        <v>0</v>
      </c>
      <c r="K37" s="166"/>
      <c r="L37" s="167"/>
      <c r="M37" s="167"/>
    </row>
    <row r="38" s="194" customFormat="true" ht="45" hidden="false" customHeight="true" outlineLevel="0" collapsed="false">
      <c r="B38" s="14"/>
      <c r="C38" s="195"/>
      <c r="D38" s="14"/>
      <c r="E38" s="14"/>
      <c r="F38" s="195"/>
      <c r="G38" s="14"/>
      <c r="H38" s="195"/>
      <c r="I38" s="195"/>
      <c r="K38" s="167"/>
      <c r="L38" s="167"/>
      <c r="M38" s="167"/>
    </row>
    <row r="39" customFormat="false" ht="45" hidden="false" customHeight="true" outlineLevel="0" collapsed="false">
      <c r="A39" s="0" t="str">
        <f aca="false">'Hybrid - IP - True - Stereo'!C41</f>
        <v>PT_a_alpha_S0M_P4_LV_SRC/RET</v>
      </c>
      <c r="B39" s="27" t="str">
        <f aca="false">IF(ISNUMBER(SEARCH("_LV",A39)),LEFT(A39,FIND("_LV",A39)-1),"")</f>
        <v>PT_a_alpha_S0M_P4</v>
      </c>
      <c r="C39" s="98" t="str">
        <f aca="false">'Hybrid - IP - True - Stereo'!E41</f>
        <v>P22 - 1/9</v>
      </c>
      <c r="D39" s="27" t="str">
        <f aca="false">'Hybrid - IP - True - Stereo'!F41</f>
        <v>47 - J12 - 8/7</v>
      </c>
      <c r="E39" s="27" t="e">
        <f aca="false">'Hybrid - IP - True - Stereo'!L41</f>
        <v>#NAME?</v>
      </c>
      <c r="F39" s="98" t="e">
        <f aca="false">CONCATENATE(D39,"   ",E39)</f>
        <v>#NAME?</v>
      </c>
      <c r="H39" s="98" t="e">
        <f aca="false">'Hybrid - IP - True - Stereo'!N41</f>
        <v>#NAME?</v>
      </c>
      <c r="I39" s="98" t="e">
        <f aca="false">'Hybrid - IP - True - Stereo'!O41</f>
        <v>#NAME?</v>
      </c>
      <c r="K39" s="197"/>
      <c r="L39" s="167"/>
      <c r="M39" s="169"/>
    </row>
    <row r="40" customFormat="false" ht="45" hidden="false" customHeight="true" outlineLevel="0" collapsed="false">
      <c r="A40" s="0" t="str">
        <f aca="false">'Hybrid - IP - True - Stereo'!C42</f>
        <v>PT_a_alpha_S1M_P4_LV_SRC/RET</v>
      </c>
      <c r="B40" s="27" t="str">
        <f aca="false">IF(ISNUMBER(SEARCH("_LV",A40)),LEFT(A40,FIND("_LV",A40)-1),"")</f>
        <v>PT_a_alpha_S1M_P4</v>
      </c>
      <c r="C40" s="98" t="str">
        <f aca="false">'Hybrid - IP - True - Stereo'!E42</f>
        <v>P22 - 2/10</v>
      </c>
      <c r="D40" s="27" t="str">
        <f aca="false">'Hybrid - IP - True - Stereo'!F42</f>
        <v>47 - J12 - 6/5</v>
      </c>
      <c r="E40" s="27" t="e">
        <f aca="false">'Hybrid - IP - True - Stereo'!L42</f>
        <v>#NAME?</v>
      </c>
      <c r="F40" s="98" t="e">
        <f aca="false">CONCATENATE(D40,"   ",E40)</f>
        <v>#NAME?</v>
      </c>
      <c r="H40" s="98" t="e">
        <f aca="false">'Hybrid - IP - True - Stereo'!N42</f>
        <v>#NAME?</v>
      </c>
      <c r="I40" s="98" t="e">
        <f aca="false">'Hybrid - IP - True - Stereo'!O42</f>
        <v>#NAME?</v>
      </c>
      <c r="K40" s="180"/>
      <c r="L40" s="167"/>
      <c r="M40" s="166"/>
    </row>
    <row r="41" customFormat="false" ht="45" hidden="false" customHeight="true" outlineLevel="0" collapsed="false">
      <c r="A41" s="0" t="str">
        <f aca="false">'Hybrid - IP - True - Stereo'!C43</f>
        <v>PT_a_alpha_S2M_P4_LV_SRC/RET</v>
      </c>
      <c r="B41" s="27" t="str">
        <f aca="false">IF(ISNUMBER(SEARCH("_LV",A41)),LEFT(A41,FIND("_LV",A41)-1),"")</f>
        <v>PT_a_alpha_S2M_P4</v>
      </c>
      <c r="C41" s="98" t="str">
        <f aca="false">'Hybrid - IP - True - Stereo'!E43</f>
        <v>P22 - 3/11</v>
      </c>
      <c r="D41" s="27" t="str">
        <f aca="false">'Hybrid - IP - True - Stereo'!F43</f>
        <v>47 - J13 - 8/7</v>
      </c>
      <c r="E41" s="27" t="e">
        <f aca="false">'Hybrid - IP - True - Stereo'!L43</f>
        <v>#NAME?</v>
      </c>
      <c r="F41" s="98" t="e">
        <f aca="false">CONCATENATE(D41,"   ",E41)</f>
        <v>#NAME?</v>
      </c>
      <c r="H41" s="98" t="e">
        <f aca="false">'Hybrid - IP - True - Stereo'!N43</f>
        <v>#NAME?</v>
      </c>
      <c r="I41" s="98" t="e">
        <f aca="false">'Hybrid - IP - True - Stereo'!O43</f>
        <v>#NAME?</v>
      </c>
      <c r="K41" s="179"/>
      <c r="L41" s="167"/>
      <c r="M41" s="170"/>
    </row>
    <row r="42" customFormat="false" ht="45" hidden="false" customHeight="true" outlineLevel="0" collapsed="false">
      <c r="A42" s="0" t="str">
        <f aca="false">'Hybrid - IP - True - Stereo'!C44</f>
        <v>PT_a_alpha_S2M_P3_LV_SRC/RET</v>
      </c>
      <c r="B42" s="27" t="str">
        <f aca="false">IF(ISNUMBER(SEARCH("_LV",A42)),LEFT(A42,FIND("_LV",A42)-1),"")</f>
        <v>PT_a_alpha_S2M_P3</v>
      </c>
      <c r="C42" s="98" t="str">
        <f aca="false">'Hybrid - IP - True - Stereo'!E44</f>
        <v>P22 - 4/12</v>
      </c>
      <c r="D42" s="27" t="str">
        <f aca="false">'Hybrid - IP - True - Stereo'!F44</f>
        <v>49 - J13 - 8/7</v>
      </c>
      <c r="E42" s="27" t="e">
        <f aca="false">'Hybrid - IP - True - Stereo'!L44</f>
        <v>#NAME?</v>
      </c>
      <c r="F42" s="98" t="e">
        <f aca="false">CONCATENATE(D42,"   ",E42)</f>
        <v>#NAME?</v>
      </c>
      <c r="H42" s="98" t="n">
        <f aca="false">'Hybrid - IP - True - Stereo'!N44</f>
        <v>8</v>
      </c>
      <c r="I42" s="98" t="n">
        <f aca="false">'Hybrid - IP - True - Stereo'!O44</f>
        <v>8</v>
      </c>
      <c r="K42" s="180"/>
      <c r="L42" s="166"/>
      <c r="M42" s="166"/>
    </row>
    <row r="43" customFormat="false" ht="45" hidden="false" customHeight="true" outlineLevel="0" collapsed="false">
      <c r="B43" s="27" t="s">
        <v>866</v>
      </c>
      <c r="C43" s="98" t="s">
        <v>192</v>
      </c>
      <c r="E43" s="27" t="s">
        <v>867</v>
      </c>
      <c r="F43" s="98" t="s">
        <v>868</v>
      </c>
      <c r="H43" s="98" t="n">
        <v>8</v>
      </c>
      <c r="I43" s="98" t="n">
        <v>8</v>
      </c>
      <c r="K43" s="179"/>
      <c r="L43" s="167"/>
      <c r="M43" s="170"/>
    </row>
    <row r="44" s="194" customFormat="true" ht="45" hidden="false" customHeight="true" outlineLevel="0" collapsed="false">
      <c r="B44" s="14"/>
      <c r="C44" s="195"/>
      <c r="D44" s="14"/>
      <c r="E44" s="14"/>
      <c r="F44" s="195"/>
      <c r="G44" s="14"/>
      <c r="H44" s="195"/>
      <c r="I44" s="195"/>
      <c r="K44" s="167"/>
      <c r="L44" s="167"/>
      <c r="M44" s="167"/>
    </row>
    <row r="45" customFormat="false" ht="45" hidden="false" customHeight="true" outlineLevel="0" collapsed="false">
      <c r="A45" s="0" t="str">
        <f aca="false">'Hybrid - IP - True - Stereo'!C50</f>
        <v>PT_a_beta_S2M_P1W_LV_SRC/RET</v>
      </c>
      <c r="B45" s="27" t="str">
        <f aca="false">IF(ISNUMBER(SEARCH("_LV",A45)),LEFT(A45,FIND("_LV",A45)-1),"")</f>
        <v>PT_a_beta_S2M_P1W</v>
      </c>
      <c r="C45" s="98" t="str">
        <f aca="false">'Hybrid - IP - True - Stereo'!E50</f>
        <v>P7 - 1/9</v>
      </c>
      <c r="D45" s="27" t="str">
        <f aca="false">'Hybrid - IP - True - Stereo'!F50</f>
        <v>56 - J12 - 6/5</v>
      </c>
      <c r="E45" s="27" t="e">
        <f aca="false">'Hybrid - IP - True - Stereo'!L50</f>
        <v>#NAME?</v>
      </c>
      <c r="F45" s="98" t="e">
        <f aca="false">CONCATENATE(D45,"   ",E45)</f>
        <v>#NAME?</v>
      </c>
      <c r="H45" s="98" t="e">
        <f aca="false">'Hybrid - IP - True - Stereo'!N50</f>
        <v>#NAME?</v>
      </c>
      <c r="I45" s="98" t="e">
        <f aca="false">'Hybrid - IP - True - Stereo'!O50</f>
        <v>#NAME?</v>
      </c>
      <c r="K45" s="169"/>
      <c r="L45" s="167"/>
      <c r="M45" s="167"/>
    </row>
    <row r="46" customFormat="false" ht="45" hidden="false" customHeight="true" outlineLevel="0" collapsed="false">
      <c r="A46" s="0" t="str">
        <f aca="false">'Hybrid - IP - True - Stereo'!C51</f>
        <v>PT_a_beta_S2M_P2E_LV_SRC/RET</v>
      </c>
      <c r="B46" s="27" t="str">
        <f aca="false">IF(ISNUMBER(SEARCH("_LV",A46)),LEFT(A46,FIND("_LV",A46)-1),"")</f>
        <v>PT_a_beta_S2M_P2E</v>
      </c>
      <c r="C46" s="98" t="str">
        <f aca="false">'Hybrid - IP - True - Stereo'!E51</f>
        <v>P7 - 2/10</v>
      </c>
      <c r="D46" s="27" t="str">
        <f aca="false">'Hybrid - IP - True - Stereo'!F51</f>
        <v>51 - J13 - 6/5</v>
      </c>
      <c r="E46" s="27" t="e">
        <f aca="false">'Hybrid - IP - True - Stereo'!L51</f>
        <v>#NAME?</v>
      </c>
      <c r="F46" s="98" t="e">
        <f aca="false">CONCATENATE(D46,"   ",E46)</f>
        <v>#NAME?</v>
      </c>
      <c r="H46" s="98" t="e">
        <f aca="false">'Hybrid - IP - True - Stereo'!N51</f>
        <v>#NAME?</v>
      </c>
      <c r="I46" s="98" t="e">
        <f aca="false">'Hybrid - IP - True - Stereo'!O51</f>
        <v>#NAME?</v>
      </c>
      <c r="K46" s="166"/>
      <c r="L46" s="167"/>
      <c r="M46" s="167"/>
    </row>
    <row r="47" customFormat="false" ht="45" hidden="false" customHeight="true" outlineLevel="0" collapsed="false">
      <c r="A47" s="0" t="str">
        <f aca="false">'Hybrid - IP - True - Stereo'!C53</f>
        <v>PT_a_beta_S2S_P1W_LV_SRC/RET</v>
      </c>
      <c r="B47" s="27" t="str">
        <f aca="false">IF(ISNUMBER(SEARCH("_LV",A47)),LEFT(A47,FIND("_LV",A47)-1),"")</f>
        <v>PT_a_beta_S2S_P1W</v>
      </c>
      <c r="C47" s="98" t="str">
        <f aca="false">'Hybrid - IP - True - Stereo'!E53</f>
        <v>P7 - 4/12</v>
      </c>
      <c r="D47" s="27" t="str">
        <f aca="false">'Hybrid - IP - True - Stereo'!F53</f>
        <v>51 - J13 - 8/7</v>
      </c>
      <c r="E47" s="27" t="e">
        <f aca="false">'Hybrid - IP - True - Stereo'!L53</f>
        <v>#NAME?</v>
      </c>
      <c r="F47" s="98" t="e">
        <f aca="false">CONCATENATE(D47,"   ",E47)</f>
        <v>#NAME?</v>
      </c>
      <c r="H47" s="98" t="e">
        <f aca="false">'Hybrid - IP - True - Stereo'!N53</f>
        <v>#NAME?</v>
      </c>
      <c r="I47" s="98" t="e">
        <f aca="false">'Hybrid - IP - True - Stereo'!O53</f>
        <v>#NAME?</v>
      </c>
      <c r="K47" s="169"/>
      <c r="L47" s="167"/>
      <c r="M47" s="167"/>
    </row>
    <row r="48" customFormat="false" ht="45" hidden="false" customHeight="true" outlineLevel="0" collapsed="false">
      <c r="A48" s="0" t="str">
        <f aca="false">'Hybrid - IP - True - Stereo'!C54</f>
        <v>PT_a_beta_S2S_P2E_LV_SRC/RET</v>
      </c>
      <c r="B48" s="27" t="str">
        <f aca="false">IF(ISNUMBER(SEARCH("_LV",A48)),LEFT(A48,FIND("_LV",A48)-1),"")</f>
        <v>PT_a_beta_S2S_P2E</v>
      </c>
      <c r="C48" s="98" t="str">
        <f aca="false">'Hybrid - IP - True - Stereo'!E54</f>
        <v>P7 - 5/13</v>
      </c>
      <c r="D48" s="27" t="str">
        <f aca="false">'Hybrid - IP - True - Stereo'!F54</f>
        <v>49 - J13 - 2/1</v>
      </c>
      <c r="E48" s="27" t="e">
        <f aca="false">'Hybrid - IP - True - Stereo'!L54</f>
        <v>#NAME?</v>
      </c>
      <c r="F48" s="98" t="e">
        <f aca="false">CONCATENATE(D48,"   ",E48)</f>
        <v>#NAME?</v>
      </c>
      <c r="H48" s="98" t="e">
        <f aca="false">'Hybrid - IP - True - Stereo'!N54</f>
        <v>#NAME?</v>
      </c>
      <c r="I48" s="98" t="e">
        <f aca="false">'Hybrid - IP - True - Stereo'!O54</f>
        <v>#NAME?</v>
      </c>
      <c r="K48" s="170"/>
      <c r="L48" s="167"/>
      <c r="M48" s="167"/>
    </row>
    <row r="49" customFormat="false" ht="45" hidden="false" customHeight="true" outlineLevel="0" collapsed="false">
      <c r="A49" s="0" t="str">
        <f aca="false">'Hybrid - IP - True - Stereo'!C55</f>
        <v>PT_a_beta_S2S_P3_LV_SRC/RET</v>
      </c>
      <c r="B49" s="27" t="str">
        <f aca="false">IF(ISNUMBER(SEARCH("_LV",A49)),LEFT(A49,FIND("_LV",A49)-1),"")</f>
        <v>PT_a_beta_S2S_P3</v>
      </c>
      <c r="C49" s="98" t="str">
        <f aca="false">'Hybrid - IP - True - Stereo'!E55</f>
        <v>P7 - 6/14</v>
      </c>
      <c r="D49" s="27" t="str">
        <f aca="false">'Hybrid - IP - True - Stereo'!F55</f>
        <v>48 - J12 - 2/1</v>
      </c>
      <c r="E49" s="27" t="e">
        <f aca="false">'Hybrid - IP - True - Stereo'!L55</f>
        <v>#NAME?</v>
      </c>
      <c r="F49" s="98" t="e">
        <f aca="false">CONCATENATE(D49,"   ",E49)</f>
        <v>#NAME?</v>
      </c>
      <c r="H49" s="98" t="e">
        <f aca="false">'Hybrid - IP - True - Stereo'!N55</f>
        <v>#NAME?</v>
      </c>
      <c r="I49" s="98" t="e">
        <f aca="false">'Hybrid - IP - True - Stereo'!O55</f>
        <v>#NAME?</v>
      </c>
      <c r="K49" s="166"/>
      <c r="L49" s="167"/>
      <c r="M49" s="180"/>
    </row>
    <row r="50" s="194" customFormat="true" ht="18" hidden="false" customHeight="true" outlineLevel="0" collapsed="false">
      <c r="B50" s="14"/>
      <c r="C50" s="195"/>
      <c r="D50" s="14"/>
      <c r="E50" s="14"/>
      <c r="F50" s="195"/>
      <c r="G50" s="14"/>
      <c r="H50" s="195"/>
      <c r="I50" s="195"/>
      <c r="K50" s="167"/>
      <c r="L50" s="167"/>
      <c r="M50" s="167"/>
    </row>
    <row r="51" customFormat="false" ht="45" hidden="false" customHeight="true" outlineLevel="0" collapsed="false">
      <c r="A51" s="0" t="str">
        <f aca="false">'Hybrid - IP - True - Stereo'!C59</f>
        <v>PT_a_beta_S1M_P1W_LV_SRC/RET</v>
      </c>
      <c r="B51" s="27" t="str">
        <f aca="false">IF(ISNUMBER(SEARCH("_LV",A51)),LEFT(A51,FIND("_LV",A51)-1),"")</f>
        <v>PT_a_beta_S1M_P1W</v>
      </c>
      <c r="C51" s="98" t="str">
        <f aca="false">'Hybrid - IP - True - Stereo'!E59</f>
        <v>P8 - 1/9</v>
      </c>
      <c r="D51" s="27" t="str">
        <f aca="false">'Hybrid - IP - True - Stereo'!F59</f>
        <v>56 - J12 - 8/7</v>
      </c>
      <c r="E51" s="27" t="e">
        <f aca="false">'Hybrid - IP - True - Stereo'!L59</f>
        <v>#NAME?</v>
      </c>
      <c r="F51" s="98" t="e">
        <f aca="false">CONCATENATE(D51,"   ",E51)</f>
        <v>#NAME?</v>
      </c>
      <c r="H51" s="98" t="e">
        <f aca="false">'Hybrid - IP - True - Stereo'!N59</f>
        <v>#NAME?</v>
      </c>
      <c r="I51" s="98" t="e">
        <f aca="false">'Hybrid - IP - True - Stereo'!O59</f>
        <v>#NAME?</v>
      </c>
      <c r="K51" s="169"/>
      <c r="L51" s="167"/>
      <c r="M51" s="167"/>
    </row>
    <row r="52" customFormat="false" ht="45" hidden="false" customHeight="true" outlineLevel="0" collapsed="false">
      <c r="A52" s="0" t="str">
        <f aca="false">'Hybrid - IP - True - Stereo'!C60</f>
        <v>PT_a_beta_S1M_P2E_LV_SRC/RET</v>
      </c>
      <c r="B52" s="27" t="str">
        <f aca="false">IF(ISNUMBER(SEARCH("_LV",A52)),LEFT(A52,FIND("_LV",A52)-1),"")</f>
        <v>PT_a_beta_S1M_P2E</v>
      </c>
      <c r="C52" s="98" t="str">
        <f aca="false">'Hybrid - IP - True - Stereo'!E60</f>
        <v>P8 - 2/10</v>
      </c>
      <c r="D52" s="27" t="str">
        <f aca="false">'Hybrid - IP - True - Stereo'!F60</f>
        <v>51 - J13 - 4/3</v>
      </c>
      <c r="E52" s="27" t="e">
        <f aca="false">'Hybrid - IP - True - Stereo'!L60</f>
        <v>#NAME?</v>
      </c>
      <c r="F52" s="98" t="e">
        <f aca="false">CONCATENATE(D52,"   ",E52)</f>
        <v>#NAME?</v>
      </c>
      <c r="H52" s="98" t="e">
        <f aca="false">'Hybrid - IP - True - Stereo'!N60</f>
        <v>#NAME?</v>
      </c>
      <c r="I52" s="98" t="e">
        <f aca="false">'Hybrid - IP - True - Stereo'!O60</f>
        <v>#NAME?</v>
      </c>
      <c r="K52" s="170"/>
      <c r="L52" s="167"/>
      <c r="M52" s="167"/>
    </row>
    <row r="53" customFormat="false" ht="45" hidden="false" customHeight="true" outlineLevel="0" collapsed="false">
      <c r="A53" s="0" t="str">
        <f aca="false">'Hybrid - IP - True - Stereo'!C61</f>
        <v>PT_a_beta_S1M_P3_LV_SRC/RET</v>
      </c>
      <c r="B53" s="27" t="str">
        <f aca="false">IF(ISNUMBER(SEARCH("_LV",A53)),LEFT(A53,FIND("_LV",A53)-1),"")</f>
        <v>PT_a_beta_S1M_P3</v>
      </c>
      <c r="C53" s="98" t="str">
        <f aca="false">'Hybrid - IP - True - Stereo'!E61</f>
        <v>P8 - 3/11</v>
      </c>
      <c r="D53" s="27" t="str">
        <f aca="false">'Hybrid - IP - True - Stereo'!F61</f>
        <v>50 - J12 - 6/5</v>
      </c>
      <c r="E53" s="27" t="e">
        <f aca="false">'Hybrid - IP - True - Stereo'!L61</f>
        <v>#NAME?</v>
      </c>
      <c r="F53" s="98" t="e">
        <f aca="false">CONCATENATE(D53,"   ",E53)</f>
        <v>#NAME?</v>
      </c>
      <c r="H53" s="98" t="e">
        <f aca="false">'Hybrid - IP - True - Stereo'!N61</f>
        <v>#NAME?</v>
      </c>
      <c r="I53" s="98" t="e">
        <f aca="false">'Hybrid - IP - True - Stereo'!O61</f>
        <v>#NAME?</v>
      </c>
      <c r="K53" s="170"/>
      <c r="L53" s="167"/>
    </row>
    <row r="54" customFormat="false" ht="45" hidden="false" customHeight="true" outlineLevel="0" collapsed="false">
      <c r="A54" s="0" t="str">
        <f aca="false">'Hybrid - IP - True - Stereo'!C62</f>
        <v>PT_a_beta_S1S_P1W_LV_SRC/RET</v>
      </c>
      <c r="B54" s="27" t="str">
        <f aca="false">IF(ISNUMBER(SEARCH("_LV",A54)),LEFT(A54,FIND("_LV",A54)-1),"")</f>
        <v>PT_a_beta_S1S_P1W</v>
      </c>
      <c r="C54" s="98" t="str">
        <f aca="false">'Hybrid - IP - True - Stereo'!E62</f>
        <v>P8 - 4/12</v>
      </c>
      <c r="D54" s="27" t="str">
        <f aca="false">'Hybrid - IP - True - Stereo'!F62</f>
        <v>52 - J12 - 6/5</v>
      </c>
      <c r="E54" s="27" t="e">
        <f aca="false">'Hybrid - IP - True - Stereo'!L62</f>
        <v>#NAME?</v>
      </c>
      <c r="F54" s="98" t="e">
        <f aca="false">CONCATENATE(D54,"   ",E54)</f>
        <v>#NAME?</v>
      </c>
      <c r="H54" s="98" t="e">
        <f aca="false">'Hybrid - IP - True - Stereo'!N62</f>
        <v>#NAME?</v>
      </c>
      <c r="I54" s="98" t="e">
        <f aca="false">'Hybrid - IP - True - Stereo'!O62</f>
        <v>#NAME?</v>
      </c>
      <c r="K54" s="170"/>
      <c r="L54" s="167"/>
      <c r="M54" s="167"/>
    </row>
    <row r="55" customFormat="false" ht="45" hidden="false" customHeight="true" outlineLevel="0" collapsed="false">
      <c r="A55" s="0" t="str">
        <f aca="false">'Hybrid - IP - True - Stereo'!C63</f>
        <v>PT_a_beta_S1S_P2E_LV_SRC/RET</v>
      </c>
      <c r="B55" s="27" t="str">
        <f aca="false">IF(ISNUMBER(SEARCH("_LV",A55)),LEFT(A55,FIND("_LV",A55)-1),"")</f>
        <v>PT_a_beta_S1S_P2E</v>
      </c>
      <c r="C55" s="98" t="str">
        <f aca="false">'Hybrid - IP - True - Stereo'!E63</f>
        <v>P8 - 5/13</v>
      </c>
      <c r="D55" s="27" t="str">
        <f aca="false">'Hybrid - IP - True - Stereo'!F63</f>
        <v>50 - J12 - 2/1</v>
      </c>
      <c r="E55" s="27" t="e">
        <f aca="false">'Hybrid - IP - True - Stereo'!L63</f>
        <v>#NAME?</v>
      </c>
      <c r="F55" s="98" t="e">
        <f aca="false">CONCATENATE(D55,"   ",E55)</f>
        <v>#NAME?</v>
      </c>
      <c r="H55" s="98" t="e">
        <f aca="false">'Hybrid - IP - True - Stereo'!N63</f>
        <v>#NAME?</v>
      </c>
      <c r="I55" s="98" t="e">
        <f aca="false">'Hybrid - IP - True - Stereo'!O63</f>
        <v>#NAME?</v>
      </c>
      <c r="K55" s="170"/>
      <c r="L55" s="167"/>
      <c r="M55" s="167"/>
    </row>
    <row r="56" customFormat="false" ht="45" hidden="false" customHeight="true" outlineLevel="0" collapsed="false">
      <c r="A56" s="0" t="str">
        <f aca="false">'Hybrid - IP - True - Stereo'!C64</f>
        <v>PT_a_beta_S1S_P3_LV_SRC/RET</v>
      </c>
      <c r="B56" s="27" t="str">
        <f aca="false">IF(ISNUMBER(SEARCH("_LV",A56)),LEFT(A56,FIND("_LV",A56)-1),"")</f>
        <v>PT_a_beta_S1S_P3</v>
      </c>
      <c r="C56" s="98" t="str">
        <f aca="false">'Hybrid - IP - True - Stereo'!E64</f>
        <v>P8 - 6/14</v>
      </c>
      <c r="D56" s="27" t="str">
        <f aca="false">'Hybrid - IP - True - Stereo'!F64</f>
        <v>48 - J12 - 4/3</v>
      </c>
      <c r="E56" s="27" t="e">
        <f aca="false">'Hybrid - IP - True - Stereo'!L64</f>
        <v>#NAME?</v>
      </c>
      <c r="F56" s="98" t="e">
        <f aca="false">CONCATENATE(D56,"   ",E56)</f>
        <v>#NAME?</v>
      </c>
      <c r="H56" s="98" t="e">
        <f aca="false">'Hybrid - IP - True - Stereo'!N64</f>
        <v>#NAME?</v>
      </c>
      <c r="I56" s="98" t="e">
        <f aca="false">'Hybrid - IP - True - Stereo'!O64</f>
        <v>#NAME?</v>
      </c>
      <c r="K56" s="166"/>
      <c r="L56" s="167"/>
      <c r="M56" s="180"/>
    </row>
    <row r="57" s="194" customFormat="true" ht="19.5" hidden="false" customHeight="true" outlineLevel="0" collapsed="false">
      <c r="B57" s="14"/>
      <c r="C57" s="195"/>
      <c r="D57" s="14"/>
      <c r="E57" s="14"/>
      <c r="F57" s="195"/>
      <c r="G57" s="14"/>
      <c r="H57" s="195"/>
      <c r="I57" s="195"/>
      <c r="K57" s="167"/>
      <c r="L57" s="167"/>
      <c r="M57" s="167"/>
    </row>
    <row r="58" customFormat="false" ht="45" hidden="false" customHeight="true" outlineLevel="0" collapsed="false">
      <c r="A58" s="0" t="str">
        <f aca="false">'Hybrid - IP - True - Stereo'!C68</f>
        <v>PT_a_beta_S0M_P1W_LV_SRC/RET</v>
      </c>
      <c r="B58" s="27" t="str">
        <f aca="false">IF(ISNUMBER(SEARCH("_LV",A58)),LEFT(A58,FIND("_LV",A58)-1),"")</f>
        <v>PT_a_beta_S0M_P1W</v>
      </c>
      <c r="C58" s="98" t="str">
        <f aca="false">'Hybrid - IP - True - Stereo'!E68</f>
        <v>P9 - 1/9</v>
      </c>
      <c r="D58" s="27" t="str">
        <f aca="false">'Hybrid - IP - True - Stereo'!F68</f>
        <v>56 - J12 - 2/1</v>
      </c>
      <c r="E58" s="27" t="e">
        <f aca="false">'Hybrid - IP - True - Stereo'!L68</f>
        <v>#NAME?</v>
      </c>
      <c r="F58" s="98" t="e">
        <f aca="false">CONCATENATE(D58,"   ",E58)</f>
        <v>#NAME?</v>
      </c>
      <c r="H58" s="98" t="e">
        <f aca="false">'Hybrid - IP - True - Stereo'!N68</f>
        <v>#NAME?</v>
      </c>
      <c r="I58" s="98" t="e">
        <f aca="false">'Hybrid - IP - True - Stereo'!O68</f>
        <v>#NAME?</v>
      </c>
      <c r="K58" s="169"/>
      <c r="L58" s="167"/>
      <c r="M58" s="167"/>
    </row>
    <row r="59" customFormat="false" ht="45" hidden="false" customHeight="true" outlineLevel="0" collapsed="false">
      <c r="A59" s="0" t="str">
        <f aca="false">'Hybrid - IP - True - Stereo'!C69</f>
        <v>PT_a_beta_S0M_P2E_LV_SRC/RET</v>
      </c>
      <c r="B59" s="27" t="str">
        <f aca="false">IF(ISNUMBER(SEARCH("_LV",A59)),LEFT(A59,FIND("_LV",A59)-1),"")</f>
        <v>PT_a_beta_S0M_P2E</v>
      </c>
      <c r="C59" s="98" t="str">
        <f aca="false">'Hybrid - IP - True - Stereo'!E69</f>
        <v>P9 - 2/10</v>
      </c>
      <c r="D59" s="27" t="str">
        <f aca="false">'Hybrid - IP - True - Stereo'!F69</f>
        <v>51 - J13 - 2/1</v>
      </c>
      <c r="E59" s="27" t="e">
        <f aca="false">'Hybrid - IP - True - Stereo'!L69</f>
        <v>#NAME?</v>
      </c>
      <c r="F59" s="98" t="e">
        <f aca="false">CONCATENATE(D59,"   ",E59)</f>
        <v>#NAME?</v>
      </c>
      <c r="H59" s="98" t="e">
        <f aca="false">'Hybrid - IP - True - Stereo'!N69</f>
        <v>#NAME?</v>
      </c>
      <c r="I59" s="98" t="e">
        <f aca="false">'Hybrid - IP - True - Stereo'!O69</f>
        <v>#NAME?</v>
      </c>
      <c r="K59" s="170"/>
      <c r="L59" s="167"/>
      <c r="M59" s="167"/>
    </row>
    <row r="60" customFormat="false" ht="45" hidden="false" customHeight="true" outlineLevel="0" collapsed="false">
      <c r="A60" s="0" t="str">
        <f aca="false">'Hybrid - IP - True - Stereo'!C70</f>
        <v>PT_a_beta_S0M_P3_LV_SRC/RET</v>
      </c>
      <c r="B60" s="27" t="str">
        <f aca="false">IF(ISNUMBER(SEARCH("_LV",A60)),LEFT(A60,FIND("_LV",A60)-1),"")</f>
        <v>PT_a_beta_S0M_P3</v>
      </c>
      <c r="C60" s="98" t="str">
        <f aca="false">'Hybrid - IP - True - Stereo'!E70</f>
        <v>P9 - 3/11</v>
      </c>
      <c r="D60" s="27" t="str">
        <f aca="false">'Hybrid - IP - True - Stereo'!F70</f>
        <v>50 - J12 - 8/7</v>
      </c>
      <c r="E60" s="27" t="e">
        <f aca="false">'Hybrid - IP - True - Stereo'!L70</f>
        <v>#NAME?</v>
      </c>
      <c r="F60" s="98" t="e">
        <f aca="false">CONCATENATE(D60,"   ",E60)</f>
        <v>#NAME?</v>
      </c>
      <c r="H60" s="98" t="e">
        <f aca="false">'Hybrid - IP - True - Stereo'!N70</f>
        <v>#NAME?</v>
      </c>
      <c r="I60" s="98" t="e">
        <f aca="false">'Hybrid - IP - True - Stereo'!O70</f>
        <v>#NAME?</v>
      </c>
      <c r="K60" s="170"/>
      <c r="L60" s="167"/>
      <c r="M60" s="167"/>
    </row>
    <row r="61" customFormat="false" ht="45" hidden="false" customHeight="true" outlineLevel="0" collapsed="false">
      <c r="A61" s="0" t="str">
        <f aca="false">'Hybrid - IP - True - Stereo'!C71</f>
        <v>PT_a_beta_S0S_P1W_LV_SRC/RET</v>
      </c>
      <c r="B61" s="27" t="str">
        <f aca="false">IF(ISNUMBER(SEARCH("_LV",A61)),LEFT(A61,FIND("_LV",A61)-1),"")</f>
        <v>PT_a_beta_S0S_P1W</v>
      </c>
      <c r="C61" s="98" t="str">
        <f aca="false">'Hybrid - IP - True - Stereo'!E71</f>
        <v>P9 - 4/12</v>
      </c>
      <c r="D61" s="27" t="str">
        <f aca="false">'Hybrid - IP - True - Stereo'!F71</f>
        <v>52 - J12 - 2/1</v>
      </c>
      <c r="E61" s="27" t="e">
        <f aca="false">'Hybrid - IP - True - Stereo'!L71</f>
        <v>#NAME?</v>
      </c>
      <c r="F61" s="98" t="e">
        <f aca="false">CONCATENATE(D61,"   ",E61)</f>
        <v>#NAME?</v>
      </c>
      <c r="H61" s="98" t="e">
        <f aca="false">'Hybrid - IP - True - Stereo'!N71</f>
        <v>#NAME?</v>
      </c>
      <c r="I61" s="98" t="e">
        <f aca="false">'Hybrid - IP - True - Stereo'!O71</f>
        <v>#NAME?</v>
      </c>
      <c r="K61" s="170"/>
      <c r="L61" s="167"/>
      <c r="M61" s="167"/>
    </row>
    <row r="62" customFormat="false" ht="45" hidden="false" customHeight="true" outlineLevel="0" collapsed="false">
      <c r="A62" s="0" t="str">
        <f aca="false">'Hybrid - IP - True - Stereo'!C72</f>
        <v>PT_a_beta_S0S_P2E_LV_SRC/RET</v>
      </c>
      <c r="B62" s="27" t="str">
        <f aca="false">IF(ISNUMBER(SEARCH("_LV",A62)),LEFT(A62,FIND("_LV",A62)-1),"")</f>
        <v>PT_a_beta_S0S_P2E</v>
      </c>
      <c r="C62" s="98" t="str">
        <f aca="false">'Hybrid - IP - True - Stereo'!E72</f>
        <v>P9 - 5/13</v>
      </c>
      <c r="D62" s="27" t="str">
        <f aca="false">'Hybrid - IP - True - Stereo'!F72</f>
        <v>52 - J12 - 8/7</v>
      </c>
      <c r="E62" s="27" t="e">
        <f aca="false">'Hybrid - IP - True - Stereo'!L72</f>
        <v>#NAME?</v>
      </c>
      <c r="F62" s="98" t="e">
        <f aca="false">CONCATENATE(D62,"   ",E62)</f>
        <v>#NAME?</v>
      </c>
      <c r="H62" s="98" t="e">
        <f aca="false">'Hybrid - IP - True - Stereo'!N72</f>
        <v>#NAME?</v>
      </c>
      <c r="I62" s="98" t="e">
        <f aca="false">'Hybrid - IP - True - Stereo'!O72</f>
        <v>#NAME?</v>
      </c>
      <c r="K62" s="170"/>
      <c r="L62" s="167"/>
      <c r="M62" s="167"/>
    </row>
    <row r="63" customFormat="false" ht="45" hidden="false" customHeight="true" outlineLevel="0" collapsed="false">
      <c r="A63" s="0" t="str">
        <f aca="false">'Hybrid - IP - True - Stereo'!C73</f>
        <v>PT_a_beta_S0S_P3_LV_SRC/RET</v>
      </c>
      <c r="B63" s="27" t="str">
        <f aca="false">IF(ISNUMBER(SEARCH("_LV",A63)),LEFT(A63,FIND("_LV",A63)-1),"")</f>
        <v>PT_a_beta_S0S_P3</v>
      </c>
      <c r="C63" s="98" t="str">
        <f aca="false">'Hybrid - IP - True - Stereo'!E73</f>
        <v>P9 - 6/14</v>
      </c>
      <c r="D63" s="27" t="str">
        <f aca="false">'Hybrid - IP - True - Stereo'!F73</f>
        <v>50 - J12 - 4/3</v>
      </c>
      <c r="E63" s="27" t="e">
        <f aca="false">'Hybrid - IP - True - Stereo'!L73</f>
        <v>#NAME?</v>
      </c>
      <c r="F63" s="98" t="e">
        <f aca="false">CONCATENATE(D63,"   ",E63)</f>
        <v>#NAME?</v>
      </c>
      <c r="H63" s="98" t="e">
        <f aca="false">'Hybrid - IP - True - Stereo'!N73</f>
        <v>#NAME?</v>
      </c>
      <c r="I63" s="98" t="e">
        <f aca="false">'Hybrid - IP - True - Stereo'!O73</f>
        <v>#NAME?</v>
      </c>
      <c r="K63" s="166"/>
      <c r="L63" s="167"/>
      <c r="M63" s="167"/>
    </row>
    <row r="64" s="194" customFormat="true" ht="17.25" hidden="false" customHeight="true" outlineLevel="0" collapsed="false">
      <c r="B64" s="14"/>
      <c r="C64" s="195"/>
      <c r="D64" s="14"/>
      <c r="E64" s="14"/>
      <c r="F64" s="195"/>
      <c r="G64" s="14"/>
      <c r="H64" s="195"/>
      <c r="I64" s="195"/>
      <c r="K64" s="167"/>
      <c r="L64" s="167"/>
      <c r="M64" s="167"/>
    </row>
    <row r="65" customFormat="false" ht="45" hidden="false" customHeight="true" outlineLevel="0" collapsed="false">
      <c r="A65" s="0" t="str">
        <f aca="false">'Hybrid - IP - True - Stereo'!C77</f>
        <v>PT_a_beta_S0M_P4_LV_SRC/RET</v>
      </c>
      <c r="B65" s="27" t="str">
        <f aca="false">IF(ISNUMBER(SEARCH("_LV",A65)),LEFT(A65,FIND("_LV",A65)-1),"")</f>
        <v>PT_a_beta_S0M_P4</v>
      </c>
      <c r="C65" s="98" t="str">
        <f aca="false">'Hybrid - IP - True - Stereo'!E77</f>
        <v>P28 - 1/9</v>
      </c>
      <c r="D65" s="27" t="str">
        <f aca="false">'Hybrid - IP - True - Stereo'!F77</f>
        <v>48 - J12 - 8/7</v>
      </c>
      <c r="E65" s="27" t="e">
        <f aca="false">'Hybrid - IP - True - Stereo'!L77</f>
        <v>#NAME?</v>
      </c>
      <c r="F65" s="98" t="e">
        <f aca="false">CONCATENATE(D65,"   ",E65)</f>
        <v>#NAME?</v>
      </c>
      <c r="H65" s="98" t="e">
        <f aca="false">'Hybrid - IP - True - Stereo'!N77</f>
        <v>#NAME?</v>
      </c>
      <c r="I65" s="98" t="e">
        <f aca="false">'Hybrid - IP - True - Stereo'!O77</f>
        <v>#NAME?</v>
      </c>
      <c r="K65" s="197"/>
      <c r="L65" s="167"/>
      <c r="M65" s="169"/>
    </row>
    <row r="66" customFormat="false" ht="45" hidden="false" customHeight="true" outlineLevel="0" collapsed="false">
      <c r="A66" s="0" t="str">
        <f aca="false">'Hybrid - IP - True - Stereo'!C78</f>
        <v>PT_a_beta_S1M_P4_LV_SRC/RET</v>
      </c>
      <c r="B66" s="27" t="str">
        <f aca="false">IF(ISNUMBER(SEARCH("_LV",A66)),LEFT(A66,FIND("_LV",A66)-1),"")</f>
        <v>PT_a_beta_S1M_P4</v>
      </c>
      <c r="C66" s="98" t="str">
        <f aca="false">'Hybrid - IP - True - Stereo'!E78</f>
        <v>P28 - 2/10</v>
      </c>
      <c r="D66" s="27" t="str">
        <f aca="false">'Hybrid - IP - True - Stereo'!F78</f>
        <v>48 - J12 - 6/5</v>
      </c>
      <c r="E66" s="27" t="e">
        <f aca="false">'Hybrid - IP - True - Stereo'!L78</f>
        <v>#NAME?</v>
      </c>
      <c r="F66" s="98" t="e">
        <f aca="false">CONCATENATE(D66,"   ",E66)</f>
        <v>#NAME?</v>
      </c>
      <c r="H66" s="98" t="e">
        <f aca="false">'Hybrid - IP - True - Stereo'!N78</f>
        <v>#NAME?</v>
      </c>
      <c r="I66" s="98" t="e">
        <f aca="false">'Hybrid - IP - True - Stereo'!O78</f>
        <v>#NAME?</v>
      </c>
      <c r="K66" s="179"/>
      <c r="L66" s="167"/>
      <c r="M66" s="170"/>
    </row>
    <row r="67" customFormat="false" ht="45" hidden="false" customHeight="true" outlineLevel="0" collapsed="false">
      <c r="A67" s="0" t="str">
        <f aca="false">'Hybrid - IP - True - Stereo'!C79</f>
        <v>PT_a_beta_S2M_P4_LV_SRC/RET</v>
      </c>
      <c r="B67" s="27" t="str">
        <f aca="false">IF(ISNUMBER(SEARCH("_LV",A67)),LEFT(A67,FIND("_LV",A67)-1),"")</f>
        <v>PT_a_beta_S2M_P4</v>
      </c>
      <c r="C67" s="98" t="str">
        <f aca="false">'Hybrid - IP - True - Stereo'!E79</f>
        <v>P28 - 3/11</v>
      </c>
      <c r="D67" s="27" t="str">
        <f aca="false">'Hybrid - IP - True - Stereo'!F79</f>
        <v>47 - J13 - 6/5</v>
      </c>
      <c r="E67" s="27" t="e">
        <f aca="false">'Hybrid - IP - True - Stereo'!L79</f>
        <v>#NAME?</v>
      </c>
      <c r="F67" s="98" t="e">
        <f aca="false">CONCATENATE(D67,"   ",E67)</f>
        <v>#NAME?</v>
      </c>
      <c r="H67" s="98" t="e">
        <f aca="false">'Hybrid - IP - True - Stereo'!N79</f>
        <v>#NAME?</v>
      </c>
      <c r="I67" s="98" t="e">
        <f aca="false">'Hybrid - IP - True - Stereo'!O79</f>
        <v>#NAME?</v>
      </c>
      <c r="K67" s="179"/>
      <c r="L67" s="167"/>
      <c r="M67" s="170"/>
    </row>
    <row r="68" customFormat="false" ht="45" hidden="false" customHeight="true" outlineLevel="0" collapsed="false">
      <c r="A68" s="0" t="str">
        <f aca="false">'Hybrid - IP - True - Stereo'!C80</f>
        <v>PT_a_beta_S2M_P3_LV_SRC/RET</v>
      </c>
      <c r="B68" s="27" t="str">
        <f aca="false">IF(ISNUMBER(SEARCH("_LV",A68)),LEFT(A68,FIND("_LV",A68)-1),"")</f>
        <v>PT_a_beta_S2M_P3</v>
      </c>
      <c r="C68" s="98" t="str">
        <f aca="false">'Hybrid - IP - True - Stereo'!E80</f>
        <v>P28 - 4/12</v>
      </c>
      <c r="D68" s="27" t="str">
        <f aca="false">'Hybrid - IP - True - Stereo'!F80</f>
        <v>49 - J13 - 6/5</v>
      </c>
      <c r="E68" s="27" t="e">
        <f aca="false">'Hybrid - IP - True - Stereo'!L80</f>
        <v>#NAME?</v>
      </c>
      <c r="F68" s="98" t="e">
        <f aca="false">CONCATENATE(D68,"   ",E68)</f>
        <v>#NAME?</v>
      </c>
      <c r="H68" s="98" t="n">
        <f aca="false">'Hybrid - IP - True - Stereo'!N80</f>
        <v>8</v>
      </c>
      <c r="I68" s="98" t="n">
        <f aca="false">'Hybrid - IP - True - Stereo'!O80</f>
        <v>8</v>
      </c>
      <c r="K68" s="180"/>
      <c r="L68" s="166"/>
      <c r="M68" s="166"/>
    </row>
    <row r="69" s="194" customFormat="true" ht="15" hidden="false" customHeight="true" outlineLevel="0" collapsed="false">
      <c r="B69" s="14"/>
      <c r="C69" s="195"/>
      <c r="D69" s="14"/>
      <c r="E69" s="14"/>
      <c r="F69" s="195"/>
      <c r="G69" s="14"/>
      <c r="H69" s="195"/>
      <c r="I69" s="195"/>
      <c r="K69" s="167"/>
      <c r="L69" s="167"/>
      <c r="M69" s="167"/>
    </row>
    <row r="70" customFormat="false" ht="45" hidden="false" customHeight="true" outlineLevel="0" collapsed="false">
      <c r="A70" s="0" t="str">
        <f aca="false">'Hybrid - IP - True - Stereo'!C86</f>
        <v>PT_a_gamma_S1M_P1W_LV_SRC/RET</v>
      </c>
      <c r="B70" s="27" t="str">
        <f aca="false">IF(ISNUMBER(SEARCH("_LV",A70)),LEFT(A70,FIND("_LV",A70)-1),"")</f>
        <v>PT_a_gamma_S1M_P1W</v>
      </c>
      <c r="C70" s="98" t="str">
        <f aca="false">'Hybrid - IP - True - Stereo'!E86</f>
        <v>P14 - 1/9</v>
      </c>
      <c r="D70" s="27" t="str">
        <f aca="false">'Hybrid - IP - True - Stereo'!F86</f>
        <v>56 - J13 - 8/7</v>
      </c>
      <c r="E70" s="27" t="e">
        <f aca="false">'Hybrid - IP - True - Stereo'!L86</f>
        <v>#NAME?</v>
      </c>
      <c r="F70" s="98" t="e">
        <f aca="false">CONCATENATE(D70,"   ",E70)</f>
        <v>#NAME?</v>
      </c>
      <c r="H70" s="98" t="e">
        <f aca="false">'Hybrid - IP - True - Stereo'!N86</f>
        <v>#NAME?</v>
      </c>
      <c r="I70" s="98" t="e">
        <f aca="false">'Hybrid - IP - True - Stereo'!O86</f>
        <v>#NAME?</v>
      </c>
      <c r="K70" s="169"/>
      <c r="L70" s="167"/>
      <c r="M70" s="167"/>
    </row>
    <row r="71" customFormat="false" ht="45" hidden="false" customHeight="true" outlineLevel="0" collapsed="false">
      <c r="A71" s="0" t="str">
        <f aca="false">'Hybrid - IP - True - Stereo'!C87</f>
        <v>PT_a_gamma_S1M_P2E_LV_SRC/RET</v>
      </c>
      <c r="B71" s="27" t="str">
        <f aca="false">IF(ISNUMBER(SEARCH("_LV",A71)),LEFT(A71,FIND("_LV",A71)-1),"")</f>
        <v>PT_a_gamma_S1M_P2E</v>
      </c>
      <c r="C71" s="98" t="str">
        <f aca="false">'Hybrid - IP - True - Stereo'!E87</f>
        <v>P14 - 2/10</v>
      </c>
      <c r="D71" s="27" t="str">
        <f aca="false">'Hybrid - IP - True - Stereo'!F87</f>
        <v>52 - J13 - 4/3</v>
      </c>
      <c r="E71" s="27" t="e">
        <f aca="false">'Hybrid - IP - True - Stereo'!L87</f>
        <v>#NAME?</v>
      </c>
      <c r="F71" s="98" t="e">
        <f aca="false">CONCATENATE(D71,"   ",E71)</f>
        <v>#NAME?</v>
      </c>
      <c r="H71" s="98" t="e">
        <f aca="false">'Hybrid - IP - True - Stereo'!N87</f>
        <v>#NAME?</v>
      </c>
      <c r="I71" s="98" t="e">
        <f aca="false">'Hybrid - IP - True - Stereo'!O87</f>
        <v>#NAME?</v>
      </c>
      <c r="K71" s="170"/>
      <c r="L71" s="167"/>
      <c r="M71" s="167"/>
    </row>
    <row r="72" customFormat="false" ht="45" hidden="false" customHeight="true" outlineLevel="0" collapsed="false">
      <c r="A72" s="0" t="str">
        <f aca="false">'Hybrid - IP - True - Stereo'!C88</f>
        <v>PT_a_gamma_S1M_P3_LV_SRC/RET</v>
      </c>
      <c r="B72" s="27" t="str">
        <f aca="false">IF(ISNUMBER(SEARCH("_LV",A72)),LEFT(A72,FIND("_LV",A72)-1),"")</f>
        <v>PT_a_gamma_S1M_P3</v>
      </c>
      <c r="C72" s="98" t="str">
        <f aca="false">'Hybrid - IP - True - Stereo'!E88</f>
        <v>P14 - 3/11</v>
      </c>
      <c r="D72" s="27" t="str">
        <f aca="false">'Hybrid - IP - True - Stereo'!F88</f>
        <v>50 - J13 - 6/5</v>
      </c>
      <c r="E72" s="27" t="e">
        <f aca="false">'Hybrid - IP - True - Stereo'!L88</f>
        <v>#NAME?</v>
      </c>
      <c r="F72" s="98" t="e">
        <f aca="false">CONCATENATE(D72,"   ",E72)</f>
        <v>#NAME?</v>
      </c>
      <c r="H72" s="98" t="e">
        <f aca="false">'Hybrid - IP - True - Stereo'!N88</f>
        <v>#NAME?</v>
      </c>
      <c r="I72" s="98" t="e">
        <f aca="false">'Hybrid - IP - True - Stereo'!O88</f>
        <v>#NAME?</v>
      </c>
      <c r="K72" s="170"/>
      <c r="L72" s="167"/>
      <c r="M72" s="167"/>
      <c r="T72" s="59"/>
    </row>
    <row r="73" customFormat="false" ht="45" hidden="false" customHeight="true" outlineLevel="0" collapsed="false">
      <c r="A73" s="0" t="str">
        <f aca="false">'Hybrid - IP - True - Stereo'!C89</f>
        <v>PT_a_gamma_S1S_P1W_LV_SRC/RET</v>
      </c>
      <c r="B73" s="27" t="str">
        <f aca="false">IF(ISNUMBER(SEARCH("_LV",A73)),LEFT(A73,FIND("_LV",A73)-1),"")</f>
        <v>PT_a_gamma_S1S_P1W</v>
      </c>
      <c r="C73" s="98" t="str">
        <f aca="false">'Hybrid - IP - True - Stereo'!E89</f>
        <v>P14 - 4/12</v>
      </c>
      <c r="D73" s="27" t="str">
        <f aca="false">'Hybrid - IP - True - Stereo'!F89</f>
        <v>52 - J13 - 6/5</v>
      </c>
      <c r="E73" s="27" t="e">
        <f aca="false">'Hybrid - IP - True - Stereo'!L89</f>
        <v>#NAME?</v>
      </c>
      <c r="F73" s="98" t="e">
        <f aca="false">CONCATENATE(D73,"   ",E73)</f>
        <v>#NAME?</v>
      </c>
      <c r="H73" s="98" t="e">
        <f aca="false">'Hybrid - IP - True - Stereo'!N89</f>
        <v>#NAME?</v>
      </c>
      <c r="I73" s="98" t="e">
        <f aca="false">'Hybrid - IP - True - Stereo'!O89</f>
        <v>#NAME?</v>
      </c>
      <c r="K73" s="170"/>
      <c r="L73" s="167"/>
      <c r="M73" s="167"/>
    </row>
    <row r="74" customFormat="false" ht="45" hidden="false" customHeight="true" outlineLevel="0" collapsed="false">
      <c r="A74" s="0" t="str">
        <f aca="false">'Hybrid - IP - True - Stereo'!C90</f>
        <v>PT_a_gamma_S1S_P2E_LV_SRC/RET</v>
      </c>
      <c r="B74" s="27" t="str">
        <f aca="false">IF(ISNUMBER(SEARCH("_LV",A74)),LEFT(A74,FIND("_LV",A74)-1),"")</f>
        <v>PT_a_gamma_S1S_P2E</v>
      </c>
      <c r="C74" s="98" t="str">
        <f aca="false">'Hybrid - IP - True - Stereo'!E90</f>
        <v>P14 - 5/13</v>
      </c>
      <c r="D74" s="27" t="str">
        <f aca="false">'Hybrid - IP - True - Stereo'!F90</f>
        <v>50 - J13 - 2/1</v>
      </c>
      <c r="E74" s="27" t="e">
        <f aca="false">'Hybrid - IP - True - Stereo'!L90</f>
        <v>#NAME?</v>
      </c>
      <c r="F74" s="98" t="e">
        <f aca="false">CONCATENATE(D74,"   ",E74)</f>
        <v>#NAME?</v>
      </c>
      <c r="H74" s="98" t="e">
        <f aca="false">'Hybrid - IP - True - Stereo'!N90</f>
        <v>#NAME?</v>
      </c>
      <c r="I74" s="98" t="e">
        <f aca="false">'Hybrid - IP - True - Stereo'!O90</f>
        <v>#NAME?</v>
      </c>
      <c r="K74" s="170"/>
      <c r="L74" s="167"/>
      <c r="M74" s="167"/>
    </row>
    <row r="75" customFormat="false" ht="45" hidden="false" customHeight="true" outlineLevel="0" collapsed="false">
      <c r="A75" s="0" t="str">
        <f aca="false">'Hybrid - IP - True - Stereo'!C91</f>
        <v>PT_a_gamma_S1S_P3_LV_SRC/RET</v>
      </c>
      <c r="B75" s="27" t="str">
        <f aca="false">IF(ISNUMBER(SEARCH("_LV",A75)),LEFT(A75,FIND("_LV",A75)-1),"")</f>
        <v>PT_a_gamma_S1S_P3</v>
      </c>
      <c r="C75" s="98" t="str">
        <f aca="false">'Hybrid - IP - True - Stereo'!E91</f>
        <v>P14 - 6/14</v>
      </c>
      <c r="D75" s="27" t="str">
        <f aca="false">'Hybrid - IP - True - Stereo'!F91</f>
        <v>48 - J13 - 4/3</v>
      </c>
      <c r="E75" s="27" t="e">
        <f aca="false">'Hybrid - IP - True - Stereo'!L91</f>
        <v>#NAME?</v>
      </c>
      <c r="F75" s="98" t="e">
        <f aca="false">CONCATENATE(D75,"   ",E75)</f>
        <v>#NAME?</v>
      </c>
      <c r="H75" s="98" t="e">
        <f aca="false">'Hybrid - IP - True - Stereo'!N91</f>
        <v>#NAME?</v>
      </c>
      <c r="I75" s="98" t="e">
        <f aca="false">'Hybrid - IP - True - Stereo'!O91</f>
        <v>#NAME?</v>
      </c>
      <c r="K75" s="166"/>
      <c r="L75" s="167"/>
      <c r="M75" s="180"/>
    </row>
    <row r="76" s="194" customFormat="true" ht="45" hidden="false" customHeight="true" outlineLevel="0" collapsed="false">
      <c r="B76" s="14"/>
      <c r="C76" s="195"/>
      <c r="D76" s="14"/>
      <c r="E76" s="14"/>
      <c r="F76" s="195"/>
      <c r="G76" s="14"/>
      <c r="H76" s="195"/>
      <c r="I76" s="195"/>
      <c r="K76" s="167"/>
      <c r="L76" s="167"/>
      <c r="M76" s="167"/>
    </row>
    <row r="77" customFormat="false" ht="45" hidden="false" customHeight="true" outlineLevel="0" collapsed="false">
      <c r="A77" s="0" t="str">
        <f aca="false">'Hybrid - IP - True - Stereo'!C95</f>
        <v>PT_a_gamma_S0M_P1W_LV_SRC/RET</v>
      </c>
      <c r="B77" s="27" t="str">
        <f aca="false">IF(ISNUMBER(SEARCH("_LV",A77)),LEFT(A77,FIND("_LV",A77)-1),"")</f>
        <v>PT_a_gamma_S0M_P1W</v>
      </c>
      <c r="C77" s="98" t="str">
        <f aca="false">'Hybrid - IP - True - Stereo'!E95</f>
        <v>P15 - 1/9</v>
      </c>
      <c r="D77" s="27" t="str">
        <f aca="false">'Hybrid - IP - True - Stereo'!F95</f>
        <v>56 - J13 - 2/1</v>
      </c>
      <c r="E77" s="27" t="e">
        <f aca="false">'Hybrid - IP - True - Stereo'!L95</f>
        <v>#NAME?</v>
      </c>
      <c r="F77" s="98" t="e">
        <f aca="false">CONCATENATE(D77,"   ",E77)</f>
        <v>#NAME?</v>
      </c>
      <c r="H77" s="98" t="e">
        <f aca="false">'Hybrid - IP - True - Stereo'!N95</f>
        <v>#NAME?</v>
      </c>
      <c r="I77" s="98" t="e">
        <f aca="false">'Hybrid - IP - True - Stereo'!O95</f>
        <v>#NAME?</v>
      </c>
      <c r="K77" s="169"/>
      <c r="L77" s="167"/>
      <c r="M77" s="167"/>
    </row>
    <row r="78" customFormat="false" ht="45" hidden="false" customHeight="true" outlineLevel="0" collapsed="false">
      <c r="A78" s="0" t="str">
        <f aca="false">'Hybrid - IP - True - Stereo'!C96</f>
        <v>PT_a_gamma_S0M_P2E_LV_SRC/RET</v>
      </c>
      <c r="B78" s="27" t="str">
        <f aca="false">IF(ISNUMBER(SEARCH("_LV",A78)),LEFT(A78,FIND("_LV",A78)-1),"")</f>
        <v>PT_a_gamma_S0M_P2E</v>
      </c>
      <c r="C78" s="98" t="str">
        <f aca="false">'Hybrid - IP - True - Stereo'!E96</f>
        <v>P15 - 2/10</v>
      </c>
      <c r="D78" s="27" t="str">
        <f aca="false">'Hybrid - IP - True - Stereo'!F96</f>
        <v>52 - J12 - 4/3</v>
      </c>
      <c r="E78" s="27" t="e">
        <f aca="false">'Hybrid - IP - True - Stereo'!L96</f>
        <v>#NAME?</v>
      </c>
      <c r="F78" s="98" t="e">
        <f aca="false">CONCATENATE(D78,"   ",E78)</f>
        <v>#NAME?</v>
      </c>
      <c r="H78" s="98" t="e">
        <f aca="false">'Hybrid - IP - True - Stereo'!N96</f>
        <v>#NAME?</v>
      </c>
      <c r="I78" s="98" t="e">
        <f aca="false">'Hybrid - IP - True - Stereo'!O96</f>
        <v>#NAME?</v>
      </c>
      <c r="K78" s="170"/>
      <c r="L78" s="167"/>
      <c r="M78" s="167"/>
    </row>
    <row r="79" customFormat="false" ht="45" hidden="false" customHeight="true" outlineLevel="0" collapsed="false">
      <c r="A79" s="0" t="str">
        <f aca="false">'Hybrid - IP - True - Stereo'!C97</f>
        <v>PT_a_gamma_S0M_P3_LV_SRC/RET</v>
      </c>
      <c r="B79" s="27" t="str">
        <f aca="false">IF(ISNUMBER(SEARCH("_LV",A79)),LEFT(A79,FIND("_LV",A79)-1),"")</f>
        <v>PT_a_gamma_S0M_P3</v>
      </c>
      <c r="C79" s="98" t="str">
        <f aca="false">'Hybrid - IP - True - Stereo'!E97</f>
        <v>P15 - 3/11</v>
      </c>
      <c r="D79" s="27" t="str">
        <f aca="false">'Hybrid - IP - True - Stereo'!F97</f>
        <v>50 - J13 - 8/7</v>
      </c>
      <c r="E79" s="27" t="e">
        <f aca="false">'Hybrid - IP - True - Stereo'!L97</f>
        <v>#NAME?</v>
      </c>
      <c r="F79" s="98" t="e">
        <f aca="false">CONCATENATE(D79,"   ",E79)</f>
        <v>#NAME?</v>
      </c>
      <c r="H79" s="98" t="e">
        <f aca="false">'Hybrid - IP - True - Stereo'!N97</f>
        <v>#NAME?</v>
      </c>
      <c r="I79" s="98" t="e">
        <f aca="false">'Hybrid - IP - True - Stereo'!O97</f>
        <v>#NAME?</v>
      </c>
      <c r="K79" s="170"/>
      <c r="L79" s="167"/>
    </row>
    <row r="80" customFormat="false" ht="45" hidden="false" customHeight="true" outlineLevel="0" collapsed="false">
      <c r="A80" s="0" t="str">
        <f aca="false">'Hybrid - IP - True - Stereo'!C98</f>
        <v>PT_a_gamma_S0S_P1W_LV_SRC/RET</v>
      </c>
      <c r="B80" s="27" t="str">
        <f aca="false">IF(ISNUMBER(SEARCH("_LV",A80)),LEFT(A80,FIND("_LV",A80)-1),"")</f>
        <v>PT_a_gamma_S0S_P1W</v>
      </c>
      <c r="C80" s="98" t="str">
        <f aca="false">'Hybrid - IP - True - Stereo'!E98</f>
        <v>P15 - 4/12</v>
      </c>
      <c r="D80" s="27" t="str">
        <f aca="false">'Hybrid - IP - True - Stereo'!F98</f>
        <v>52 - J13 - 2/1</v>
      </c>
      <c r="E80" s="27" t="e">
        <f aca="false">'Hybrid - IP - True - Stereo'!L98</f>
        <v>#NAME?</v>
      </c>
      <c r="F80" s="98" t="e">
        <f aca="false">CONCATENATE(D80,"   ",E80)</f>
        <v>#NAME?</v>
      </c>
      <c r="H80" s="98" t="e">
        <f aca="false">'Hybrid - IP - True - Stereo'!N98</f>
        <v>#NAME?</v>
      </c>
      <c r="I80" s="98" t="e">
        <f aca="false">'Hybrid - IP - True - Stereo'!O98</f>
        <v>#NAME?</v>
      </c>
      <c r="K80" s="170"/>
      <c r="L80" s="167"/>
      <c r="M80" s="167"/>
    </row>
    <row r="81" customFormat="false" ht="45" hidden="false" customHeight="true" outlineLevel="0" collapsed="false">
      <c r="A81" s="0" t="str">
        <f aca="false">'Hybrid - IP - True - Stereo'!C99</f>
        <v>PT_a_gamma_S0S_P2E_LV_SRC/RET</v>
      </c>
      <c r="B81" s="27" t="str">
        <f aca="false">IF(ISNUMBER(SEARCH("_LV",A81)),LEFT(A81,FIND("_LV",A81)-1),"")</f>
        <v>PT_a_gamma_S0S_P2E</v>
      </c>
      <c r="C81" s="98" t="str">
        <f aca="false">'Hybrid - IP - True - Stereo'!E99</f>
        <v>P15 - 5/13</v>
      </c>
      <c r="D81" s="27" t="str">
        <f aca="false">'Hybrid - IP - True - Stereo'!F99</f>
        <v>52 - J13 - 8/7</v>
      </c>
      <c r="E81" s="27" t="e">
        <f aca="false">'Hybrid - IP - True - Stereo'!L99</f>
        <v>#NAME?</v>
      </c>
      <c r="F81" s="98" t="e">
        <f aca="false">CONCATENATE(D81,"   ",E81)</f>
        <v>#NAME?</v>
      </c>
      <c r="H81" s="98" t="e">
        <f aca="false">'Hybrid - IP - True - Stereo'!N99</f>
        <v>#NAME?</v>
      </c>
      <c r="I81" s="98" t="e">
        <f aca="false">'Hybrid - IP - True - Stereo'!O99</f>
        <v>#NAME?</v>
      </c>
      <c r="K81" s="170"/>
      <c r="L81" s="167"/>
      <c r="M81" s="167"/>
    </row>
    <row r="82" customFormat="false" ht="45" hidden="false" customHeight="true" outlineLevel="0" collapsed="false">
      <c r="A82" s="0" t="str">
        <f aca="false">'Hybrid - IP - True - Stereo'!C100</f>
        <v>PT_a_gamma_S0S_P3_LV_SRC/RET</v>
      </c>
      <c r="B82" s="27" t="str">
        <f aca="false">IF(ISNUMBER(SEARCH("_LV",A82)),LEFT(A82,FIND("_LV",A82)-1),"")</f>
        <v>PT_a_gamma_S0S_P3</v>
      </c>
      <c r="C82" s="98" t="str">
        <f aca="false">'Hybrid - IP - True - Stereo'!E100</f>
        <v>P15 - 6/14</v>
      </c>
      <c r="D82" s="27" t="str">
        <f aca="false">'Hybrid - IP - True - Stereo'!F100</f>
        <v>50 - J13 - 4/3</v>
      </c>
      <c r="E82" s="27" t="e">
        <f aca="false">'Hybrid - IP - True - Stereo'!L100</f>
        <v>#NAME?</v>
      </c>
      <c r="F82" s="98" t="e">
        <f aca="false">CONCATENATE(D82,"   ",E82)</f>
        <v>#NAME?</v>
      </c>
      <c r="H82" s="98" t="e">
        <f aca="false">'Hybrid - IP - True - Stereo'!N100</f>
        <v>#NAME?</v>
      </c>
      <c r="I82" s="98" t="e">
        <f aca="false">'Hybrid - IP - True - Stereo'!O100</f>
        <v>#NAME?</v>
      </c>
      <c r="K82" s="166"/>
      <c r="L82" s="167"/>
      <c r="M82" s="167"/>
    </row>
    <row r="83" s="194" customFormat="true" ht="45" hidden="false" customHeight="true" outlineLevel="0" collapsed="false">
      <c r="B83" s="14"/>
      <c r="C83" s="195"/>
      <c r="D83" s="14"/>
      <c r="E83" s="14"/>
      <c r="F83" s="195"/>
      <c r="G83" s="14"/>
      <c r="H83" s="195"/>
      <c r="I83" s="195"/>
      <c r="K83" s="167"/>
      <c r="L83" s="167"/>
      <c r="M83" s="167"/>
    </row>
    <row r="84" customFormat="false" ht="45" hidden="false" customHeight="true" outlineLevel="0" collapsed="false">
      <c r="A84" s="0" t="str">
        <f aca="false">'Hybrid - IP - True - Stereo'!C106</f>
        <v>PT_a_gamma_S0M_P4_LV_SRC/RET</v>
      </c>
      <c r="B84" s="27" t="str">
        <f aca="false">IF(ISNUMBER(SEARCH("_LV",A84)),LEFT(A84,FIND("_LV",A84)-1),"")</f>
        <v>PT_a_gamma_S0M_P4</v>
      </c>
      <c r="C84" s="98" t="str">
        <f aca="false">'Hybrid - IP - True - Stereo'!E106</f>
        <v>P34 - 1/9</v>
      </c>
      <c r="D84" s="27" t="str">
        <f aca="false">'Hybrid - IP - True - Stereo'!F106</f>
        <v>48 - J13 - 8/7</v>
      </c>
      <c r="E84" s="27" t="e">
        <f aca="false">'Hybrid - IP - True - Stereo'!L106</f>
        <v>#NAME?</v>
      </c>
      <c r="F84" s="98" t="e">
        <f aca="false">CONCATENATE(D84,"   ",E84)</f>
        <v>#NAME?</v>
      </c>
      <c r="H84" s="98" t="e">
        <f aca="false">'Hybrid - IP - True - Stereo'!N106</f>
        <v>#NAME?</v>
      </c>
      <c r="I84" s="98" t="e">
        <f aca="false">'Hybrid - IP - True - Stereo'!O106</f>
        <v>#NAME?</v>
      </c>
      <c r="K84" s="197"/>
      <c r="L84" s="167"/>
      <c r="M84" s="198"/>
    </row>
    <row r="85" customFormat="false" ht="45" hidden="false" customHeight="true" outlineLevel="0" collapsed="false">
      <c r="A85" s="0" t="str">
        <f aca="false">'Hybrid - IP - True - Stereo'!C107</f>
        <v>PT_a_gamma_S1M_P4_LV_SRC/RET</v>
      </c>
      <c r="B85" s="27" t="str">
        <f aca="false">IF(ISNUMBER(SEARCH("_LV",A85)),LEFT(A85,FIND("_LV",A85)-1),"")</f>
        <v>PT_a_gamma_S1M_P4</v>
      </c>
      <c r="C85" s="98" t="str">
        <f aca="false">'Hybrid - IP - True - Stereo'!E107</f>
        <v>P34 - 2/10</v>
      </c>
      <c r="D85" s="27" t="str">
        <f aca="false">'Hybrid - IP - True - Stereo'!F107</f>
        <v>48 - J13 - 6/5</v>
      </c>
      <c r="E85" s="27" t="e">
        <f aca="false">'Hybrid - IP - True - Stereo'!L107</f>
        <v>#NAME?</v>
      </c>
      <c r="F85" s="98" t="e">
        <f aca="false">CONCATENATE(D85,"   ",E85)</f>
        <v>#NAME?</v>
      </c>
      <c r="H85" s="98" t="e">
        <f aca="false">'Hybrid - IP - True - Stereo'!N107</f>
        <v>#NAME?</v>
      </c>
      <c r="I85" s="98" t="e">
        <f aca="false">'Hybrid - IP - True - Stereo'!O107</f>
        <v>#NAME?</v>
      </c>
      <c r="K85" s="179"/>
      <c r="L85" s="167"/>
      <c r="M85" s="184"/>
    </row>
  </sheetData>
  <mergeCells count="2">
    <mergeCell ref="B1:E1"/>
    <mergeCell ref="K2:M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AA138"/>
  <sheetViews>
    <sheetView showFormulas="false" showGridLines="true" showRowColHeaders="true" showZeros="true" rightToLeft="false" tabSelected="false" showOutlineSymbols="true" defaultGridColor="true" view="normal" topLeftCell="C85" colorId="64" zoomScale="110" zoomScaleNormal="110" zoomScalePageLayoutView="100" workbookViewId="0">
      <selection pane="topLeft" activeCell="C105" activeCellId="0" sqref="C105"/>
    </sheetView>
  </sheetViews>
  <sheetFormatPr defaultRowHeight="15" zeroHeight="false" outlineLevelRow="0" outlineLevelCol="0"/>
  <cols>
    <col collapsed="false" customWidth="true" hidden="false" outlineLevel="0" max="2" min="1" style="16" width="8.71"/>
    <col collapsed="false" customWidth="true" hidden="false" outlineLevel="0" max="3" min="3" style="151" width="35.42"/>
    <col collapsed="false" customWidth="true" hidden="false" outlineLevel="0" max="4" min="4" style="151" width="37.14"/>
    <col collapsed="false" customWidth="true" hidden="false" outlineLevel="0" max="5" min="5" style="16" width="16.42"/>
    <col collapsed="false" customWidth="true" hidden="false" outlineLevel="0" max="6" min="6" style="16" width="15.86"/>
    <col collapsed="false" customWidth="true" hidden="false" outlineLevel="0" max="7" min="7" style="16" width="5.86"/>
    <col collapsed="false" customWidth="true" hidden="false" outlineLevel="0" max="8" min="8" style="14" width="5.86"/>
    <col collapsed="false" customWidth="true" hidden="false" outlineLevel="0" max="10" min="9" style="14" width="1.58"/>
    <col collapsed="false" customWidth="true" hidden="false" outlineLevel="0" max="11" min="11" style="14" width="1.71"/>
    <col collapsed="false" customWidth="true" hidden="false" outlineLevel="0" max="12" min="12" style="16" width="5.43"/>
    <col collapsed="false" customWidth="true" hidden="false" outlineLevel="0" max="13" min="13" style="22" width="4.71"/>
    <col collapsed="false" customWidth="true" hidden="false" outlineLevel="0" max="14" min="14" style="16" width="6.86"/>
    <col collapsed="false" customWidth="true" hidden="false" outlineLevel="0" max="15" min="15" style="16" width="6.28"/>
    <col collapsed="false" customWidth="true" hidden="false" outlineLevel="0" max="16" min="16" style="22" width="6.57"/>
    <col collapsed="false" customWidth="true" hidden="false" outlineLevel="0" max="17" min="17" style="16" width="3.29"/>
    <col collapsed="false" customWidth="true" hidden="false" outlineLevel="0" max="18" min="18" style="22" width="6.28"/>
    <col collapsed="false" customWidth="true" hidden="false" outlineLevel="0" max="19" min="19" style="16" width="3.42"/>
    <col collapsed="false" customWidth="true" hidden="false" outlineLevel="0" max="20" min="20" style="16" width="6.86"/>
    <col collapsed="false" customWidth="true" hidden="false" outlineLevel="0" max="21" min="21" style="16" width="15.29"/>
    <col collapsed="false" customWidth="true" hidden="false" outlineLevel="0" max="22" min="22" style="16" width="10.71"/>
    <col collapsed="false" customWidth="true" hidden="false" outlineLevel="0" max="23" min="23" style="16" width="7"/>
    <col collapsed="false" customWidth="true" hidden="false" outlineLevel="0" max="1025" min="24" style="16" width="8.71"/>
  </cols>
  <sheetData>
    <row r="1" customFormat="false" ht="15" hidden="false" customHeight="true" outlineLevel="0" collapsed="false">
      <c r="F1" s="11"/>
      <c r="H1" s="19" t="s">
        <v>36</v>
      </c>
      <c r="L1" s="20" t="s">
        <v>37</v>
      </c>
      <c r="M1" s="21" t="s">
        <v>38</v>
      </c>
    </row>
    <row r="2" customFormat="false" ht="23.25" hidden="false" customHeight="true" outlineLevel="0" collapsed="false">
      <c r="C2" s="152" t="s">
        <v>869</v>
      </c>
      <c r="D2" s="152"/>
      <c r="E2" s="152"/>
      <c r="F2" s="152"/>
      <c r="G2" s="24" t="s">
        <v>41</v>
      </c>
      <c r="H2" s="19"/>
      <c r="I2" s="25" t="s">
        <v>42</v>
      </c>
      <c r="J2" s="25"/>
      <c r="K2" s="25"/>
      <c r="L2" s="20"/>
      <c r="M2" s="20"/>
      <c r="N2" s="16" t="s">
        <v>672</v>
      </c>
      <c r="O2" s="16" t="s">
        <v>673</v>
      </c>
      <c r="P2" s="154" t="str">
        <f aca="false">N2</f>
        <v>A-top</v>
      </c>
      <c r="R2" s="154" t="str">
        <f aca="false">O2</f>
        <v>C-bot</v>
      </c>
      <c r="S2" s="27"/>
      <c r="U2" s="28" t="s">
        <v>45</v>
      </c>
    </row>
    <row r="3" customFormat="false" ht="64.5" hidden="false" customHeight="true" outlineLevel="0" collapsed="false">
      <c r="C3" s="155" t="s">
        <v>46</v>
      </c>
      <c r="D3" s="155" t="s">
        <v>47</v>
      </c>
      <c r="E3" s="156" t="s">
        <v>48</v>
      </c>
      <c r="F3" s="156" t="s">
        <v>49</v>
      </c>
      <c r="H3" s="19"/>
      <c r="L3" s="20"/>
      <c r="M3" s="20"/>
      <c r="N3" s="16" t="s">
        <v>50</v>
      </c>
      <c r="O3" s="16" t="s">
        <v>50</v>
      </c>
      <c r="P3" s="22" t="s">
        <v>50</v>
      </c>
      <c r="Q3" s="16" t="s">
        <v>51</v>
      </c>
      <c r="R3" s="22" t="s">
        <v>52</v>
      </c>
      <c r="S3" s="27" t="s">
        <v>51</v>
      </c>
      <c r="U3" s="157" t="s">
        <v>53</v>
      </c>
      <c r="V3" s="158" t="n">
        <f aca="false">TRUE()</f>
        <v>1</v>
      </c>
    </row>
    <row r="4" customFormat="false" ht="15" hidden="false" customHeight="false" outlineLevel="0" collapsed="false">
      <c r="C4" s="159" t="s">
        <v>870</v>
      </c>
      <c r="D4" s="160" t="s">
        <v>377</v>
      </c>
      <c r="E4" s="161" t="s">
        <v>378</v>
      </c>
      <c r="F4" s="162" t="s">
        <v>871</v>
      </c>
      <c r="G4" s="36" t="str">
        <f aca="false">IF(LEFT(F4,3)="2.5", MID(F4,7,2),LEFT(F4,2))</f>
        <v>45</v>
      </c>
      <c r="H4" s="14" t="s">
        <v>716</v>
      </c>
      <c r="I4" s="199"/>
      <c r="L4" s="27" t="e">
        <f aca="false" t="array" ref="L4:L4">INDEX(Cable_L!$B$3:$B$77,MATCH(1,COUNTIFS($G4,Cable_L!$A$3:$A$77,$H4,Cable_L!$C$3:$C$77),0))</f>
        <v>#NAME?</v>
      </c>
      <c r="M4" s="22" t="e">
        <f aca="false" t="array" ref="M4:M8">_xlfn._xlws.sort(_xlfn.unique(G4:G12))</f>
        <v>#NAME?</v>
      </c>
      <c r="N4" s="27" t="e">
        <f aca="false" t="array" ref="N4:N4">INDEX(INDEX(Cable_L!$H$3:$K$77,,MATCH(N$2,Cable_L!$H$2:$K$2,0)),MATCH(1,COUNTIFS($G4,Cable_L!$A$3:$A$77,$H4,Cable_L!$C$3:$C$77),0))</f>
        <v>#NAME?</v>
      </c>
      <c r="O4" s="27" t="e">
        <f aca="false" t="array" ref="O4:O4">INDEX(INDEX(Cable_L!$H$3:$K$77,,MATCH(O$2,Cable_L!$H$2:$K$2,0)),MATCH(1,COUNTIFS($G4,Cable_L!$A$3:$A$77,$H4,Cable_L!$C$3:$C$77),0))</f>
        <v>#NAME?</v>
      </c>
      <c r="P4" s="22" t="e">
        <f aca="false" t="array" ref="P4:P5">_xlfn._xlws.filter(_xlfn.unique(N4:N11),_xlfn.unique(N4:N11)&lt;&gt;"")</f>
        <v>#NAME?</v>
      </c>
      <c r="Q4" s="16" t="e">
        <f aca="false">COUNTIF(N4:N11,P4)</f>
        <v>#NAME?</v>
      </c>
      <c r="R4" s="22" t="e">
        <f aca="false" t="array" ref="R4:R5">_xlfn._xlws.filter(_xlfn.unique(O4:O11),_xlfn.unique(O4:O11)&lt;&gt;"")</f>
        <v>#NAME?</v>
      </c>
      <c r="S4" s="27" t="e">
        <f aca="false">COUNTIF(O4:O11,R4)</f>
        <v>#NAME?</v>
      </c>
      <c r="U4" s="31" t="s">
        <v>59</v>
      </c>
      <c r="V4" s="31" t="s">
        <v>60</v>
      </c>
    </row>
    <row r="5" customFormat="false" ht="15" hidden="false" customHeight="false" outlineLevel="0" collapsed="false">
      <c r="C5" s="164" t="s">
        <v>872</v>
      </c>
      <c r="D5" s="151" t="s">
        <v>381</v>
      </c>
      <c r="E5" s="16" t="s">
        <v>382</v>
      </c>
      <c r="F5" s="165" t="s">
        <v>873</v>
      </c>
      <c r="G5" s="36" t="str">
        <f aca="false">IF(LEFT(F5,3)="2.5", MID(F5,7,2),LEFT(F5,2))</f>
        <v>41</v>
      </c>
      <c r="H5" s="31" t="s">
        <v>716</v>
      </c>
      <c r="I5" s="200"/>
      <c r="J5" s="31"/>
      <c r="K5" s="31"/>
      <c r="L5" s="27" t="e">
        <f aca="false" t="array" ref="L5:L5">INDEX(Cable_L!$B$3:$B$77,MATCH(1,COUNTIFS($G5,Cable_L!$A$3:$A$77,$H5,Cable_L!$C$3:$C$77),0))</f>
        <v>#NAME?</v>
      </c>
      <c r="M5" s="15" t="e">
        <v>#NAME?</v>
      </c>
      <c r="N5" s="27" t="e">
        <f aca="false" t="array" ref="N5:N5">INDEX(INDEX(Cable_L!$H$3:$K$77,,MATCH(N$2,Cable_L!$H$2:$K$2,0)),MATCH(1,COUNTIFS($G5,Cable_L!$A$3:$A$77,$H5,Cable_L!$C$3:$C$77),0))</f>
        <v>#NAME?</v>
      </c>
      <c r="O5" s="27" t="e">
        <f aca="false" t="array" ref="O5:O5">INDEX(INDEX(Cable_L!$H$3:$K$77,,MATCH(O$2,Cable_L!$H$2:$K$2,0)),MATCH(1,COUNTIFS($G5,Cable_L!$A$3:$A$77,$H5,Cable_L!$C$3:$C$77),0))</f>
        <v>#NAME?</v>
      </c>
      <c r="P5" s="15" t="e">
        <v>#NAME?</v>
      </c>
      <c r="Q5" s="16" t="e">
        <f aca="false">COUNTIF(N4:N11,P5)</f>
        <v>#NAME?</v>
      </c>
      <c r="R5" s="15" t="e">
        <v>#NAME?</v>
      </c>
      <c r="S5" s="27" t="e">
        <f aca="false">COUNTIF(O4:O11,R5)</f>
        <v>#NAME?</v>
      </c>
      <c r="U5" s="31" t="s">
        <v>66</v>
      </c>
      <c r="V5" s="31" t="s">
        <v>60</v>
      </c>
    </row>
    <row r="6" customFormat="false" ht="15" hidden="false" customHeight="false" outlineLevel="0" collapsed="false">
      <c r="C6" s="164" t="s">
        <v>874</v>
      </c>
      <c r="D6" s="151" t="s">
        <v>385</v>
      </c>
      <c r="E6" s="16" t="s">
        <v>386</v>
      </c>
      <c r="F6" s="165" t="s">
        <v>875</v>
      </c>
      <c r="G6" s="36" t="str">
        <f aca="false">IF(LEFT(F6,3)="2.5", MID(F6,7,2),LEFT(F6,2))</f>
        <v>39</v>
      </c>
      <c r="H6" s="31" t="s">
        <v>716</v>
      </c>
      <c r="I6" s="200"/>
      <c r="J6" s="31"/>
      <c r="K6" s="31"/>
      <c r="L6" s="27" t="e">
        <f aca="false" t="array" ref="L6:L6">INDEX(Cable_L!$B$3:$B$77,MATCH(1,COUNTIFS($G6,Cable_L!$A$3:$A$77,$H6,Cable_L!$C$3:$C$77),0))</f>
        <v>#NAME?</v>
      </c>
      <c r="M6" s="15" t="e">
        <v>#NAME?</v>
      </c>
      <c r="N6" s="27" t="e">
        <f aca="false" t="array" ref="N6:N6">INDEX(INDEX(Cable_L!$H$3:$K$77,,MATCH(N$2,Cable_L!$H$2:$K$2,0)),MATCH(1,COUNTIFS($G6,Cable_L!$A$3:$A$77,$H6,Cable_L!$C$3:$C$77),0))</f>
        <v>#NAME?</v>
      </c>
      <c r="O6" s="27" t="e">
        <f aca="false" t="array" ref="O6:O6">INDEX(INDEX(Cable_L!$H$3:$K$77,,MATCH(O$2,Cable_L!$H$2:$K$2,0)),MATCH(1,COUNTIFS($G6,Cable_L!$A$3:$A$77,$H6,Cable_L!$C$3:$C$77),0))</f>
        <v>#NAME?</v>
      </c>
      <c r="P6" s="15"/>
      <c r="Q6" s="14"/>
      <c r="R6" s="15"/>
      <c r="S6" s="14"/>
      <c r="U6" s="93" t="s">
        <v>69</v>
      </c>
      <c r="V6" s="123" t="n">
        <f aca="false">TRUE()</f>
        <v>1</v>
      </c>
    </row>
    <row r="7" customFormat="false" ht="15" hidden="false" customHeight="false" outlineLevel="0" collapsed="false">
      <c r="C7" s="164" t="s">
        <v>876</v>
      </c>
      <c r="D7" s="151" t="s">
        <v>389</v>
      </c>
      <c r="E7" s="16" t="s">
        <v>390</v>
      </c>
      <c r="F7" s="165" t="s">
        <v>877</v>
      </c>
      <c r="G7" s="36" t="str">
        <f aca="false">IF(LEFT(F7,3)="2.5", MID(F7,7,2),LEFT(F7,2))</f>
        <v>41</v>
      </c>
      <c r="H7" s="31" t="s">
        <v>716</v>
      </c>
      <c r="I7" s="200"/>
      <c r="J7" s="31"/>
      <c r="K7" s="31"/>
      <c r="L7" s="27" t="e">
        <f aca="false" t="array" ref="L7:L7">INDEX(Cable_L!$B$3:$B$77,MATCH(1,COUNTIFS($G7,Cable_L!$A$3:$A$77,$H7,Cable_L!$C$3:$C$77),0))</f>
        <v>#NAME?</v>
      </c>
      <c r="M7" s="15" t="e">
        <v>#NAME?</v>
      </c>
      <c r="N7" s="27" t="e">
        <f aca="false" t="array" ref="N7:N7">INDEX(INDEX(Cable_L!$H$3:$K$77,,MATCH(N$2,Cable_L!$H$2:$K$2,0)),MATCH(1,COUNTIFS($G7,Cable_L!$A$3:$A$77,$H7,Cable_L!$C$3:$C$77),0))</f>
        <v>#NAME?</v>
      </c>
      <c r="O7" s="27" t="e">
        <f aca="false" t="array" ref="O7:O7">INDEX(INDEX(Cable_L!$H$3:$K$77,,MATCH(O$2,Cable_L!$H$2:$K$2,0)),MATCH(1,COUNTIFS($G7,Cable_L!$A$3:$A$77,$H7,Cable_L!$C$3:$C$77),0))</f>
        <v>#NAME?</v>
      </c>
      <c r="P7" s="15"/>
      <c r="Q7" s="14"/>
      <c r="R7" s="15"/>
      <c r="S7" s="14"/>
      <c r="U7" s="31" t="s">
        <v>74</v>
      </c>
      <c r="V7" s="31" t="s">
        <v>60</v>
      </c>
    </row>
    <row r="8" customFormat="false" ht="15" hidden="false" customHeight="false" outlineLevel="0" collapsed="false">
      <c r="C8" s="164" t="s">
        <v>878</v>
      </c>
      <c r="D8" s="151" t="s">
        <v>393</v>
      </c>
      <c r="E8" s="16" t="s">
        <v>394</v>
      </c>
      <c r="F8" s="165" t="s">
        <v>879</v>
      </c>
      <c r="G8" s="36" t="str">
        <f aca="false">IF(LEFT(F8,3)="2.5", MID(F8,7,2),LEFT(F8,2))</f>
        <v>39</v>
      </c>
      <c r="H8" s="31" t="s">
        <v>716</v>
      </c>
      <c r="I8" s="200"/>
      <c r="J8" s="31"/>
      <c r="K8" s="31"/>
      <c r="L8" s="27" t="e">
        <f aca="false" t="array" ref="L8:L8">INDEX(Cable_L!$B$3:$B$77,MATCH(1,COUNTIFS($G8,Cable_L!$A$3:$A$77,$H8,Cable_L!$C$3:$C$77),0))</f>
        <v>#NAME?</v>
      </c>
      <c r="M8" s="15" t="e">
        <v>#NAME?</v>
      </c>
      <c r="N8" s="27" t="e">
        <f aca="false" t="array" ref="N8:N8">INDEX(INDEX(Cable_L!$H$3:$K$77,,MATCH(N$2,Cable_L!$H$2:$K$2,0)),MATCH(1,COUNTIFS($G8,Cable_L!$A$3:$A$77,$H8,Cable_L!$C$3:$C$77),0))</f>
        <v>#NAME?</v>
      </c>
      <c r="O8" s="27" t="e">
        <f aca="false" t="array" ref="O8:O8">INDEX(INDEX(Cable_L!$H$3:$K$77,,MATCH(O$2,Cable_L!$H$2:$K$2,0)),MATCH(1,COUNTIFS($G8,Cable_L!$A$3:$A$77,$H8,Cable_L!$C$3:$C$77),0))</f>
        <v>#NAME?</v>
      </c>
      <c r="P8" s="15"/>
      <c r="Q8" s="14"/>
      <c r="R8" s="15"/>
      <c r="S8" s="14"/>
      <c r="U8" s="93" t="s">
        <v>79</v>
      </c>
      <c r="V8" s="123" t="n">
        <f aca="false">TRUE()</f>
        <v>1</v>
      </c>
    </row>
    <row r="9" customFormat="false" ht="15" hidden="false" customHeight="false" outlineLevel="0" collapsed="false">
      <c r="C9" s="164" t="s">
        <v>880</v>
      </c>
      <c r="D9" s="151" t="s">
        <v>397</v>
      </c>
      <c r="E9" s="16" t="s">
        <v>398</v>
      </c>
      <c r="F9" s="165" t="s">
        <v>881</v>
      </c>
      <c r="G9" s="36" t="str">
        <f aca="false">IF(LEFT(F9,3)="2.5", MID(F9,7,2),LEFT(F9,2))</f>
        <v>37</v>
      </c>
      <c r="H9" s="31" t="s">
        <v>716</v>
      </c>
      <c r="I9" s="200"/>
      <c r="J9" s="31"/>
      <c r="K9" s="31"/>
      <c r="L9" s="27" t="e">
        <f aca="false" t="array" ref="L9:L9">INDEX(Cable_L!$B$3:$B$77,MATCH(1,COUNTIFS($G9,Cable_L!$A$3:$A$77,$H9,Cable_L!$C$3:$C$77),0))</f>
        <v>#NAME?</v>
      </c>
      <c r="M9" s="15"/>
      <c r="N9" s="27" t="e">
        <f aca="false" t="array" ref="N9:N9">INDEX(INDEX(Cable_L!$H$3:$K$77,,MATCH(N$2,Cable_L!$H$2:$K$2,0)),MATCH(1,COUNTIFS($G9,Cable_L!$A$3:$A$77,$H9,Cable_L!$C$3:$C$77),0))</f>
        <v>#NAME?</v>
      </c>
      <c r="O9" s="27" t="e">
        <f aca="false" t="array" ref="O9:O9">INDEX(INDEX(Cable_L!$H$3:$K$77,,MATCH(O$2,Cable_L!$H$2:$K$2,0)),MATCH(1,COUNTIFS($G9,Cable_L!$A$3:$A$77,$H9,Cable_L!$C$3:$C$77),0))</f>
        <v>#NAME?</v>
      </c>
      <c r="P9" s="15"/>
      <c r="Q9" s="14"/>
      <c r="R9" s="15"/>
      <c r="S9" s="14"/>
      <c r="U9" s="157" t="s">
        <v>84</v>
      </c>
      <c r="V9" s="158" t="n">
        <f aca="false">TRUE()</f>
        <v>1</v>
      </c>
    </row>
    <row r="10" customFormat="false" ht="15" hidden="false" customHeight="false" outlineLevel="0" collapsed="false">
      <c r="C10" s="164" t="s">
        <v>882</v>
      </c>
      <c r="D10" s="151" t="s">
        <v>401</v>
      </c>
      <c r="E10" s="16" t="s">
        <v>402</v>
      </c>
      <c r="F10" s="165" t="s">
        <v>883</v>
      </c>
      <c r="G10" s="36" t="str">
        <f aca="false">IF(LEFT(F10,3)="2.5", MID(F10,7,2),LEFT(F10,2))</f>
        <v>45</v>
      </c>
      <c r="H10" s="31" t="s">
        <v>716</v>
      </c>
      <c r="I10" s="200"/>
      <c r="J10" s="31"/>
      <c r="K10" s="31"/>
      <c r="L10" s="27" t="e">
        <f aca="false" t="array" ref="L10:L10">INDEX(Cable_L!$B$3:$B$77,MATCH(1,COUNTIFS($G10,Cable_L!$A$3:$A$77,$H10,Cable_L!$C$3:$C$77),0))</f>
        <v>#NAME?</v>
      </c>
      <c r="M10" s="15"/>
      <c r="N10" s="27" t="e">
        <f aca="false" t="array" ref="N10:N10">INDEX(INDEX(Cable_L!$H$3:$K$77,,MATCH(N$2,Cable_L!$H$2:$K$2,0)),MATCH(1,COUNTIFS($G10,Cable_L!$A$3:$A$77,$H10,Cable_L!$C$3:$C$77),0))</f>
        <v>#NAME?</v>
      </c>
      <c r="O10" s="27" t="e">
        <f aca="false" t="array" ref="O10:O10">INDEX(INDEX(Cable_L!$H$3:$K$77,,MATCH(O$2,Cable_L!$H$2:$K$2,0)),MATCH(1,COUNTIFS($G10,Cable_L!$A$3:$A$77,$H10,Cable_L!$C$3:$C$77),0))</f>
        <v>#NAME?</v>
      </c>
      <c r="P10" s="15"/>
      <c r="Q10" s="14"/>
      <c r="R10" s="15"/>
      <c r="S10" s="14"/>
      <c r="U10" s="31"/>
      <c r="Y10" s="16" t="s">
        <v>89</v>
      </c>
      <c r="Z10" s="16" t="s">
        <v>404</v>
      </c>
    </row>
    <row r="11" customFormat="false" ht="15" hidden="false" customHeight="false" outlineLevel="0" collapsed="false">
      <c r="C11" s="171" t="s">
        <v>882</v>
      </c>
      <c r="D11" s="172" t="s">
        <v>401</v>
      </c>
      <c r="E11" s="172" t="s">
        <v>402</v>
      </c>
      <c r="F11" s="173" t="s">
        <v>884</v>
      </c>
      <c r="G11" s="36" t="str">
        <f aca="false">IF(LEFT(F11,3)="2.5", MID(F11,7,2),LEFT(F11,2))</f>
        <v>45</v>
      </c>
      <c r="H11" s="31" t="s">
        <v>716</v>
      </c>
      <c r="I11" s="201"/>
      <c r="J11" s="31"/>
      <c r="K11" s="31"/>
      <c r="L11" s="27" t="e">
        <f aca="false" t="array" ref="L11:L11">INDEX(Cable_L!$B$3:$B$77,MATCH(1,COUNTIFS($G11,Cable_L!$A$3:$A$77,$H11,Cable_L!$C$3:$C$77),0))</f>
        <v>#NAME?</v>
      </c>
      <c r="M11" s="15"/>
      <c r="N11" s="27"/>
      <c r="O11" s="27"/>
      <c r="P11" s="15"/>
      <c r="Q11" s="14"/>
      <c r="R11" s="15"/>
      <c r="S11" s="14"/>
      <c r="U11" s="31" t="s">
        <v>92</v>
      </c>
      <c r="V11" s="31" t="s">
        <v>60</v>
      </c>
      <c r="Y11" s="16" t="s">
        <v>93</v>
      </c>
      <c r="Z11" s="16" t="s">
        <v>406</v>
      </c>
      <c r="AA11" s="31" t="s">
        <v>95</v>
      </c>
    </row>
    <row r="12" customFormat="false" ht="15" hidden="false" customHeight="false" outlineLevel="0" collapsed="false">
      <c r="C12" s="174"/>
      <c r="D12" s="175"/>
      <c r="E12" s="176" t="s">
        <v>407</v>
      </c>
      <c r="F12" s="177"/>
      <c r="G12" s="36" t="str">
        <f aca="false">IF(LEFT(F12,3)="2.5", MID(F12,7,2),LEFT(F12,2))</f>
        <v/>
      </c>
      <c r="H12" s="31"/>
      <c r="I12" s="31"/>
      <c r="J12" s="31"/>
      <c r="K12" s="31"/>
      <c r="L12" s="14"/>
      <c r="M12" s="15"/>
      <c r="N12" s="14"/>
      <c r="O12" s="14"/>
      <c r="P12" s="15"/>
      <c r="Q12" s="14"/>
      <c r="R12" s="15"/>
      <c r="S12" s="14"/>
      <c r="AA12" s="31"/>
    </row>
    <row r="13" customFormat="false" ht="15" hidden="false" customHeight="false" outlineLevel="0" collapsed="false">
      <c r="G13" s="36" t="str">
        <f aca="false">IF(LEFT(F13,3)="2.5", MID(F13,7,2),LEFT(F13,2))</f>
        <v/>
      </c>
      <c r="H13" s="31"/>
      <c r="I13" s="31"/>
      <c r="J13" s="31"/>
      <c r="K13" s="31"/>
      <c r="L13" s="14"/>
      <c r="M13" s="15"/>
      <c r="N13" s="14"/>
      <c r="O13" s="14"/>
      <c r="P13" s="15"/>
      <c r="Q13" s="14"/>
      <c r="R13" s="15"/>
      <c r="S13" s="14"/>
      <c r="AA13" s="31"/>
    </row>
    <row r="14" customFormat="false" ht="15" hidden="false" customHeight="false" outlineLevel="0" collapsed="false">
      <c r="C14" s="159" t="s">
        <v>885</v>
      </c>
      <c r="D14" s="160" t="s">
        <v>409</v>
      </c>
      <c r="E14" s="161" t="s">
        <v>410</v>
      </c>
      <c r="F14" s="162" t="s">
        <v>886</v>
      </c>
      <c r="G14" s="36" t="str">
        <f aca="false">IF(LEFT(F14,3)="2.5", MID(F14,7,2),LEFT(F14,2))</f>
        <v>45</v>
      </c>
      <c r="H14" s="31" t="s">
        <v>716</v>
      </c>
      <c r="I14" s="202"/>
      <c r="J14" s="31"/>
      <c r="K14" s="31"/>
      <c r="L14" s="27" t="e">
        <f aca="false" t="array" ref="L14:L14">INDEX(Cable_L!$B$3:$B$77,MATCH(1,COUNTIFS($G14,Cable_L!$A$3:$A$77,$H14,Cable_L!$C$3:$C$77),0))</f>
        <v>#NAME?</v>
      </c>
      <c r="N14" s="27" t="e">
        <f aca="false" t="array" ref="N14:N14">INDEX(INDEX(Cable_L!$H$3:$K$77,,MATCH(N$2,Cable_L!$H$2:$K$2,0)),MATCH(1,COUNTIFS($G14,Cable_L!$A$3:$A$77,$H14,Cable_L!$C$3:$C$77),0))</f>
        <v>#NAME?</v>
      </c>
      <c r="O14" s="27" t="e">
        <f aca="false" t="array" ref="O14:O14">INDEX(INDEX(Cable_L!$H$3:$K$77,,MATCH(O$2,Cable_L!$H$2:$K$2,0)),MATCH(1,COUNTIFS($G14,Cable_L!$A$3:$A$77,$H14,Cable_L!$C$3:$C$77),0))</f>
        <v>#NAME?</v>
      </c>
      <c r="P14" s="22" t="e">
        <f aca="false" t="array" ref="P14:P15">_xlfn._xlws.filter(_xlfn.unique(N14:N25),_xlfn.unique(N14:N25)&lt;&gt;"")</f>
        <v>#NAME?</v>
      </c>
      <c r="Q14" s="16" t="e">
        <f aca="false">COUNTIF(N14:N25,P14)</f>
        <v>#NAME?</v>
      </c>
      <c r="R14" s="22" t="e">
        <f aca="false" t="array" ref="R14:R15">_xlfn._xlws.filter(_xlfn.unique(O14:O25),_xlfn.unique(O14:O25)&lt;&gt;"")</f>
        <v>#NAME?</v>
      </c>
      <c r="S14" s="27" t="e">
        <f aca="false">COUNTIF(O14:O25,R14)</f>
        <v>#NAME?</v>
      </c>
      <c r="U14" s="145" t="s">
        <v>699</v>
      </c>
      <c r="Y14" s="16" t="s">
        <v>89</v>
      </c>
      <c r="Z14" s="16" t="s">
        <v>404</v>
      </c>
    </row>
    <row r="15" customFormat="false" ht="15" hidden="false" customHeight="false" outlineLevel="0" collapsed="false">
      <c r="C15" s="171" t="s">
        <v>885</v>
      </c>
      <c r="D15" s="172" t="s">
        <v>409</v>
      </c>
      <c r="E15" s="172" t="s">
        <v>410</v>
      </c>
      <c r="F15" s="173" t="s">
        <v>887</v>
      </c>
      <c r="G15" s="36" t="str">
        <f aca="false">IF(LEFT(F15,3)="2.5", MID(F15,7,2),LEFT(F15,2))</f>
        <v>45</v>
      </c>
      <c r="H15" s="31" t="s">
        <v>716</v>
      </c>
      <c r="I15" s="200"/>
      <c r="J15" s="31"/>
      <c r="K15" s="31"/>
      <c r="L15" s="27" t="e">
        <f aca="false" t="array" ref="L15:L15">INDEX(Cable_L!$B$3:$B$77,MATCH(1,COUNTIFS($G15,Cable_L!$A$3:$A$77,$H15,Cable_L!$C$3:$C$77),0))</f>
        <v>#NAME?</v>
      </c>
      <c r="M15" s="15"/>
      <c r="N15" s="27"/>
      <c r="O15" s="27"/>
      <c r="P15" s="15" t="e">
        <v>#NAME?</v>
      </c>
      <c r="Q15" s="16" t="e">
        <f aca="false">COUNTIF(N14:N25,P15)</f>
        <v>#NAME?</v>
      </c>
      <c r="R15" s="15" t="e">
        <v>#NAME?</v>
      </c>
      <c r="S15" s="16" t="e">
        <f aca="false">COUNTIF(O14:O25,R15)</f>
        <v>#NAME?</v>
      </c>
      <c r="Y15" s="16" t="s">
        <v>93</v>
      </c>
      <c r="Z15" s="16" t="s">
        <v>406</v>
      </c>
      <c r="AA15" s="31" t="s">
        <v>95</v>
      </c>
    </row>
    <row r="16" customFormat="false" ht="15" hidden="false" customHeight="false" outlineLevel="0" collapsed="false">
      <c r="C16" s="164" t="s">
        <v>888</v>
      </c>
      <c r="D16" s="151" t="s">
        <v>415</v>
      </c>
      <c r="E16" s="16" t="s">
        <v>416</v>
      </c>
      <c r="F16" s="165" t="s">
        <v>889</v>
      </c>
      <c r="G16" s="36" t="str">
        <f aca="false">IF(LEFT(F16,3)="2.5", MID(F16,7,2),LEFT(F16,2))</f>
        <v>41</v>
      </c>
      <c r="H16" s="31" t="s">
        <v>716</v>
      </c>
      <c r="I16" s="200"/>
      <c r="J16" s="31"/>
      <c r="K16" s="31"/>
      <c r="L16" s="27" t="e">
        <f aca="false" t="array" ref="L16:L16">INDEX(Cable_L!$B$3:$B$77,MATCH(1,COUNTIFS($G16,Cable_L!$A$3:$A$77,$H16,Cable_L!$C$3:$C$77),0))</f>
        <v>#NAME?</v>
      </c>
      <c r="M16" s="15"/>
      <c r="N16" s="27" t="e">
        <f aca="false" t="array" ref="N16:N16">INDEX(INDEX(Cable_L!$H$3:$K$77,,MATCH(N$2,Cable_L!$H$2:$K$2,0)),MATCH(1,COUNTIFS($G16,Cable_L!$A$3:$A$77,$H16,Cable_L!$C$3:$C$77),0))</f>
        <v>#NAME?</v>
      </c>
      <c r="O16" s="27" t="e">
        <f aca="false" t="array" ref="O16:O16">INDEX(INDEX(Cable_L!$H$3:$K$77,,MATCH(O$2,Cable_L!$H$2:$K$2,0)),MATCH(1,COUNTIFS($G16,Cable_L!$A$3:$A$77,$H16,Cable_L!$C$3:$C$77),0))</f>
        <v>#NAME?</v>
      </c>
      <c r="P16" s="15"/>
      <c r="Q16" s="14"/>
      <c r="R16" s="15"/>
      <c r="S16" s="14"/>
    </row>
    <row r="17" customFormat="false" ht="15" hidden="false" customHeight="false" outlineLevel="0" collapsed="false">
      <c r="C17" s="164" t="s">
        <v>890</v>
      </c>
      <c r="D17" s="151" t="s">
        <v>419</v>
      </c>
      <c r="E17" s="16" t="s">
        <v>420</v>
      </c>
      <c r="F17" s="165" t="s">
        <v>891</v>
      </c>
      <c r="G17" s="36" t="str">
        <f aca="false">IF(LEFT(F17,3)="2.5", MID(F17,7,2),LEFT(F17,2))</f>
        <v>39</v>
      </c>
      <c r="H17" s="31" t="s">
        <v>716</v>
      </c>
      <c r="I17" s="200"/>
      <c r="J17" s="31"/>
      <c r="K17" s="31"/>
      <c r="L17" s="27" t="e">
        <f aca="false" t="array" ref="L17:L17">INDEX(Cable_L!$B$3:$B$77,MATCH(1,COUNTIFS($G17,Cable_L!$A$3:$A$77,$H17,Cable_L!$C$3:$C$77),0))</f>
        <v>#NAME?</v>
      </c>
      <c r="M17" s="15"/>
      <c r="N17" s="27" t="e">
        <f aca="false" t="array" ref="N17:N17">INDEX(INDEX(Cable_L!$H$3:$K$77,,MATCH(N$2,Cable_L!$H$2:$K$2,0)),MATCH(1,COUNTIFS($G17,Cable_L!$A$3:$A$77,$H17,Cable_L!$C$3:$C$77),0))</f>
        <v>#NAME?</v>
      </c>
      <c r="O17" s="27" t="e">
        <f aca="false" t="array" ref="O17:O17">INDEX(INDEX(Cable_L!$H$3:$K$77,,MATCH(O$2,Cable_L!$H$2:$K$2,0)),MATCH(1,COUNTIFS($G17,Cable_L!$A$3:$A$77,$H17,Cable_L!$C$3:$C$77),0))</f>
        <v>#NAME?</v>
      </c>
      <c r="P17" s="15"/>
      <c r="Q17" s="14"/>
      <c r="R17" s="15"/>
      <c r="S17" s="14"/>
    </row>
    <row r="18" customFormat="false" ht="15" hidden="false" customHeight="false" outlineLevel="0" collapsed="false">
      <c r="C18" s="164" t="s">
        <v>892</v>
      </c>
      <c r="D18" s="151" t="s">
        <v>423</v>
      </c>
      <c r="E18" s="16" t="s">
        <v>424</v>
      </c>
      <c r="F18" s="165" t="s">
        <v>893</v>
      </c>
      <c r="G18" s="36" t="str">
        <f aca="false">IF(LEFT(F18,3)="2.5", MID(F18,7,2),LEFT(F18,2))</f>
        <v>43</v>
      </c>
      <c r="H18" s="31" t="s">
        <v>716</v>
      </c>
      <c r="I18" s="200"/>
      <c r="J18" s="31"/>
      <c r="K18" s="31"/>
      <c r="L18" s="27" t="e">
        <f aca="false" t="array" ref="L18:L18">INDEX(Cable_L!$B$3:$B$77,MATCH(1,COUNTIFS($G18,Cable_L!$A$3:$A$77,$H18,Cable_L!$C$3:$C$77),0))</f>
        <v>#NAME?</v>
      </c>
      <c r="M18" s="22" t="e">
        <f aca="false" t="array" ref="M18:M22">_xlfn._xlws.sort(_xlfn.unique(G14:G25))</f>
        <v>#NAME?</v>
      </c>
      <c r="N18" s="27" t="e">
        <f aca="false" t="array" ref="N18:N18">INDEX(INDEX(Cable_L!$H$3:$K$77,,MATCH(N$2,Cable_L!$H$2:$K$2,0)),MATCH(1,COUNTIFS($G18,Cable_L!$A$3:$A$77,$H18,Cable_L!$C$3:$C$77),0))</f>
        <v>#NAME?</v>
      </c>
      <c r="O18" s="27" t="e">
        <f aca="false" t="array" ref="O18:O18">INDEX(INDEX(Cable_L!$H$3:$K$77,,MATCH(O$2,Cable_L!$H$2:$K$2,0)),MATCH(1,COUNTIFS($G18,Cable_L!$A$3:$A$77,$H18,Cable_L!$C$3:$C$77),0))</f>
        <v>#NAME?</v>
      </c>
      <c r="S18" s="27"/>
      <c r="Y18" s="16" t="s">
        <v>89</v>
      </c>
      <c r="Z18" s="16" t="s">
        <v>426</v>
      </c>
    </row>
    <row r="19" customFormat="false" ht="15" hidden="false" customHeight="false" outlineLevel="0" collapsed="false">
      <c r="C19" s="171" t="s">
        <v>892</v>
      </c>
      <c r="D19" s="172" t="s">
        <v>423</v>
      </c>
      <c r="E19" s="172" t="s">
        <v>424</v>
      </c>
      <c r="F19" s="173" t="s">
        <v>894</v>
      </c>
      <c r="G19" s="36" t="str">
        <f aca="false">IF(LEFT(F19,3)="2.5", MID(F19,7,2),LEFT(F19,2))</f>
        <v>43</v>
      </c>
      <c r="H19" s="31" t="s">
        <v>716</v>
      </c>
      <c r="I19" s="200"/>
      <c r="J19" s="31"/>
      <c r="K19" s="31"/>
      <c r="L19" s="27" t="e">
        <f aca="false" t="array" ref="L19:L19">INDEX(Cable_L!$B$3:$B$77,MATCH(1,COUNTIFS($G19,Cable_L!$A$3:$A$77,$H19,Cable_L!$C$3:$C$77),0))</f>
        <v>#NAME?</v>
      </c>
      <c r="M19" s="15" t="e">
        <v>#NAME?</v>
      </c>
      <c r="N19" s="27"/>
      <c r="O19" s="27"/>
      <c r="P19" s="15"/>
      <c r="R19" s="15"/>
      <c r="S19" s="27"/>
      <c r="Y19" s="16" t="s">
        <v>93</v>
      </c>
      <c r="Z19" s="16" t="s">
        <v>428</v>
      </c>
      <c r="AA19" s="31" t="s">
        <v>95</v>
      </c>
    </row>
    <row r="20" customFormat="false" ht="15" hidden="false" customHeight="false" outlineLevel="0" collapsed="false">
      <c r="C20" s="164" t="s">
        <v>895</v>
      </c>
      <c r="D20" s="151" t="s">
        <v>430</v>
      </c>
      <c r="E20" s="16" t="s">
        <v>431</v>
      </c>
      <c r="F20" s="165" t="s">
        <v>896</v>
      </c>
      <c r="G20" s="36" t="str">
        <f aca="false">IF(LEFT(F20,3)="2.5", MID(F20,7,2),LEFT(F20,2))</f>
        <v>39</v>
      </c>
      <c r="H20" s="31" t="s">
        <v>716</v>
      </c>
      <c r="I20" s="200"/>
      <c r="J20" s="31"/>
      <c r="K20" s="31"/>
      <c r="L20" s="27" t="e">
        <f aca="false" t="array" ref="L20:L20">INDEX(Cable_L!$B$3:$B$77,MATCH(1,COUNTIFS($G20,Cable_L!$A$3:$A$77,$H20,Cable_L!$C$3:$C$77),0))</f>
        <v>#NAME?</v>
      </c>
      <c r="M20" s="15" t="e">
        <v>#NAME?</v>
      </c>
      <c r="N20" s="27" t="e">
        <f aca="false" t="array" ref="N20:N20">INDEX(INDEX(Cable_L!$H$3:$K$77,,MATCH(N$2,Cable_L!$H$2:$K$2,0)),MATCH(1,COUNTIFS($G20,Cable_L!$A$3:$A$77,$H20,Cable_L!$C$3:$C$77),0))</f>
        <v>#NAME?</v>
      </c>
      <c r="O20" s="27" t="e">
        <f aca="false" t="array" ref="O20:O20">INDEX(INDEX(Cable_L!$H$3:$K$77,,MATCH(O$2,Cable_L!$H$2:$K$2,0)),MATCH(1,COUNTIFS($G20,Cable_L!$A$3:$A$77,$H20,Cable_L!$C$3:$C$77),0))</f>
        <v>#NAME?</v>
      </c>
      <c r="P20" s="15"/>
      <c r="Q20" s="14"/>
      <c r="R20" s="15"/>
      <c r="S20" s="14"/>
    </row>
    <row r="21" customFormat="false" ht="15" hidden="false" customHeight="false" outlineLevel="0" collapsed="false">
      <c r="C21" s="164" t="s">
        <v>897</v>
      </c>
      <c r="D21" s="151" t="s">
        <v>434</v>
      </c>
      <c r="E21" s="16" t="s">
        <v>435</v>
      </c>
      <c r="F21" s="165" t="s">
        <v>898</v>
      </c>
      <c r="G21" s="36" t="str">
        <f aca="false">IF(LEFT(F21,3)="2.5", MID(F21,7,2),LEFT(F21,2))</f>
        <v>37</v>
      </c>
      <c r="H21" s="31" t="s">
        <v>716</v>
      </c>
      <c r="I21" s="200"/>
      <c r="J21" s="31"/>
      <c r="K21" s="203"/>
      <c r="L21" s="27" t="e">
        <f aca="false" t="array" ref="L21:L21">INDEX(Cable_L!$B$3:$B$77,MATCH(1,COUNTIFS($G21,Cable_L!$A$3:$A$77,$H21,Cable_L!$C$3:$C$77),0))</f>
        <v>#NAME?</v>
      </c>
      <c r="M21" s="15" t="e">
        <v>#NAME?</v>
      </c>
      <c r="N21" s="27" t="e">
        <f aca="false" t="array" ref="N21:N21">INDEX(INDEX(Cable_L!$H$3:$K$77,,MATCH(N$2,Cable_L!$H$2:$K$2,0)),MATCH(1,COUNTIFS($G21,Cable_L!$A$3:$A$77,$H21,Cable_L!$C$3:$C$77),0))</f>
        <v>#NAME?</v>
      </c>
      <c r="O21" s="27" t="e">
        <f aca="false" t="array" ref="O21:O21">INDEX(INDEX(Cable_L!$H$3:$K$77,,MATCH(O$2,Cable_L!$H$2:$K$2,0)),MATCH(1,COUNTIFS($G21,Cable_L!$A$3:$A$77,$H21,Cable_L!$C$3:$C$77),0))</f>
        <v>#NAME?</v>
      </c>
      <c r="P21" s="15"/>
      <c r="Q21" s="14"/>
      <c r="R21" s="15"/>
      <c r="S21" s="14"/>
    </row>
    <row r="22" customFormat="false" ht="15" hidden="false" customHeight="false" outlineLevel="0" collapsed="false">
      <c r="C22" s="164" t="s">
        <v>899</v>
      </c>
      <c r="D22" s="151" t="s">
        <v>438</v>
      </c>
      <c r="E22" s="16" t="s">
        <v>439</v>
      </c>
      <c r="F22" s="165" t="s">
        <v>900</v>
      </c>
      <c r="G22" s="36" t="str">
        <f aca="false">IF(LEFT(F22,3)="2.5", MID(F22,7,2),LEFT(F22,2))</f>
        <v>43</v>
      </c>
      <c r="H22" s="31" t="s">
        <v>716</v>
      </c>
      <c r="I22" s="200"/>
      <c r="J22" s="31"/>
      <c r="K22" s="31"/>
      <c r="L22" s="27" t="e">
        <f aca="false" t="array" ref="L22:L22">INDEX(Cable_L!$B$3:$B$77,MATCH(1,COUNTIFS($G22,Cable_L!$A$3:$A$77,$H22,Cable_L!$C$3:$C$77),0))</f>
        <v>#NAME?</v>
      </c>
      <c r="M22" s="15" t="e">
        <v>#NAME?</v>
      </c>
      <c r="N22" s="27" t="e">
        <f aca="false" t="array" ref="N22:N22">INDEX(INDEX(Cable_L!$H$3:$K$77,,MATCH(N$2,Cable_L!$H$2:$K$2,0)),MATCH(1,COUNTIFS($G22,Cable_L!$A$3:$A$77,$H22,Cable_L!$C$3:$C$77),0))</f>
        <v>#NAME?</v>
      </c>
      <c r="O22" s="27" t="e">
        <f aca="false" t="array" ref="O22:O22">INDEX(INDEX(Cable_L!$H$3:$K$77,,MATCH(O$2,Cable_L!$H$2:$K$2,0)),MATCH(1,COUNTIFS($G22,Cable_L!$A$3:$A$77,$H22,Cable_L!$C$3:$C$77),0))</f>
        <v>#NAME?</v>
      </c>
      <c r="P22" s="15"/>
      <c r="Q22" s="14"/>
      <c r="R22" s="15"/>
      <c r="S22" s="14"/>
      <c r="Y22" s="16" t="s">
        <v>89</v>
      </c>
      <c r="Z22" s="16" t="s">
        <v>404</v>
      </c>
    </row>
    <row r="23" customFormat="false" ht="15" hidden="false" customHeight="false" outlineLevel="0" collapsed="false">
      <c r="C23" s="171" t="s">
        <v>899</v>
      </c>
      <c r="D23" s="172" t="s">
        <v>438</v>
      </c>
      <c r="E23" s="172" t="s">
        <v>439</v>
      </c>
      <c r="F23" s="173" t="s">
        <v>901</v>
      </c>
      <c r="G23" s="36" t="str">
        <f aca="false">IF(LEFT(F23,3)="2.5", MID(F23,7,2),LEFT(F23,2))</f>
        <v>43</v>
      </c>
      <c r="H23" s="31" t="s">
        <v>716</v>
      </c>
      <c r="I23" s="200"/>
      <c r="J23" s="31"/>
      <c r="K23" s="31"/>
      <c r="L23" s="27" t="e">
        <f aca="false" t="array" ref="L23:L23">INDEX(Cable_L!$B$3:$B$77,MATCH(1,COUNTIFS($G23,Cable_L!$A$3:$A$77,$H23,Cable_L!$C$3:$C$77),0))</f>
        <v>#NAME?</v>
      </c>
      <c r="M23" s="15"/>
      <c r="N23" s="27"/>
      <c r="O23" s="27"/>
      <c r="P23" s="15"/>
      <c r="Q23" s="14"/>
      <c r="R23" s="15"/>
      <c r="S23" s="14"/>
      <c r="Y23" s="16" t="s">
        <v>93</v>
      </c>
      <c r="Z23" s="16" t="s">
        <v>406</v>
      </c>
      <c r="AA23" s="31" t="s">
        <v>95</v>
      </c>
    </row>
    <row r="24" customFormat="false" ht="15" hidden="false" customHeight="false" outlineLevel="0" collapsed="false">
      <c r="C24" s="164" t="s">
        <v>902</v>
      </c>
      <c r="D24" s="151" t="s">
        <v>443</v>
      </c>
      <c r="E24" s="16" t="s">
        <v>444</v>
      </c>
      <c r="F24" s="165" t="s">
        <v>903</v>
      </c>
      <c r="G24" s="36" t="str">
        <f aca="false">IF(LEFT(F24,3)="2.5", MID(F24,7,2),LEFT(F24,2))</f>
        <v>43</v>
      </c>
      <c r="H24" s="31" t="s">
        <v>716</v>
      </c>
      <c r="I24" s="200"/>
      <c r="J24" s="31"/>
      <c r="K24" s="31"/>
      <c r="L24" s="27" t="e">
        <f aca="false" t="array" ref="L24:L24">INDEX(Cable_L!$B$3:$B$77,MATCH(1,COUNTIFS($G24,Cable_L!$A$3:$A$77,$H24,Cable_L!$C$3:$C$77),0))</f>
        <v>#NAME?</v>
      </c>
      <c r="M24" s="15"/>
      <c r="N24" s="27" t="e">
        <f aca="false" t="array" ref="N24:N24">INDEX(INDEX(Cable_L!$H$3:$K$77,,MATCH(N$2,Cable_L!$H$2:$K$2,0)),MATCH(1,COUNTIFS($G24,Cable_L!$A$3:$A$77,$H24,Cable_L!$C$3:$C$77),0))</f>
        <v>#NAME?</v>
      </c>
      <c r="O24" s="27" t="e">
        <f aca="false" t="array" ref="O24:O24">INDEX(INDEX(Cable_L!$H$3:$K$77,,MATCH(O$2,Cable_L!$H$2:$K$2,0)),MATCH(1,COUNTIFS($G24,Cable_L!$A$3:$A$77,$H24,Cable_L!$C$3:$C$77),0))</f>
        <v>#NAME?</v>
      </c>
      <c r="P24" s="15"/>
      <c r="Q24" s="14"/>
      <c r="R24" s="15"/>
      <c r="S24" s="14"/>
      <c r="Y24" s="16" t="s">
        <v>89</v>
      </c>
      <c r="Z24" s="16" t="s">
        <v>426</v>
      </c>
    </row>
    <row r="25" customFormat="false" ht="15" hidden="false" customHeight="false" outlineLevel="0" collapsed="false">
      <c r="C25" s="204" t="s">
        <v>902</v>
      </c>
      <c r="D25" s="205" t="s">
        <v>443</v>
      </c>
      <c r="E25" s="205" t="s">
        <v>444</v>
      </c>
      <c r="F25" s="206" t="s">
        <v>904</v>
      </c>
      <c r="G25" s="36" t="str">
        <f aca="false">IF(LEFT(F25,3)="2.5", MID(F25,7,2),LEFT(F25,2))</f>
        <v>43</v>
      </c>
      <c r="H25" s="31" t="s">
        <v>716</v>
      </c>
      <c r="I25" s="201"/>
      <c r="J25" s="31"/>
      <c r="K25" s="31"/>
      <c r="L25" s="27" t="e">
        <f aca="false" t="array" ref="L25:L25">INDEX(Cable_L!$B$3:$B$77,MATCH(1,COUNTIFS($G25,Cable_L!$A$3:$A$77,$H25,Cable_L!$C$3:$C$77),0))</f>
        <v>#NAME?</v>
      </c>
      <c r="M25" s="15"/>
      <c r="N25" s="27"/>
      <c r="O25" s="27"/>
      <c r="P25" s="15"/>
      <c r="Q25" s="14"/>
      <c r="R25" s="15"/>
      <c r="S25" s="14"/>
      <c r="Y25" s="16" t="s">
        <v>93</v>
      </c>
      <c r="Z25" s="16" t="s">
        <v>428</v>
      </c>
      <c r="AA25" s="31" t="s">
        <v>95</v>
      </c>
    </row>
    <row r="26" customFormat="false" ht="15" hidden="false" customHeight="false" outlineLevel="0" collapsed="false">
      <c r="F26" s="151"/>
      <c r="G26" s="36" t="str">
        <f aca="false">IF(LEFT(F26,3)="2.5", MID(F26,7,2),LEFT(F26,2))</f>
        <v/>
      </c>
      <c r="H26" s="31"/>
      <c r="I26" s="31"/>
      <c r="J26" s="31"/>
      <c r="K26" s="31"/>
      <c r="L26" s="14"/>
      <c r="M26" s="15"/>
      <c r="N26" s="14"/>
      <c r="O26" s="14"/>
      <c r="P26" s="15"/>
      <c r="Q26" s="14"/>
      <c r="R26" s="15"/>
      <c r="S26" s="14"/>
      <c r="AA26" s="31"/>
    </row>
    <row r="27" customFormat="false" ht="15" hidden="false" customHeight="false" outlineLevel="0" collapsed="false">
      <c r="C27" s="159" t="s">
        <v>905</v>
      </c>
      <c r="D27" s="160" t="s">
        <v>448</v>
      </c>
      <c r="E27" s="161" t="s">
        <v>449</v>
      </c>
      <c r="F27" s="162" t="s">
        <v>906</v>
      </c>
      <c r="G27" s="36" t="str">
        <f aca="false">IF(LEFT(F27,3)="2.5", MID(F27,7,2),LEFT(F27,2))</f>
        <v>44</v>
      </c>
      <c r="H27" s="31" t="s">
        <v>716</v>
      </c>
      <c r="I27" s="202"/>
      <c r="J27" s="31"/>
      <c r="K27" s="31"/>
      <c r="L27" s="27" t="e">
        <f aca="false" t="array" ref="L27:L27">INDEX(Cable_L!$B$3:$B$77,MATCH(1,COUNTIFS($G27,Cable_L!$A$3:$A$77,$H27,Cable_L!$C$3:$C$77),0))</f>
        <v>#NAME?</v>
      </c>
      <c r="M27" s="15"/>
      <c r="N27" s="27" t="e">
        <f aca="false" t="array" ref="N27:N27">INDEX(INDEX(Cable_L!$H$3:$K$77,,MATCH(N$2,Cable_L!$H$2:$K$2,0)),MATCH(1,COUNTIFS($G27,Cable_L!$A$3:$A$77,$H27,Cable_L!$C$3:$C$77),0))</f>
        <v>#NAME?</v>
      </c>
      <c r="O27" s="27" t="e">
        <f aca="false" t="array" ref="O27:O27">INDEX(INDEX(Cable_L!$H$3:$K$77,,MATCH(O$2,Cable_L!$H$2:$K$2,0)),MATCH(1,COUNTIFS($G27,Cable_L!$A$3:$A$77,$H27,Cable_L!$C$3:$C$77),0))</f>
        <v>#NAME?</v>
      </c>
      <c r="P27" s="22" t="e">
        <f aca="false" t="array" ref="P27:P27">_xlfn._xlws.filter(_xlfn.unique(N27:N39),_xlfn.unique(N27:N39)&lt;&gt;"")</f>
        <v>#NAME?</v>
      </c>
      <c r="Q27" s="16" t="e">
        <f aca="false">COUNTIF(N27:N39,P27)</f>
        <v>#NAME?</v>
      </c>
      <c r="R27" s="22" t="e">
        <f aca="false" t="array" ref="R27:R27">_xlfn._xlws.filter(_xlfn.unique(O27:O39),_xlfn.unique(O27:O39)&lt;&gt;"")</f>
        <v>#NAME?</v>
      </c>
      <c r="S27" s="27" t="e">
        <f aca="false">COUNTIF(O27:O39,R27)</f>
        <v>#NAME?</v>
      </c>
      <c r="Y27" s="16" t="s">
        <v>89</v>
      </c>
      <c r="Z27" s="16" t="s">
        <v>404</v>
      </c>
    </row>
    <row r="28" customFormat="false" ht="15" hidden="false" customHeight="false" outlineLevel="0" collapsed="false">
      <c r="C28" s="171" t="s">
        <v>905</v>
      </c>
      <c r="D28" s="172" t="s">
        <v>448</v>
      </c>
      <c r="E28" s="172" t="s">
        <v>449</v>
      </c>
      <c r="F28" s="173" t="s">
        <v>907</v>
      </c>
      <c r="G28" s="36" t="str">
        <f aca="false">IF(LEFT(F28,3)="2.5", MID(F28,7,2),LEFT(F28,2))</f>
        <v>44</v>
      </c>
      <c r="H28" s="31" t="s">
        <v>716</v>
      </c>
      <c r="I28" s="200"/>
      <c r="J28" s="31"/>
      <c r="K28" s="31"/>
      <c r="L28" s="27" t="e">
        <f aca="false" t="array" ref="L28:L28">INDEX(Cable_L!$B$3:$B$77,MATCH(1,COUNTIFS($G28,Cable_L!$A$3:$A$77,$H28,Cable_L!$C$3:$C$77),0))</f>
        <v>#NAME?</v>
      </c>
      <c r="M28" s="15"/>
      <c r="N28" s="27"/>
      <c r="O28" s="27"/>
      <c r="P28" s="15"/>
      <c r="Q28" s="14"/>
      <c r="R28" s="15"/>
      <c r="S28" s="14"/>
      <c r="Y28" s="16" t="s">
        <v>93</v>
      </c>
      <c r="Z28" s="16" t="s">
        <v>406</v>
      </c>
      <c r="AA28" s="31" t="s">
        <v>95</v>
      </c>
    </row>
    <row r="29" customFormat="false" ht="15" hidden="false" customHeight="false" outlineLevel="0" collapsed="false">
      <c r="C29" s="164" t="s">
        <v>908</v>
      </c>
      <c r="D29" s="151" t="s">
        <v>453</v>
      </c>
      <c r="E29" s="16" t="s">
        <v>454</v>
      </c>
      <c r="F29" s="165" t="s">
        <v>909</v>
      </c>
      <c r="G29" s="36" t="str">
        <f aca="false">IF(LEFT(F29,3)="2.5", MID(F29,7,2),LEFT(F29,2))</f>
        <v>41</v>
      </c>
      <c r="H29" s="31" t="s">
        <v>716</v>
      </c>
      <c r="I29" s="200"/>
      <c r="J29" s="31"/>
      <c r="K29" s="31"/>
      <c r="L29" s="27" t="e">
        <f aca="false" t="array" ref="L29:L29">INDEX(Cable_L!$B$3:$B$77,MATCH(1,COUNTIFS($G29,Cable_L!$A$3:$A$77,$H29,Cable_L!$C$3:$C$77),0))</f>
        <v>#NAME?</v>
      </c>
      <c r="M29" s="15"/>
      <c r="N29" s="27" t="e">
        <f aca="false" t="array" ref="N29:N29">INDEX(INDEX(Cable_L!$H$3:$K$77,,MATCH(N$2,Cable_L!$H$2:$K$2,0)),MATCH(1,COUNTIFS($G29,Cable_L!$A$3:$A$77,$H29,Cable_L!$C$3:$C$77),0))</f>
        <v>#NAME?</v>
      </c>
      <c r="O29" s="27" t="e">
        <f aca="false" t="array" ref="O29:O29">INDEX(INDEX(Cable_L!$H$3:$K$77,,MATCH(O$2,Cable_L!$H$2:$K$2,0)),MATCH(1,COUNTIFS($G29,Cable_L!$A$3:$A$77,$H29,Cable_L!$C$3:$C$77),0))</f>
        <v>#NAME?</v>
      </c>
      <c r="P29" s="15"/>
      <c r="Q29" s="14"/>
      <c r="R29" s="15"/>
      <c r="S29" s="14"/>
    </row>
    <row r="30" customFormat="false" ht="15" hidden="false" customHeight="false" outlineLevel="0" collapsed="false">
      <c r="C30" s="164" t="s">
        <v>910</v>
      </c>
      <c r="D30" s="151" t="s">
        <v>457</v>
      </c>
      <c r="E30" s="16" t="s">
        <v>458</v>
      </c>
      <c r="F30" s="165" t="s">
        <v>911</v>
      </c>
      <c r="G30" s="36" t="str">
        <f aca="false">IF(LEFT(F30,3)="2.5", MID(F30,7,2),LEFT(F30,2))</f>
        <v>39</v>
      </c>
      <c r="H30" s="31" t="s">
        <v>716</v>
      </c>
      <c r="I30" s="200"/>
      <c r="J30" s="31"/>
      <c r="K30" s="31"/>
      <c r="L30" s="27" t="e">
        <f aca="false" t="array" ref="L30:L30">INDEX(Cable_L!$B$3:$B$77,MATCH(1,COUNTIFS($G30,Cable_L!$A$3:$A$77,$H30,Cable_L!$C$3:$C$77),0))</f>
        <v>#NAME?</v>
      </c>
      <c r="M30" s="15"/>
      <c r="N30" s="27" t="e">
        <f aca="false" t="array" ref="N30:N30">INDEX(INDEX(Cable_L!$H$3:$K$77,,MATCH(N$2,Cable_L!$H$2:$K$2,0)),MATCH(1,COUNTIFS($G30,Cable_L!$A$3:$A$77,$H30,Cable_L!$C$3:$C$77),0))</f>
        <v>#NAME?</v>
      </c>
      <c r="O30" s="27" t="e">
        <f aca="false" t="array" ref="O30:O30">INDEX(INDEX(Cable_L!$H$3:$K$77,,MATCH(O$2,Cable_L!$H$2:$K$2,0)),MATCH(1,COUNTIFS($G30,Cable_L!$A$3:$A$77,$H30,Cable_L!$C$3:$C$77),0))</f>
        <v>#NAME?</v>
      </c>
      <c r="P30" s="15"/>
      <c r="Q30" s="14"/>
      <c r="R30" s="15"/>
      <c r="S30" s="14"/>
    </row>
    <row r="31" customFormat="false" ht="15" hidden="false" customHeight="false" outlineLevel="0" collapsed="false">
      <c r="C31" s="164" t="s">
        <v>912</v>
      </c>
      <c r="D31" s="151" t="s">
        <v>461</v>
      </c>
      <c r="E31" s="16" t="s">
        <v>462</v>
      </c>
      <c r="F31" s="165" t="s">
        <v>913</v>
      </c>
      <c r="G31" s="36" t="str">
        <f aca="false">IF(LEFT(F31,3)="2.5", MID(F31,7,2),LEFT(F31,2))</f>
        <v>44</v>
      </c>
      <c r="H31" s="31" t="s">
        <v>716</v>
      </c>
      <c r="I31" s="200"/>
      <c r="J31" s="31"/>
      <c r="K31" s="31"/>
      <c r="L31" s="27" t="e">
        <f aca="false" t="array" ref="L31:L31">INDEX(Cable_L!$B$3:$B$77,MATCH(1,COUNTIFS($G31,Cable_L!$A$3:$A$77,$H31,Cable_L!$C$3:$C$77),0))</f>
        <v>#NAME?</v>
      </c>
      <c r="N31" s="27" t="e">
        <f aca="false" t="array" ref="N31:N31">INDEX(INDEX(Cable_L!$H$3:$K$77,,MATCH(N$2,Cable_L!$H$2:$K$2,0)),MATCH(1,COUNTIFS($G31,Cable_L!$A$3:$A$77,$H31,Cable_L!$C$3:$C$77),0))</f>
        <v>#NAME?</v>
      </c>
      <c r="O31" s="27" t="e">
        <f aca="false" t="array" ref="O31:O31">INDEX(INDEX(Cable_L!$H$3:$K$77,,MATCH(O$2,Cable_L!$H$2:$K$2,0)),MATCH(1,COUNTIFS($G31,Cable_L!$A$3:$A$77,$H31,Cable_L!$C$3:$C$77),0))</f>
        <v>#NAME?</v>
      </c>
      <c r="S31" s="27"/>
      <c r="Y31" s="16" t="s">
        <v>89</v>
      </c>
      <c r="Z31" s="16" t="s">
        <v>426</v>
      </c>
    </row>
    <row r="32" customFormat="false" ht="15" hidden="false" customHeight="false" outlineLevel="0" collapsed="false">
      <c r="C32" s="171" t="s">
        <v>912</v>
      </c>
      <c r="D32" s="172" t="s">
        <v>461</v>
      </c>
      <c r="E32" s="172" t="s">
        <v>462</v>
      </c>
      <c r="F32" s="173" t="s">
        <v>914</v>
      </c>
      <c r="G32" s="36" t="str">
        <f aca="false">IF(LEFT(F32,3)="2.5", MID(F32,7,2),LEFT(F32,2))</f>
        <v>44</v>
      </c>
      <c r="H32" s="31" t="s">
        <v>716</v>
      </c>
      <c r="I32" s="200"/>
      <c r="J32" s="31"/>
      <c r="K32" s="31"/>
      <c r="L32" s="27" t="e">
        <f aca="false" t="array" ref="L32:L32">INDEX(Cable_L!$B$3:$B$77,MATCH(1,COUNTIFS($G32,Cable_L!$A$3:$A$77,$H32,Cable_L!$C$3:$C$77),0))</f>
        <v>#NAME?</v>
      </c>
      <c r="M32" s="15"/>
      <c r="N32" s="27"/>
      <c r="O32" s="27"/>
      <c r="P32" s="15"/>
      <c r="Q32" s="14"/>
      <c r="R32" s="15"/>
      <c r="S32" s="14"/>
      <c r="Y32" s="16" t="s">
        <v>93</v>
      </c>
      <c r="Z32" s="16" t="s">
        <v>428</v>
      </c>
      <c r="AA32" s="31" t="s">
        <v>95</v>
      </c>
    </row>
    <row r="33" customFormat="false" ht="15" hidden="false" customHeight="false" outlineLevel="0" collapsed="false">
      <c r="C33" s="164" t="s">
        <v>915</v>
      </c>
      <c r="D33" s="151" t="s">
        <v>466</v>
      </c>
      <c r="E33" s="16" t="s">
        <v>467</v>
      </c>
      <c r="F33" s="165" t="s">
        <v>916</v>
      </c>
      <c r="G33" s="36" t="str">
        <f aca="false">IF(LEFT(F33,3)="2.5", MID(F33,7,2),LEFT(F33,2))</f>
        <v>43</v>
      </c>
      <c r="H33" s="31" t="s">
        <v>716</v>
      </c>
      <c r="I33" s="200"/>
      <c r="J33" s="31"/>
      <c r="K33" s="31"/>
      <c r="L33" s="27" t="e">
        <f aca="false" t="array" ref="L33:L33">INDEX(Cable_L!$B$3:$B$77,MATCH(1,COUNTIFS($G33,Cable_L!$A$3:$A$77,$H33,Cable_L!$C$3:$C$77),0))</f>
        <v>#NAME?</v>
      </c>
      <c r="M33" s="15"/>
      <c r="N33" s="27" t="e">
        <f aca="false" t="array" ref="N33:N33">INDEX(INDEX(Cable_L!$H$3:$K$77,,MATCH(N$2,Cable_L!$H$2:$K$2,0)),MATCH(1,COUNTIFS($G33,Cable_L!$A$3:$A$77,$H33,Cable_L!$C$3:$C$77),0))</f>
        <v>#NAME?</v>
      </c>
      <c r="O33" s="14" t="e">
        <f aca="false" t="array" ref="O33:O33">INDEX(INDEX(Cable_L!$H$3:$K$77,,MATCH(O$2,Cable_L!$H$2:$K$2,0)),MATCH(1,COUNTIFS($G33,Cable_L!$A$3:$A$77,$H33,Cable_L!$C$3:$C$77),0))</f>
        <v>#NAME?</v>
      </c>
      <c r="P33" s="15"/>
      <c r="Q33" s="14"/>
      <c r="R33" s="15"/>
      <c r="S33" s="14"/>
      <c r="Y33" s="16" t="s">
        <v>89</v>
      </c>
      <c r="Z33" s="16" t="s">
        <v>404</v>
      </c>
    </row>
    <row r="34" customFormat="false" ht="15" hidden="false" customHeight="false" outlineLevel="0" collapsed="false">
      <c r="C34" s="171" t="s">
        <v>915</v>
      </c>
      <c r="D34" s="172" t="s">
        <v>466</v>
      </c>
      <c r="E34" s="172" t="s">
        <v>467</v>
      </c>
      <c r="F34" s="173" t="s">
        <v>917</v>
      </c>
      <c r="G34" s="36" t="str">
        <f aca="false">IF(LEFT(F34,3)="2.5", MID(F34,7,2),LEFT(F34,2))</f>
        <v>43</v>
      </c>
      <c r="H34" s="31" t="s">
        <v>716</v>
      </c>
      <c r="I34" s="200"/>
      <c r="J34" s="31"/>
      <c r="K34" s="31"/>
      <c r="L34" s="27" t="e">
        <f aca="false" t="array" ref="L34:L34">INDEX(Cable_L!$B$3:$B$77,MATCH(1,COUNTIFS($G34,Cable_L!$A$3:$A$77,$H34,Cable_L!$C$3:$C$77),0))</f>
        <v>#NAME?</v>
      </c>
      <c r="M34" s="15"/>
      <c r="N34" s="27"/>
      <c r="O34" s="27"/>
      <c r="P34" s="15"/>
      <c r="Q34" s="14"/>
      <c r="R34" s="15"/>
      <c r="S34" s="14"/>
      <c r="Y34" s="16" t="s">
        <v>93</v>
      </c>
      <c r="Z34" s="16" t="s">
        <v>406</v>
      </c>
      <c r="AA34" s="31" t="s">
        <v>95</v>
      </c>
    </row>
    <row r="35" customFormat="false" ht="15" hidden="false" customHeight="false" outlineLevel="0" collapsed="false">
      <c r="C35" s="164" t="s">
        <v>918</v>
      </c>
      <c r="D35" s="151" t="s">
        <v>471</v>
      </c>
      <c r="E35" s="16" t="s">
        <v>472</v>
      </c>
      <c r="F35" s="165" t="s">
        <v>919</v>
      </c>
      <c r="G35" s="36" t="str">
        <f aca="false">IF(LEFT(F35,3)="2.5", MID(F35,7,2),LEFT(F35,2))</f>
        <v>39</v>
      </c>
      <c r="H35" s="31" t="s">
        <v>716</v>
      </c>
      <c r="I35" s="200"/>
      <c r="J35" s="31"/>
      <c r="K35" s="31"/>
      <c r="L35" s="27" t="e">
        <f aca="false" t="array" ref="L35:L35">INDEX(Cable_L!$B$3:$B$77,MATCH(1,COUNTIFS($G35,Cable_L!$A$3:$A$77,$H35,Cable_L!$C$3:$C$77),0))</f>
        <v>#NAME?</v>
      </c>
      <c r="M35" s="15"/>
      <c r="N35" s="27" t="e">
        <f aca="false" t="array" ref="N35:N35">INDEX(INDEX(Cable_L!$H$3:$K$77,,MATCH(N$2,Cable_L!$H$2:$K$2,0)),MATCH(1,COUNTIFS($G35,Cable_L!$A$3:$A$77,$H35,Cable_L!$C$3:$C$77),0))</f>
        <v>#NAME?</v>
      </c>
      <c r="O35" s="27" t="e">
        <f aca="false" t="array" ref="O35:O35">INDEX(INDEX(Cable_L!$H$3:$K$77,,MATCH(O$2,Cable_L!$H$2:$K$2,0)),MATCH(1,COUNTIFS($G35,Cable_L!$A$3:$A$77,$H35,Cable_L!$C$3:$C$77),0))</f>
        <v>#NAME?</v>
      </c>
      <c r="P35" s="15"/>
      <c r="Q35" s="14"/>
      <c r="R35" s="15"/>
      <c r="S35" s="14"/>
    </row>
    <row r="36" customFormat="false" ht="15" hidden="false" customHeight="false" outlineLevel="0" collapsed="false">
      <c r="C36" s="164" t="s">
        <v>920</v>
      </c>
      <c r="D36" s="151" t="s">
        <v>475</v>
      </c>
      <c r="E36" s="16" t="s">
        <v>476</v>
      </c>
      <c r="F36" s="165" t="s">
        <v>921</v>
      </c>
      <c r="G36" s="36" t="str">
        <f aca="false">IF(LEFT(F36,3)="2.5", MID(F36,7,2),LEFT(F36,2))</f>
        <v>44</v>
      </c>
      <c r="H36" s="31" t="s">
        <v>716</v>
      </c>
      <c r="I36" s="200"/>
      <c r="J36" s="31"/>
      <c r="K36" s="31"/>
      <c r="L36" s="27" t="e">
        <f aca="false" t="array" ref="L36:L36">INDEX(Cable_L!$B$3:$B$77,MATCH(1,COUNTIFS($G36,Cable_L!$A$3:$A$77,$H36,Cable_L!$C$3:$C$77),0))</f>
        <v>#NAME?</v>
      </c>
      <c r="M36" s="15"/>
      <c r="N36" s="27" t="e">
        <f aca="false" t="array" ref="N36:N36">INDEX(INDEX(Cable_L!$H$3:$K$77,,MATCH(N$2,Cable_L!$H$2:$K$2,0)),MATCH(1,COUNTIFS($G36,Cable_L!$A$3:$A$77,$H36,Cable_L!$C$3:$C$77),0))</f>
        <v>#NAME?</v>
      </c>
      <c r="O36" s="27" t="e">
        <f aca="false" t="array" ref="O36:O36">INDEX(INDEX(Cable_L!$H$3:$K$77,,MATCH(O$2,Cable_L!$H$2:$K$2,0)),MATCH(1,COUNTIFS($G36,Cable_L!$A$3:$A$77,$H36,Cable_L!$C$3:$C$77),0))</f>
        <v>#NAME?</v>
      </c>
      <c r="P36" s="15"/>
      <c r="Q36" s="14"/>
      <c r="R36" s="15"/>
      <c r="S36" s="14"/>
      <c r="Y36" s="16" t="s">
        <v>89</v>
      </c>
      <c r="Z36" s="16" t="s">
        <v>404</v>
      </c>
    </row>
    <row r="37" customFormat="false" ht="15" hidden="false" customHeight="false" outlineLevel="0" collapsed="false">
      <c r="C37" s="171" t="s">
        <v>920</v>
      </c>
      <c r="D37" s="172" t="s">
        <v>475</v>
      </c>
      <c r="E37" s="172" t="s">
        <v>476</v>
      </c>
      <c r="F37" s="173" t="s">
        <v>922</v>
      </c>
      <c r="G37" s="36" t="str">
        <f aca="false">IF(LEFT(F37,3)="2.5", MID(F37,7,2),LEFT(F37,2))</f>
        <v>44</v>
      </c>
      <c r="H37" s="31" t="s">
        <v>716</v>
      </c>
      <c r="I37" s="200"/>
      <c r="J37" s="31"/>
      <c r="K37" s="31"/>
      <c r="L37" s="27" t="e">
        <f aca="false" t="array" ref="L37:L37">INDEX(Cable_L!$B$3:$B$77,MATCH(1,COUNTIFS($G37,Cable_L!$A$3:$A$77,$H37,Cable_L!$C$3:$C$77),0))</f>
        <v>#NAME?</v>
      </c>
      <c r="M37" s="15"/>
      <c r="N37" s="27"/>
      <c r="O37" s="27"/>
      <c r="P37" s="15"/>
      <c r="Q37" s="14"/>
      <c r="R37" s="15"/>
      <c r="S37" s="14"/>
      <c r="Y37" s="16" t="s">
        <v>93</v>
      </c>
      <c r="Z37" s="16" t="s">
        <v>406</v>
      </c>
      <c r="AA37" s="31" t="s">
        <v>95</v>
      </c>
    </row>
    <row r="38" customFormat="false" ht="15" hidden="false" customHeight="false" outlineLevel="0" collapsed="false">
      <c r="C38" s="164" t="s">
        <v>923</v>
      </c>
      <c r="D38" s="151" t="s">
        <v>480</v>
      </c>
      <c r="E38" s="16" t="s">
        <v>481</v>
      </c>
      <c r="F38" s="165" t="s">
        <v>924</v>
      </c>
      <c r="G38" s="36" t="str">
        <f aca="false">IF(LEFT(F38,3)="2.5", MID(F38,7,2),LEFT(F38,2))</f>
        <v>44</v>
      </c>
      <c r="H38" s="31" t="s">
        <v>716</v>
      </c>
      <c r="I38" s="200"/>
      <c r="J38" s="31"/>
      <c r="K38" s="31"/>
      <c r="L38" s="27" t="e">
        <f aca="false" t="array" ref="L38:L38">INDEX(Cable_L!$B$3:$B$77,MATCH(1,COUNTIFS($G38,Cable_L!$A$3:$A$77,$H38,Cable_L!$C$3:$C$77),0))</f>
        <v>#NAME?</v>
      </c>
      <c r="M38" s="15"/>
      <c r="N38" s="27" t="e">
        <f aca="false" t="array" ref="N38:N38">INDEX(INDEX(Cable_L!$H$3:$K$77,,MATCH(N$2,Cable_L!$H$2:$K$2,0)),MATCH(1,COUNTIFS($G38,Cable_L!$A$3:$A$77,$H38,Cable_L!$C$3:$C$77),0))</f>
        <v>#NAME?</v>
      </c>
      <c r="O38" s="27" t="e">
        <f aca="false" t="array" ref="O38:O38">INDEX(INDEX(Cable_L!$H$3:$K$77,,MATCH(O$2,Cable_L!$H$2:$K$2,0)),MATCH(1,COUNTIFS($G38,Cable_L!$A$3:$A$77,$H38,Cable_L!$C$3:$C$77),0))</f>
        <v>#NAME?</v>
      </c>
      <c r="P38" s="15"/>
      <c r="Q38" s="14"/>
      <c r="R38" s="15"/>
      <c r="S38" s="14"/>
      <c r="Y38" s="16" t="s">
        <v>89</v>
      </c>
      <c r="Z38" s="16" t="s">
        <v>426</v>
      </c>
    </row>
    <row r="39" customFormat="false" ht="15" hidden="false" customHeight="false" outlineLevel="0" collapsed="false">
      <c r="C39" s="204" t="s">
        <v>923</v>
      </c>
      <c r="D39" s="205" t="s">
        <v>480</v>
      </c>
      <c r="E39" s="205" t="s">
        <v>481</v>
      </c>
      <c r="F39" s="206" t="s">
        <v>925</v>
      </c>
      <c r="G39" s="36" t="str">
        <f aca="false">IF(LEFT(F39,3)="2.5", MID(F39,7,2),LEFT(F39,2))</f>
        <v>44</v>
      </c>
      <c r="H39" s="31" t="s">
        <v>716</v>
      </c>
      <c r="I39" s="200"/>
      <c r="J39" s="31"/>
      <c r="K39" s="31"/>
      <c r="L39" s="27" t="e">
        <f aca="false" t="array" ref="L39:L39">INDEX(Cable_L!$B$3:$B$77,MATCH(1,COUNTIFS($G39,Cable_L!$A$3:$A$77,$H39,Cable_L!$C$3:$C$77),0))</f>
        <v>#NAME?</v>
      </c>
      <c r="M39" s="15"/>
      <c r="N39" s="27"/>
      <c r="O39" s="27"/>
      <c r="P39" s="15"/>
      <c r="Q39" s="14"/>
      <c r="R39" s="15"/>
      <c r="S39" s="14"/>
      <c r="Y39" s="16" t="s">
        <v>93</v>
      </c>
      <c r="Z39" s="16" t="s">
        <v>428</v>
      </c>
      <c r="AA39" s="31" t="s">
        <v>95</v>
      </c>
    </row>
    <row r="40" customFormat="false" ht="15" hidden="false" customHeight="false" outlineLevel="0" collapsed="false">
      <c r="F40" s="151"/>
      <c r="G40" s="36" t="str">
        <f aca="false">IF(LEFT(F40,3)="2.5", MID(F40,7,2),LEFT(F40,2))</f>
        <v/>
      </c>
    </row>
    <row r="41" customFormat="false" ht="13.8" hidden="false" customHeight="false" outlineLevel="0" collapsed="false">
      <c r="C41" s="159" t="s">
        <v>926</v>
      </c>
      <c r="D41" s="160" t="s">
        <v>485</v>
      </c>
      <c r="E41" s="161" t="s">
        <v>486</v>
      </c>
      <c r="F41" s="162" t="s">
        <v>927</v>
      </c>
      <c r="G41" s="36" t="str">
        <f aca="false">IF(LEFT(F41,3)="2.5", MID(F41,7,2),LEFT(F41,2))</f>
        <v>37</v>
      </c>
      <c r="H41" s="31" t="s">
        <v>774</v>
      </c>
      <c r="I41" s="203"/>
      <c r="J41" s="31"/>
      <c r="K41" s="200"/>
      <c r="L41" s="27" t="e">
        <f aca="false" t="array" ref="L41:L41">INDEX(Cable_L!$B$3:$B$77,MATCH(1,COUNTIFS($G41,Cable_L!$A$3:$A$77,$H41,Cable_L!$C$3:$C$77),0))</f>
        <v>#NAME?</v>
      </c>
      <c r="M41" s="22" t="e">
        <f aca="false" t="array" ref="M41:M42">_xlfn._xlws.sort(_xlfn.unique(G41:G48))</f>
        <v>#NAME?</v>
      </c>
      <c r="N41" s="27" t="e">
        <f aca="false" t="array" ref="N41:N41">INDEX(INDEX(Cable_L!$H$3:$K$77,,MATCH(N$2,Cable_L!$H$2:$K$2,0)),MATCH(1,COUNTIFS($G41,Cable_L!$A$3:$A$77,$H41,Cable_L!$C$3:$C$77),0))</f>
        <v>#NAME?</v>
      </c>
      <c r="O41" s="27" t="e">
        <f aca="false" t="array" ref="O41:O41">INDEX(INDEX(Cable_L!$H$3:$K$77,,MATCH(O$2,Cable_L!$H$2:$K$2,0)),MATCH(1,COUNTIFS($G41,Cable_L!$A$3:$A$77,$H41,Cable_L!$C$3:$C$77),0))</f>
        <v>#NAME?</v>
      </c>
      <c r="P41" s="22" t="e">
        <f aca="false" t="array" ref="P41:P41">_xlfn._xlws.filter(_xlfn.unique(N41:N48),_xlfn.unique(N41:N48)&lt;&gt;"")</f>
        <v>#NAME?</v>
      </c>
      <c r="Q41" s="16" t="e">
        <f aca="false">COUNTIF(N41:N48,P41)</f>
        <v>#NAME?</v>
      </c>
      <c r="R41" s="22" t="e">
        <f aca="false" t="array" ref="R41:R41">_xlfn._xlws.filter(_xlfn.unique(O41:O48),_xlfn.unique(O41:O48)&lt;&gt;"")</f>
        <v>#NAME?</v>
      </c>
      <c r="S41" s="27" t="e">
        <f aca="false">COUNTIF(O41:O48,R41)</f>
        <v>#NAME?</v>
      </c>
    </row>
    <row r="42" customFormat="false" ht="13.8" hidden="false" customHeight="false" outlineLevel="0" collapsed="false">
      <c r="C42" s="164" t="s">
        <v>928</v>
      </c>
      <c r="D42" s="151" t="s">
        <v>854</v>
      </c>
      <c r="E42" s="16" t="s">
        <v>490</v>
      </c>
      <c r="F42" s="165" t="s">
        <v>929</v>
      </c>
      <c r="G42" s="36" t="str">
        <f aca="false">IF(LEFT(F42,3)="2.5", MID(F42,7,2),LEFT(F42,2))</f>
        <v>37</v>
      </c>
      <c r="H42" s="31" t="s">
        <v>774</v>
      </c>
      <c r="I42" s="207"/>
      <c r="J42" s="31"/>
      <c r="K42" s="201"/>
      <c r="L42" s="27" t="e">
        <f aca="false" t="array" ref="L42:L42">INDEX(Cable_L!$B$3:$B$77,MATCH(1,COUNTIFS($G42,Cable_L!$A$3:$A$77,$H42,Cable_L!$C$3:$C$77),0))</f>
        <v>#NAME?</v>
      </c>
      <c r="M42" s="15" t="e">
        <v>#NAME?</v>
      </c>
      <c r="N42" s="27" t="e">
        <f aca="false" t="array" ref="N42:N42">INDEX(INDEX(Cable_L!$H$3:$K$77,,MATCH(N$2,Cable_L!$H$2:$K$2,0)),MATCH(1,COUNTIFS($G42,Cable_L!$A$3:$A$77,$H42,Cable_L!$C$3:$C$77),0))</f>
        <v>#NAME?</v>
      </c>
      <c r="O42" s="27" t="e">
        <f aca="false" t="array" ref="O42:O42">INDEX(INDEX(Cable_L!$H$3:$K$77,,MATCH(O$2,Cable_L!$H$2:$K$2,0)),MATCH(1,COUNTIFS($G42,Cable_L!$A$3:$A$77,$H42,Cable_L!$C$3:$C$77),0))</f>
        <v>#NAME?</v>
      </c>
      <c r="P42" s="15"/>
      <c r="Q42" s="14"/>
      <c r="R42" s="15"/>
      <c r="S42" s="14"/>
    </row>
    <row r="43" customFormat="false" ht="13.8" hidden="false" customHeight="false" outlineLevel="0" collapsed="false">
      <c r="C43" s="164" t="s">
        <v>930</v>
      </c>
      <c r="D43" s="151" t="s">
        <v>931</v>
      </c>
      <c r="E43" s="16" t="s">
        <v>494</v>
      </c>
      <c r="F43" s="165" t="s">
        <v>932</v>
      </c>
      <c r="G43" s="36" t="str">
        <f aca="false">IF(LEFT(F43,3)="2.5", MID(F43,7,2),LEFT(F43,2))</f>
        <v>37</v>
      </c>
      <c r="H43" s="31" t="s">
        <v>774</v>
      </c>
      <c r="I43" s="203"/>
      <c r="J43" s="31"/>
      <c r="K43" s="200"/>
      <c r="L43" s="27" t="e">
        <f aca="false" t="array" ref="L43:L43">INDEX(Cable_L!$B$3:$B$77,MATCH(1,COUNTIFS($G43,Cable_L!$A$3:$A$77,$H43,Cable_L!$C$3:$C$77),0))</f>
        <v>#NAME?</v>
      </c>
      <c r="M43" s="15"/>
      <c r="N43" s="27" t="e">
        <f aca="false" t="array" ref="N43:N43">INDEX(INDEX(Cable_L!$H$3:$K$77,,MATCH(N$2,Cable_L!$H$2:$K$2,0)),MATCH(1,COUNTIFS($G43,Cable_L!$A$3:$A$77,$H43,Cable_L!$C$3:$C$77),0))</f>
        <v>#NAME?</v>
      </c>
      <c r="O43" s="27" t="e">
        <f aca="false" t="array" ref="O43:O43">INDEX(INDEX(Cable_L!$H$3:$K$77,,MATCH(O$2,Cable_L!$H$2:$K$2,0)),MATCH(1,COUNTIFS($G43,Cable_L!$A$3:$A$77,$H43,Cable_L!$C$3:$C$77),0))</f>
        <v>#NAME?</v>
      </c>
      <c r="P43" s="15"/>
      <c r="Q43" s="14"/>
      <c r="R43" s="15"/>
      <c r="S43" s="14"/>
    </row>
    <row r="44" customFormat="false" ht="13.8" hidden="false" customHeight="false" outlineLevel="0" collapsed="false">
      <c r="C44" s="164" t="s">
        <v>67</v>
      </c>
      <c r="E44" s="16" t="s">
        <v>496</v>
      </c>
      <c r="F44" s="165"/>
      <c r="G44" s="36" t="str">
        <f aca="false">IF(LEFT(F44,3)="2.5", MID(F44,7,2),LEFT(F44,2))</f>
        <v/>
      </c>
      <c r="H44" s="31"/>
      <c r="I44" s="31"/>
      <c r="J44" s="31"/>
      <c r="K44" s="31"/>
      <c r="L44" s="14"/>
      <c r="M44" s="15"/>
      <c r="N44" s="27"/>
      <c r="O44" s="27"/>
      <c r="P44" s="15"/>
      <c r="Q44" s="14"/>
      <c r="R44" s="15"/>
      <c r="S44" s="14"/>
    </row>
    <row r="45" customFormat="false" ht="13.8" hidden="false" customHeight="false" outlineLevel="0" collapsed="false">
      <c r="C45" s="164" t="s">
        <v>933</v>
      </c>
      <c r="D45" s="151" t="s">
        <v>934</v>
      </c>
      <c r="E45" s="16" t="s">
        <v>499</v>
      </c>
      <c r="F45" s="165" t="s">
        <v>935</v>
      </c>
      <c r="G45" s="36" t="str">
        <f aca="false">IF(LEFT(F45,3)="2.5", MID(F45,7,2),LEFT(F45,2))</f>
        <v>37</v>
      </c>
      <c r="H45" s="31" t="s">
        <v>774</v>
      </c>
      <c r="I45" s="203"/>
      <c r="J45" s="31"/>
      <c r="K45" s="202"/>
      <c r="L45" s="27" t="e">
        <f aca="false" t="array" ref="L45:L45">INDEX(Cable_L!$B$3:$B$77,MATCH(1,COUNTIFS($G45,Cable_L!$A$3:$A$77,$H45,Cable_L!$C$3:$C$77),0))</f>
        <v>#NAME?</v>
      </c>
      <c r="M45" s="15"/>
      <c r="N45" s="27" t="e">
        <f aca="false" t="array" ref="N45:N45">INDEX(INDEX(Cable_L!$H$3:$K$77,,MATCH(N$2,Cable_L!$H$2:$K$2,0)),MATCH(1,COUNTIFS($G45,Cable_L!$A$3:$A$77,$H45,Cable_L!$C$3:$C$77),0))</f>
        <v>#NAME?</v>
      </c>
      <c r="O45" s="27" t="e">
        <f aca="false" t="array" ref="O45:O45">INDEX(INDEX(Cable_L!$H$3:$K$77,,MATCH(O$2,Cable_L!$H$2:$K$2,0)),MATCH(1,COUNTIFS($G45,Cable_L!$A$3:$A$77,$H45,Cable_L!$C$3:$C$77),0))</f>
        <v>#NAME?</v>
      </c>
      <c r="P45" s="15"/>
      <c r="Q45" s="14"/>
      <c r="R45" s="15"/>
      <c r="S45" s="14"/>
    </row>
    <row r="46" customFormat="false" ht="15" hidden="false" customHeight="false" outlineLevel="0" collapsed="false">
      <c r="C46" s="164" t="s">
        <v>67</v>
      </c>
      <c r="E46" s="16" t="s">
        <v>501</v>
      </c>
      <c r="F46" s="165"/>
      <c r="G46" s="36" t="str">
        <f aca="false">IF(LEFT(F46,3)="2.5", MID(F46,7,2),LEFT(F46,2))</f>
        <v/>
      </c>
      <c r="H46" s="31"/>
      <c r="I46" s="31"/>
      <c r="J46" s="31"/>
      <c r="K46" s="31"/>
      <c r="L46" s="14"/>
      <c r="M46" s="15"/>
      <c r="N46" s="14"/>
      <c r="O46" s="14"/>
      <c r="P46" s="15"/>
      <c r="Q46" s="14"/>
      <c r="R46" s="15"/>
      <c r="S46" s="14"/>
    </row>
    <row r="47" customFormat="false" ht="15" hidden="false" customHeight="false" outlineLevel="0" collapsed="false">
      <c r="C47" s="164" t="s">
        <v>67</v>
      </c>
      <c r="E47" s="16" t="s">
        <v>502</v>
      </c>
      <c r="F47" s="165"/>
      <c r="G47" s="36" t="str">
        <f aca="false">IF(LEFT(F47,3)="2.5", MID(F47,7,2),LEFT(F47,2))</f>
        <v/>
      </c>
      <c r="H47" s="31"/>
      <c r="I47" s="31"/>
      <c r="J47" s="31"/>
      <c r="K47" s="31"/>
      <c r="L47" s="14"/>
      <c r="M47" s="15"/>
      <c r="N47" s="14"/>
      <c r="O47" s="14"/>
      <c r="P47" s="15"/>
      <c r="Q47" s="14"/>
      <c r="R47" s="15"/>
      <c r="S47" s="14"/>
    </row>
    <row r="48" customFormat="false" ht="15" hidden="false" customHeight="false" outlineLevel="0" collapsed="false">
      <c r="C48" s="174" t="s">
        <v>67</v>
      </c>
      <c r="D48" s="175"/>
      <c r="E48" s="176" t="s">
        <v>503</v>
      </c>
      <c r="F48" s="177"/>
      <c r="G48" s="36" t="str">
        <f aca="false">IF(LEFT(F48,3)="2.5", MID(F48,7,2),LEFT(F48,2))</f>
        <v/>
      </c>
      <c r="H48" s="31"/>
      <c r="I48" s="31"/>
      <c r="J48" s="31"/>
      <c r="K48" s="31"/>
      <c r="L48" s="14"/>
      <c r="M48" s="15"/>
      <c r="N48" s="14"/>
      <c r="O48" s="14"/>
      <c r="P48" s="15"/>
      <c r="Q48" s="14"/>
      <c r="R48" s="15"/>
      <c r="S48" s="14"/>
    </row>
    <row r="49" customFormat="false" ht="15" hidden="false" customHeight="false" outlineLevel="0" collapsed="false">
      <c r="G49" s="36" t="str">
        <f aca="false">IF(LEFT(F49,3)="2.5", MID(F49,7,2),LEFT(F49,2))</f>
        <v/>
      </c>
      <c r="H49" s="31"/>
      <c r="I49" s="31"/>
      <c r="J49" s="31"/>
      <c r="K49" s="31"/>
      <c r="L49" s="14"/>
      <c r="M49" s="15"/>
      <c r="N49" s="14"/>
      <c r="O49" s="14"/>
      <c r="P49" s="15"/>
      <c r="Q49" s="14"/>
      <c r="R49" s="15"/>
      <c r="S49" s="14"/>
    </row>
    <row r="50" customFormat="false" ht="15" hidden="false" customHeight="false" outlineLevel="0" collapsed="false">
      <c r="C50" s="159" t="s">
        <v>936</v>
      </c>
      <c r="D50" s="160" t="s">
        <v>377</v>
      </c>
      <c r="E50" s="161" t="s">
        <v>505</v>
      </c>
      <c r="F50" s="162" t="s">
        <v>937</v>
      </c>
      <c r="G50" s="36" t="str">
        <f aca="false">IF(LEFT(F50,3)="2.5", MID(F50,7,2),LEFT(F50,2))</f>
        <v>46</v>
      </c>
      <c r="H50" s="31" t="s">
        <v>716</v>
      </c>
      <c r="I50" s="200"/>
      <c r="J50" s="31"/>
      <c r="K50" s="31"/>
      <c r="L50" s="27" t="e">
        <f aca="false" t="array" ref="L50:L50">INDEX(Cable_L!$B$3:$B$77,MATCH(1,COUNTIFS($G50,Cable_L!$A$3:$A$77,$H50,Cable_L!$C$3:$C$77),0))</f>
        <v>#NAME?</v>
      </c>
      <c r="M50" s="22" t="e">
        <f aca="false" t="array" ref="M50:M54">_xlfn._xlws.sort(_xlfn.unique(G50:G57))</f>
        <v>#NAME?</v>
      </c>
      <c r="N50" s="27" t="e">
        <f aca="false" t="array" ref="N50:N50">INDEX(INDEX(Cable_L!$H$3:$K$77,,MATCH(N$2,Cable_L!$H$2:$K$2,0)),MATCH(1,COUNTIFS($G50,Cable_L!$A$3:$A$77,$H50,Cable_L!$C$3:$C$77),0))</f>
        <v>#NAME?</v>
      </c>
      <c r="O50" s="27" t="e">
        <f aca="false" t="array" ref="O50:O50">INDEX(INDEX(Cable_L!$H$3:$K$77,,MATCH(O$2,Cable_L!$H$2:$K$2,0)),MATCH(1,COUNTIFS($G50,Cable_L!$A$3:$A$77,$H50,Cable_L!$C$3:$C$77),0))</f>
        <v>#NAME?</v>
      </c>
      <c r="P50" s="22" t="e">
        <f aca="false" t="array" ref="P50:P51">_xlfn._xlws.filter(_xlfn.unique(N50:N57),_xlfn.unique(N50:N57)&lt;&gt;"")</f>
        <v>#NAME?</v>
      </c>
      <c r="Q50" s="16" t="e">
        <f aca="false">COUNTIF(N50:N57,P50)</f>
        <v>#NAME?</v>
      </c>
      <c r="R50" s="22" t="e">
        <f aca="false" t="array" ref="R50:R51">_xlfn._xlws.filter(_xlfn.unique(O50:O57),_xlfn.unique(O50:O57)&lt;&gt;"")</f>
        <v>#NAME?</v>
      </c>
      <c r="S50" s="27" t="e">
        <f aca="false">COUNTIF(O50:O57,R50)</f>
        <v>#NAME?</v>
      </c>
    </row>
    <row r="51" customFormat="false" ht="15" hidden="false" customHeight="false" outlineLevel="0" collapsed="false">
      <c r="C51" s="164" t="s">
        <v>938</v>
      </c>
      <c r="D51" s="151" t="s">
        <v>381</v>
      </c>
      <c r="E51" s="16" t="s">
        <v>508</v>
      </c>
      <c r="F51" s="165" t="s">
        <v>939</v>
      </c>
      <c r="G51" s="36" t="str">
        <f aca="false">IF(LEFT(F51,3)="2.5", MID(F51,7,2),LEFT(F51,2))</f>
        <v>41</v>
      </c>
      <c r="H51" s="31" t="s">
        <v>716</v>
      </c>
      <c r="I51" s="200"/>
      <c r="J51" s="31"/>
      <c r="K51" s="31"/>
      <c r="L51" s="27" t="e">
        <f aca="false" t="array" ref="L51:L51">INDEX(Cable_L!$B$3:$B$77,MATCH(1,COUNTIFS($G51,Cable_L!$A$3:$A$77,$H51,Cable_L!$C$3:$C$77),0))</f>
        <v>#NAME?</v>
      </c>
      <c r="M51" s="15" t="e">
        <v>#NAME?</v>
      </c>
      <c r="N51" s="27" t="e">
        <f aca="false" t="array" ref="N51:N51">INDEX(INDEX(Cable_L!$H$3:$K$77,,MATCH(N$2,Cable_L!$H$2:$K$2,0)),MATCH(1,COUNTIFS($G51,Cable_L!$A$3:$A$77,$H51,Cable_L!$C$3:$C$77),0))</f>
        <v>#NAME?</v>
      </c>
      <c r="O51" s="27" t="e">
        <f aca="false" t="array" ref="O51:O51">INDEX(INDEX(Cable_L!$H$3:$K$77,,MATCH(O$2,Cable_L!$H$2:$K$2,0)),MATCH(1,COUNTIFS($G51,Cable_L!$A$3:$A$77,$H51,Cable_L!$C$3:$C$77),0))</f>
        <v>#NAME?</v>
      </c>
      <c r="P51" s="15" t="e">
        <v>#NAME?</v>
      </c>
      <c r="Q51" s="16" t="e">
        <f aca="false">COUNTIF(N50:N57,P51)</f>
        <v>#NAME?</v>
      </c>
      <c r="R51" s="15" t="e">
        <v>#NAME?</v>
      </c>
      <c r="S51" s="27" t="e">
        <f aca="false">COUNTIF(O50:O57,R51)</f>
        <v>#NAME?</v>
      </c>
    </row>
    <row r="52" customFormat="false" ht="15" hidden="false" customHeight="false" outlineLevel="0" collapsed="false">
      <c r="C52" s="164" t="s">
        <v>940</v>
      </c>
      <c r="D52" s="151" t="s">
        <v>385</v>
      </c>
      <c r="E52" s="16" t="s">
        <v>511</v>
      </c>
      <c r="F52" s="165" t="s">
        <v>941</v>
      </c>
      <c r="G52" s="36" t="str">
        <f aca="false">IF(LEFT(F52,3)="2.5", MID(F52,7,2),LEFT(F52,2))</f>
        <v>39</v>
      </c>
      <c r="H52" s="31" t="s">
        <v>716</v>
      </c>
      <c r="I52" s="200"/>
      <c r="J52" s="31"/>
      <c r="K52" s="31"/>
      <c r="L52" s="27" t="e">
        <f aca="false" t="array" ref="L52:L52">INDEX(Cable_L!$B$3:$B$77,MATCH(1,COUNTIFS($G52,Cable_L!$A$3:$A$77,$H52,Cable_L!$C$3:$C$77),0))</f>
        <v>#NAME?</v>
      </c>
      <c r="M52" s="15" t="e">
        <v>#NAME?</v>
      </c>
      <c r="N52" s="27" t="e">
        <f aca="false" t="array" ref="N52:N52">INDEX(INDEX(Cable_L!$H$3:$K$77,,MATCH(N$2,Cable_L!$H$2:$K$2,0)),MATCH(1,COUNTIFS($G52,Cable_L!$A$3:$A$77,$H52,Cable_L!$C$3:$C$77),0))</f>
        <v>#NAME?</v>
      </c>
      <c r="O52" s="27" t="e">
        <f aca="false" t="array" ref="O52:O52">INDEX(INDEX(Cable_L!$H$3:$K$77,,MATCH(O$2,Cable_L!$H$2:$K$2,0)),MATCH(1,COUNTIFS($G52,Cable_L!$A$3:$A$77,$H52,Cable_L!$C$3:$C$77),0))</f>
        <v>#NAME?</v>
      </c>
      <c r="P52" s="15"/>
      <c r="Q52" s="14"/>
      <c r="R52" s="15"/>
      <c r="S52" s="14"/>
    </row>
    <row r="53" customFormat="false" ht="15" hidden="false" customHeight="false" outlineLevel="0" collapsed="false">
      <c r="C53" s="164" t="s">
        <v>942</v>
      </c>
      <c r="D53" s="151" t="s">
        <v>389</v>
      </c>
      <c r="E53" s="16" t="s">
        <v>514</v>
      </c>
      <c r="F53" s="165" t="s">
        <v>943</v>
      </c>
      <c r="G53" s="36" t="str">
        <f aca="false">IF(LEFT(F53,3)="2.5", MID(F53,7,2),LEFT(F53,2))</f>
        <v>41</v>
      </c>
      <c r="H53" s="31" t="s">
        <v>716</v>
      </c>
      <c r="I53" s="200"/>
      <c r="J53" s="31"/>
      <c r="K53" s="31"/>
      <c r="L53" s="27" t="e">
        <f aca="false" t="array" ref="L53:L53">INDEX(Cable_L!$B$3:$B$77,MATCH(1,COUNTIFS($G53,Cable_L!$A$3:$A$77,$H53,Cable_L!$C$3:$C$77),0))</f>
        <v>#NAME?</v>
      </c>
      <c r="M53" s="15" t="e">
        <v>#NAME?</v>
      </c>
      <c r="N53" s="27" t="e">
        <f aca="false" t="array" ref="N53:N53">INDEX(INDEX(Cable_L!$H$3:$K$77,,MATCH(N$2,Cable_L!$H$2:$K$2,0)),MATCH(1,COUNTIFS($G53,Cable_L!$A$3:$A$77,$H53,Cable_L!$C$3:$C$77),0))</f>
        <v>#NAME?</v>
      </c>
      <c r="O53" s="27" t="e">
        <f aca="false" t="array" ref="O53:O53">INDEX(INDEX(Cable_L!$H$3:$K$77,,MATCH(O$2,Cable_L!$H$2:$K$2,0)),MATCH(1,COUNTIFS($G53,Cable_L!$A$3:$A$77,$H53,Cable_L!$C$3:$C$77),0))</f>
        <v>#NAME?</v>
      </c>
      <c r="P53" s="15"/>
      <c r="Q53" s="14"/>
      <c r="R53" s="15"/>
      <c r="S53" s="14"/>
    </row>
    <row r="54" customFormat="false" ht="15" hidden="false" customHeight="false" outlineLevel="0" collapsed="false">
      <c r="C54" s="164" t="s">
        <v>944</v>
      </c>
      <c r="D54" s="151" t="s">
        <v>393</v>
      </c>
      <c r="E54" s="16" t="s">
        <v>517</v>
      </c>
      <c r="F54" s="165" t="s">
        <v>945</v>
      </c>
      <c r="G54" s="36" t="str">
        <f aca="false">IF(LEFT(F54,3)="2.5", MID(F54,7,2),LEFT(F54,2))</f>
        <v>39</v>
      </c>
      <c r="H54" s="31" t="s">
        <v>716</v>
      </c>
      <c r="I54" s="200"/>
      <c r="J54" s="31"/>
      <c r="K54" s="31"/>
      <c r="L54" s="27" t="e">
        <f aca="false" t="array" ref="L54:L54">INDEX(Cable_L!$B$3:$B$77,MATCH(1,COUNTIFS($G54,Cable_L!$A$3:$A$77,$H54,Cable_L!$C$3:$C$77),0))</f>
        <v>#NAME?</v>
      </c>
      <c r="M54" s="15" t="e">
        <v>#NAME?</v>
      </c>
      <c r="N54" s="27" t="e">
        <f aca="false" t="array" ref="N54:N54">INDEX(INDEX(Cable_L!$H$3:$K$77,,MATCH(N$2,Cable_L!$H$2:$K$2,0)),MATCH(1,COUNTIFS($G54,Cable_L!$A$3:$A$77,$H54,Cable_L!$C$3:$C$77),0))</f>
        <v>#NAME?</v>
      </c>
      <c r="O54" s="27" t="e">
        <f aca="false" t="array" ref="O54:O54">INDEX(INDEX(Cable_L!$H$3:$K$77,,MATCH(O$2,Cable_L!$H$2:$K$2,0)),MATCH(1,COUNTIFS($G54,Cable_L!$A$3:$A$77,$H54,Cable_L!$C$3:$C$77),0))</f>
        <v>#NAME?</v>
      </c>
      <c r="P54" s="15"/>
      <c r="Q54" s="14"/>
      <c r="R54" s="15"/>
      <c r="S54" s="14"/>
    </row>
    <row r="55" customFormat="false" ht="15" hidden="false" customHeight="false" outlineLevel="0" collapsed="false">
      <c r="C55" s="164" t="s">
        <v>946</v>
      </c>
      <c r="D55" s="151" t="s">
        <v>397</v>
      </c>
      <c r="E55" s="16" t="s">
        <v>520</v>
      </c>
      <c r="F55" s="165" t="s">
        <v>947</v>
      </c>
      <c r="G55" s="36" t="str">
        <f aca="false">IF(LEFT(F55,3)="2.5", MID(F55,7,2),LEFT(F55,2))</f>
        <v>38</v>
      </c>
      <c r="H55" s="31" t="s">
        <v>716</v>
      </c>
      <c r="I55" s="200"/>
      <c r="J55" s="31"/>
      <c r="K55" s="203"/>
      <c r="L55" s="27" t="e">
        <f aca="false" t="array" ref="L55:L55">INDEX(Cable_L!$B$3:$B$77,MATCH(1,COUNTIFS($G55,Cable_L!$A$3:$A$77,$H55,Cable_L!$C$3:$C$77),0))</f>
        <v>#NAME?</v>
      </c>
      <c r="M55" s="15"/>
      <c r="N55" s="27" t="e">
        <f aca="false" t="array" ref="N55:N55">INDEX(INDEX(Cable_L!$H$3:$K$77,,MATCH(N$2,Cable_L!$H$2:$K$2,0)),MATCH(1,COUNTIFS($G55,Cable_L!$A$3:$A$77,$H55,Cable_L!$C$3:$C$77),0))</f>
        <v>#NAME?</v>
      </c>
      <c r="O55" s="27" t="e">
        <f aca="false" t="array" ref="O55:O55">INDEX(INDEX(Cable_L!$H$3:$K$77,,MATCH(O$2,Cable_L!$H$2:$K$2,0)),MATCH(1,COUNTIFS($G55,Cable_L!$A$3:$A$77,$H55,Cable_L!$C$3:$C$77),0))</f>
        <v>#NAME?</v>
      </c>
      <c r="P55" s="15"/>
      <c r="Q55" s="14"/>
      <c r="R55" s="15"/>
      <c r="S55" s="14"/>
    </row>
    <row r="56" customFormat="false" ht="15" hidden="false" customHeight="false" outlineLevel="0" collapsed="false">
      <c r="C56" s="164" t="s">
        <v>67</v>
      </c>
      <c r="E56" s="16" t="s">
        <v>522</v>
      </c>
      <c r="F56" s="165"/>
      <c r="G56" s="36" t="str">
        <f aca="false">IF(LEFT(F56,3)="2.5", MID(F56,7,2),LEFT(F56,2))</f>
        <v/>
      </c>
      <c r="H56" s="31"/>
      <c r="I56" s="31"/>
      <c r="J56" s="31"/>
      <c r="K56" s="31"/>
      <c r="L56" s="14"/>
      <c r="M56" s="15"/>
      <c r="N56" s="14"/>
      <c r="O56" s="14"/>
      <c r="P56" s="15"/>
      <c r="Q56" s="14"/>
      <c r="R56" s="15"/>
      <c r="S56" s="14"/>
    </row>
    <row r="57" customFormat="false" ht="15" hidden="false" customHeight="false" outlineLevel="0" collapsed="false">
      <c r="C57" s="174" t="s">
        <v>67</v>
      </c>
      <c r="D57" s="175"/>
      <c r="E57" s="176" t="s">
        <v>523</v>
      </c>
      <c r="F57" s="177"/>
      <c r="G57" s="36" t="str">
        <f aca="false">IF(LEFT(F57,3)="2.5", MID(F57,7,2),LEFT(F57,2))</f>
        <v/>
      </c>
      <c r="H57" s="31"/>
      <c r="I57" s="31"/>
      <c r="J57" s="31"/>
      <c r="K57" s="31"/>
      <c r="L57" s="14"/>
      <c r="M57" s="15"/>
      <c r="N57" s="14"/>
      <c r="O57" s="14"/>
      <c r="P57" s="15"/>
      <c r="Q57" s="14"/>
      <c r="R57" s="15"/>
      <c r="S57" s="14"/>
    </row>
    <row r="58" customFormat="false" ht="15" hidden="false" customHeight="false" outlineLevel="0" collapsed="false">
      <c r="G58" s="36" t="str">
        <f aca="false">IF(LEFT(F58,3)="2.5", MID(F58,7,2),LEFT(F58,2))</f>
        <v/>
      </c>
      <c r="H58" s="31"/>
      <c r="I58" s="31"/>
      <c r="J58" s="31"/>
      <c r="K58" s="31"/>
      <c r="L58" s="14"/>
      <c r="M58" s="15"/>
      <c r="N58" s="14"/>
      <c r="O58" s="14"/>
      <c r="P58" s="15"/>
      <c r="Q58" s="14"/>
      <c r="R58" s="15"/>
      <c r="S58" s="14"/>
    </row>
    <row r="59" customFormat="false" ht="15" hidden="false" customHeight="false" outlineLevel="0" collapsed="false">
      <c r="C59" s="159" t="s">
        <v>948</v>
      </c>
      <c r="D59" s="160" t="s">
        <v>409</v>
      </c>
      <c r="E59" s="161" t="s">
        <v>525</v>
      </c>
      <c r="F59" s="162" t="s">
        <v>949</v>
      </c>
      <c r="G59" s="36" t="str">
        <f aca="false">IF(LEFT(F59,3)="2.5", MID(F59,7,2),LEFT(F59,2))</f>
        <v>46</v>
      </c>
      <c r="H59" s="31" t="s">
        <v>716</v>
      </c>
      <c r="I59" s="200"/>
      <c r="J59" s="31"/>
      <c r="K59" s="31"/>
      <c r="L59" s="27" t="e">
        <f aca="false" t="array" ref="L59:L59">INDEX(Cable_L!$B$3:$B$77,MATCH(1,COUNTIFS($G59,Cable_L!$A$3:$A$77,$H59,Cable_L!$C$3:$C$77),0))</f>
        <v>#NAME?</v>
      </c>
      <c r="M59" s="22" t="e">
        <f aca="false" t="array" ref="M59:M64">_xlfn._xlws.sort(_xlfn.unique(G59:G66))</f>
        <v>#NAME?</v>
      </c>
      <c r="N59" s="27" t="e">
        <f aca="false" t="array" ref="N59:N59">INDEX(INDEX(Cable_L!$H$3:$K$77,,MATCH(N$2,Cable_L!$H$2:$K$2,0)),MATCH(1,COUNTIFS($G59,Cable_L!$A$3:$A$77,$H59,Cable_L!$C$3:$C$77),0))</f>
        <v>#NAME?</v>
      </c>
      <c r="O59" s="27" t="e">
        <f aca="false" t="array" ref="O59:O59">INDEX(INDEX(Cable_L!$H$3:$K$77,,MATCH(O$2,Cable_L!$H$2:$K$2,0)),MATCH(1,COUNTIFS($G59,Cable_L!$A$3:$A$77,$H59,Cable_L!$C$3:$C$77),0))</f>
        <v>#NAME?</v>
      </c>
      <c r="P59" s="22" t="e">
        <f aca="false" t="array" ref="P59:P60">_xlfn._xlws.filter(_xlfn.unique(N59:N66),_xlfn.unique(N59:N66)&lt;&gt;"")</f>
        <v>#NAME?</v>
      </c>
      <c r="Q59" s="16" t="e">
        <f aca="false">COUNTIF(N59:N66,P59)</f>
        <v>#NAME?</v>
      </c>
      <c r="R59" s="22" t="e">
        <f aca="false" t="array" ref="R59:R60">_xlfn._xlws.filter(_xlfn.unique(O59:O66),_xlfn.unique(O59:O66)&lt;&gt;"")</f>
        <v>#NAME?</v>
      </c>
      <c r="S59" s="27" t="e">
        <f aca="false">COUNTIF(O59:O66,R59)</f>
        <v>#NAME?</v>
      </c>
    </row>
    <row r="60" customFormat="false" ht="15" hidden="false" customHeight="false" outlineLevel="0" collapsed="false">
      <c r="C60" s="164" t="s">
        <v>950</v>
      </c>
      <c r="D60" s="151" t="s">
        <v>415</v>
      </c>
      <c r="E60" s="16" t="s">
        <v>528</v>
      </c>
      <c r="F60" s="165" t="s">
        <v>951</v>
      </c>
      <c r="G60" s="36" t="str">
        <f aca="false">IF(LEFT(F60,3)="2.5", MID(F60,7,2),LEFT(F60,2))</f>
        <v>41</v>
      </c>
      <c r="H60" s="31" t="s">
        <v>716</v>
      </c>
      <c r="I60" s="200"/>
      <c r="J60" s="31"/>
      <c r="K60" s="31"/>
      <c r="L60" s="27" t="e">
        <f aca="false" t="array" ref="L60:L60">INDEX(Cable_L!$B$3:$B$77,MATCH(1,COUNTIFS($G60,Cable_L!$A$3:$A$77,$H60,Cable_L!$C$3:$C$77),0))</f>
        <v>#NAME?</v>
      </c>
      <c r="M60" s="15" t="e">
        <v>#NAME?</v>
      </c>
      <c r="N60" s="27" t="e">
        <f aca="false" t="array" ref="N60:N60">INDEX(INDEX(Cable_L!$H$3:$K$77,,MATCH(N$2,Cable_L!$H$2:$K$2,0)),MATCH(1,COUNTIFS($G60,Cable_L!$A$3:$A$77,$H60,Cable_L!$C$3:$C$77),0))</f>
        <v>#NAME?</v>
      </c>
      <c r="O60" s="27" t="e">
        <f aca="false" t="array" ref="O60:O60">INDEX(INDEX(Cable_L!$H$3:$K$77,,MATCH(O$2,Cable_L!$H$2:$K$2,0)),MATCH(1,COUNTIFS($G60,Cable_L!$A$3:$A$77,$H60,Cable_L!$C$3:$C$77),0))</f>
        <v>#NAME?</v>
      </c>
      <c r="P60" s="15" t="e">
        <v>#NAME?</v>
      </c>
      <c r="Q60" s="16" t="e">
        <f aca="false">COUNTIF(N59:N66,P60)</f>
        <v>#NAME?</v>
      </c>
      <c r="R60" s="15" t="e">
        <v>#NAME?</v>
      </c>
      <c r="S60" s="27" t="e">
        <f aca="false">COUNTIF(O59:O66,R60)</f>
        <v>#NAME?</v>
      </c>
    </row>
    <row r="61" customFormat="false" ht="15" hidden="false" customHeight="false" outlineLevel="0" collapsed="false">
      <c r="C61" s="164" t="s">
        <v>952</v>
      </c>
      <c r="D61" s="151" t="s">
        <v>419</v>
      </c>
      <c r="E61" s="16" t="s">
        <v>531</v>
      </c>
      <c r="F61" s="165" t="s">
        <v>953</v>
      </c>
      <c r="G61" s="36" t="str">
        <f aca="false">IF(LEFT(F61,3)="2.5", MID(F61,7,2),LEFT(F61,2))</f>
        <v>40</v>
      </c>
      <c r="H61" s="31" t="s">
        <v>716</v>
      </c>
      <c r="I61" s="200"/>
      <c r="J61" s="31"/>
      <c r="L61" s="27" t="e">
        <f aca="false" t="array" ref="L61:L61">INDEX(Cable_L!$B$3:$B$77,MATCH(1,COUNTIFS($G61,Cable_L!$A$3:$A$77,$H61,Cable_L!$C$3:$C$77),0))</f>
        <v>#NAME?</v>
      </c>
      <c r="M61" s="15" t="e">
        <v>#NAME?</v>
      </c>
      <c r="N61" s="27" t="e">
        <f aca="false" t="array" ref="N61:N61">INDEX(INDEX(Cable_L!$H$3:$K$77,,MATCH(N$2,Cable_L!$H$2:$K$2,0)),MATCH(1,COUNTIFS($G61,Cable_L!$A$3:$A$77,$H61,Cable_L!$C$3:$C$77),0))</f>
        <v>#NAME?</v>
      </c>
      <c r="O61" s="27" t="e">
        <f aca="false" t="array" ref="O61:O61">INDEX(INDEX(Cable_L!$H$3:$K$77,,MATCH(O$2,Cable_L!$H$2:$K$2,0)),MATCH(1,COUNTIFS($G61,Cable_L!$A$3:$A$77,$H61,Cable_L!$C$3:$C$77),0))</f>
        <v>#NAME?</v>
      </c>
      <c r="P61" s="15"/>
      <c r="Q61" s="14"/>
      <c r="R61" s="15"/>
      <c r="S61" s="14"/>
    </row>
    <row r="62" customFormat="false" ht="15" hidden="false" customHeight="false" outlineLevel="0" collapsed="false">
      <c r="C62" s="164" t="s">
        <v>954</v>
      </c>
      <c r="D62" s="151" t="s">
        <v>423</v>
      </c>
      <c r="E62" s="16" t="s">
        <v>534</v>
      </c>
      <c r="F62" s="165" t="s">
        <v>955</v>
      </c>
      <c r="G62" s="36" t="str">
        <f aca="false">IF(LEFT(F62,3)="2.5", MID(F62,7,2),LEFT(F62,2))</f>
        <v>42</v>
      </c>
      <c r="H62" s="31" t="s">
        <v>716</v>
      </c>
      <c r="I62" s="200"/>
      <c r="J62" s="31"/>
      <c r="K62" s="31"/>
      <c r="L62" s="27" t="e">
        <f aca="false" t="array" ref="L62:L62">INDEX(Cable_L!$B$3:$B$77,MATCH(1,COUNTIFS($G62,Cable_L!$A$3:$A$77,$H62,Cable_L!$C$3:$C$77),0))</f>
        <v>#NAME?</v>
      </c>
      <c r="M62" s="15" t="e">
        <v>#NAME?</v>
      </c>
      <c r="N62" s="27" t="e">
        <f aca="false" t="array" ref="N62:N62">INDEX(INDEX(Cable_L!$H$3:$K$77,,MATCH(N$2,Cable_L!$H$2:$K$2,0)),MATCH(1,COUNTIFS($G62,Cable_L!$A$3:$A$77,$H62,Cable_L!$C$3:$C$77),0))</f>
        <v>#NAME?</v>
      </c>
      <c r="O62" s="27" t="e">
        <f aca="false" t="array" ref="O62:O62">INDEX(INDEX(Cable_L!$H$3:$K$77,,MATCH(O$2,Cable_L!$H$2:$K$2,0)),MATCH(1,COUNTIFS($G62,Cable_L!$A$3:$A$77,$H62,Cable_L!$C$3:$C$77),0))</f>
        <v>#NAME?</v>
      </c>
      <c r="P62" s="15"/>
      <c r="Q62" s="14"/>
      <c r="R62" s="15"/>
      <c r="S62" s="14"/>
    </row>
    <row r="63" customFormat="false" ht="15" hidden="false" customHeight="false" outlineLevel="0" collapsed="false">
      <c r="C63" s="164" t="s">
        <v>956</v>
      </c>
      <c r="D63" s="151" t="s">
        <v>430</v>
      </c>
      <c r="E63" s="16" t="s">
        <v>537</v>
      </c>
      <c r="F63" s="165" t="s">
        <v>957</v>
      </c>
      <c r="G63" s="36" t="str">
        <f aca="false">IF(LEFT(F63,3)="2.5", MID(F63,7,2),LEFT(F63,2))</f>
        <v>40</v>
      </c>
      <c r="H63" s="31" t="s">
        <v>716</v>
      </c>
      <c r="I63" s="200"/>
      <c r="J63" s="31"/>
      <c r="K63" s="31"/>
      <c r="L63" s="27" t="e">
        <f aca="false" t="array" ref="L63:L63">INDEX(Cable_L!$B$3:$B$77,MATCH(1,COUNTIFS($G63,Cable_L!$A$3:$A$77,$H63,Cable_L!$C$3:$C$77),0))</f>
        <v>#NAME?</v>
      </c>
      <c r="M63" s="15" t="e">
        <v>#NAME?</v>
      </c>
      <c r="N63" s="27" t="e">
        <f aca="false" t="array" ref="N63:N63">INDEX(INDEX(Cable_L!$H$3:$K$77,,MATCH(N$2,Cable_L!$H$2:$K$2,0)),MATCH(1,COUNTIFS($G63,Cable_L!$A$3:$A$77,$H63,Cable_L!$C$3:$C$77),0))</f>
        <v>#NAME?</v>
      </c>
      <c r="O63" s="27" t="e">
        <f aca="false" t="array" ref="O63:O63">INDEX(INDEX(Cable_L!$H$3:$K$77,,MATCH(O$2,Cable_L!$H$2:$K$2,0)),MATCH(1,COUNTIFS($G63,Cable_L!$A$3:$A$77,$H63,Cable_L!$C$3:$C$77),0))</f>
        <v>#NAME?</v>
      </c>
      <c r="P63" s="15"/>
      <c r="Q63" s="14"/>
      <c r="R63" s="15"/>
      <c r="S63" s="14"/>
    </row>
    <row r="64" customFormat="false" ht="15" hidden="false" customHeight="false" outlineLevel="0" collapsed="false">
      <c r="C64" s="164" t="s">
        <v>958</v>
      </c>
      <c r="D64" s="151" t="s">
        <v>434</v>
      </c>
      <c r="E64" s="16" t="s">
        <v>540</v>
      </c>
      <c r="F64" s="165" t="s">
        <v>959</v>
      </c>
      <c r="G64" s="36" t="str">
        <f aca="false">IF(LEFT(F64,3)="2.5", MID(F64,7,2),LEFT(F64,2))</f>
        <v>38</v>
      </c>
      <c r="H64" s="31" t="s">
        <v>716</v>
      </c>
      <c r="I64" s="200"/>
      <c r="J64" s="31"/>
      <c r="K64" s="203"/>
      <c r="L64" s="27" t="e">
        <f aca="false" t="array" ref="L64:L64">INDEX(Cable_L!$B$3:$B$77,MATCH(1,COUNTIFS($G64,Cable_L!$A$3:$A$77,$H64,Cable_L!$C$3:$C$77),0))</f>
        <v>#NAME?</v>
      </c>
      <c r="M64" s="15" t="e">
        <v>#NAME?</v>
      </c>
      <c r="N64" s="27" t="e">
        <f aca="false" t="array" ref="N64:N64">INDEX(INDEX(Cable_L!$H$3:$K$77,,MATCH(N$2,Cable_L!$H$2:$K$2,0)),MATCH(1,COUNTIFS($G64,Cable_L!$A$3:$A$77,$H64,Cable_L!$C$3:$C$77),0))</f>
        <v>#NAME?</v>
      </c>
      <c r="O64" s="27" t="e">
        <f aca="false" t="array" ref="O64:O64">INDEX(INDEX(Cable_L!$H$3:$K$77,,MATCH(O$2,Cable_L!$H$2:$K$2,0)),MATCH(1,COUNTIFS($G64,Cable_L!$A$3:$A$77,$H64,Cable_L!$C$3:$C$77),0))</f>
        <v>#NAME?</v>
      </c>
      <c r="P64" s="15"/>
      <c r="Q64" s="14"/>
      <c r="R64" s="15"/>
      <c r="S64" s="14"/>
    </row>
    <row r="65" customFormat="false" ht="15" hidden="false" customHeight="false" outlineLevel="0" collapsed="false">
      <c r="C65" s="164" t="s">
        <v>67</v>
      </c>
      <c r="E65" s="16" t="s">
        <v>542</v>
      </c>
      <c r="F65" s="165"/>
      <c r="G65" s="36" t="str">
        <f aca="false">IF(LEFT(F65,3)="2.5", MID(F65,7,2),LEFT(F65,2))</f>
        <v/>
      </c>
      <c r="H65" s="31"/>
      <c r="I65" s="31"/>
      <c r="J65" s="31"/>
      <c r="K65" s="31"/>
      <c r="L65" s="14"/>
      <c r="M65" s="15"/>
      <c r="N65" s="14"/>
      <c r="O65" s="14"/>
      <c r="P65" s="15"/>
      <c r="Q65" s="14"/>
      <c r="R65" s="15"/>
      <c r="S65" s="14"/>
    </row>
    <row r="66" customFormat="false" ht="15" hidden="false" customHeight="false" outlineLevel="0" collapsed="false">
      <c r="C66" s="174" t="s">
        <v>67</v>
      </c>
      <c r="D66" s="175"/>
      <c r="E66" s="176" t="s">
        <v>543</v>
      </c>
      <c r="F66" s="177"/>
      <c r="G66" s="36" t="str">
        <f aca="false">IF(LEFT(F66,3)="2.5", MID(F66,7,2),LEFT(F66,2))</f>
        <v/>
      </c>
      <c r="H66" s="31"/>
      <c r="I66" s="31"/>
      <c r="J66" s="31"/>
      <c r="K66" s="31"/>
      <c r="L66" s="14"/>
      <c r="M66" s="15"/>
      <c r="N66" s="14"/>
      <c r="O66" s="14"/>
      <c r="P66" s="15"/>
      <c r="Q66" s="14"/>
      <c r="R66" s="15"/>
      <c r="S66" s="14"/>
    </row>
    <row r="67" customFormat="false" ht="15" hidden="false" customHeight="false" outlineLevel="0" collapsed="false">
      <c r="G67" s="36" t="str">
        <f aca="false">IF(LEFT(F67,3)="2.5", MID(F67,7,2),LEFT(F67,2))</f>
        <v/>
      </c>
      <c r="H67" s="31"/>
      <c r="I67" s="31"/>
      <c r="J67" s="31"/>
      <c r="K67" s="31"/>
      <c r="L67" s="14"/>
      <c r="M67" s="15"/>
      <c r="N67" s="14"/>
      <c r="O67" s="14"/>
      <c r="P67" s="15"/>
      <c r="Q67" s="14"/>
      <c r="R67" s="15"/>
      <c r="S67" s="14"/>
    </row>
    <row r="68" customFormat="false" ht="15" hidden="false" customHeight="false" outlineLevel="0" collapsed="false">
      <c r="C68" s="159" t="s">
        <v>960</v>
      </c>
      <c r="D68" s="160" t="s">
        <v>448</v>
      </c>
      <c r="E68" s="161" t="s">
        <v>545</v>
      </c>
      <c r="F68" s="162" t="s">
        <v>961</v>
      </c>
      <c r="G68" s="36" t="str">
        <f aca="false">IF(LEFT(F68,3)="2.5", MID(F68,7,2),LEFT(F68,2))</f>
        <v>46</v>
      </c>
      <c r="H68" s="31" t="s">
        <v>716</v>
      </c>
      <c r="I68" s="200"/>
      <c r="J68" s="31"/>
      <c r="K68" s="31"/>
      <c r="L68" s="27" t="e">
        <f aca="false" t="array" ref="L68:L68">INDEX(Cable_L!$B$3:$B$77,MATCH(1,COUNTIFS($G68,Cable_L!$A$3:$A$77,$H68,Cable_L!$C$3:$C$77),0))</f>
        <v>#NAME?</v>
      </c>
      <c r="M68" s="22" t="e">
        <f aca="false" t="array" ref="M68:M72">_xlfn._xlws.sort(_xlfn.unique(G68:G75))</f>
        <v>#NAME?</v>
      </c>
      <c r="N68" s="27" t="e">
        <f aca="false" t="array" ref="N68:N68">INDEX(INDEX(Cable_L!$H$3:$K$77,,MATCH(N$2,Cable_L!$H$2:$K$2,0)),MATCH(1,COUNTIFS($G68,Cable_L!$A$3:$A$77,$H68,Cable_L!$C$3:$C$77),0))</f>
        <v>#NAME?</v>
      </c>
      <c r="O68" s="27" t="e">
        <f aca="false" t="array" ref="O68:O68">INDEX(INDEX(Cable_L!$H$3:$K$77,,MATCH(O$2,Cable_L!$H$2:$K$2,0)),MATCH(1,COUNTIFS($G68,Cable_L!$A$3:$A$77,$H68,Cable_L!$C$3:$C$77),0))</f>
        <v>#NAME?</v>
      </c>
      <c r="P68" s="22" t="e">
        <f aca="false" t="array" ref="P68:P68">_xlfn._xlws.filter(_xlfn.unique(N68:N75),_xlfn.unique(N68:N75)&lt;&gt;"")</f>
        <v>#NAME?</v>
      </c>
      <c r="Q68" s="16" t="e">
        <f aca="false">COUNTIF(N68:N75,P68)</f>
        <v>#NAME?</v>
      </c>
      <c r="R68" s="22" t="e">
        <f aca="false" t="array" ref="R68:R68">_xlfn._xlws.filter(_xlfn.unique(O68:O75),_xlfn.unique(O68:O75)&lt;&gt;"")</f>
        <v>#NAME?</v>
      </c>
      <c r="S68" s="27" t="e">
        <f aca="false">COUNTIF(O68:O75,R68)</f>
        <v>#NAME?</v>
      </c>
    </row>
    <row r="69" customFormat="false" ht="15" hidden="false" customHeight="false" outlineLevel="0" collapsed="false">
      <c r="C69" s="164" t="s">
        <v>962</v>
      </c>
      <c r="D69" s="151" t="s">
        <v>453</v>
      </c>
      <c r="E69" s="16" t="s">
        <v>548</v>
      </c>
      <c r="F69" s="165" t="s">
        <v>963</v>
      </c>
      <c r="G69" s="36" t="str">
        <f aca="false">IF(LEFT(F69,3)="2.5", MID(F69,7,2),LEFT(F69,2))</f>
        <v>41</v>
      </c>
      <c r="H69" s="31" t="s">
        <v>716</v>
      </c>
      <c r="I69" s="200"/>
      <c r="J69" s="31"/>
      <c r="K69" s="31"/>
      <c r="L69" s="27" t="e">
        <f aca="false" t="array" ref="L69:L69">INDEX(Cable_L!$B$3:$B$77,MATCH(1,COUNTIFS($G69,Cable_L!$A$3:$A$77,$H69,Cable_L!$C$3:$C$77),0))</f>
        <v>#NAME?</v>
      </c>
      <c r="M69" s="15" t="e">
        <v>#NAME?</v>
      </c>
      <c r="N69" s="27" t="e">
        <f aca="false" t="array" ref="N69:N69">INDEX(INDEX(Cable_L!$H$3:$K$77,,MATCH(N$2,Cable_L!$H$2:$K$2,0)),MATCH(1,COUNTIFS($G69,Cable_L!$A$3:$A$77,$H69,Cable_L!$C$3:$C$77),0))</f>
        <v>#NAME?</v>
      </c>
      <c r="O69" s="27" t="e">
        <f aca="false" t="array" ref="O69:O69">INDEX(INDEX(Cable_L!$H$3:$K$77,,MATCH(O$2,Cable_L!$H$2:$K$2,0)),MATCH(1,COUNTIFS($G69,Cable_L!$A$3:$A$77,$H69,Cable_L!$C$3:$C$77),0))</f>
        <v>#NAME?</v>
      </c>
      <c r="P69" s="15"/>
      <c r="Q69" s="14"/>
      <c r="R69" s="15"/>
      <c r="S69" s="14"/>
    </row>
    <row r="70" customFormat="false" ht="15" hidden="false" customHeight="false" outlineLevel="0" collapsed="false">
      <c r="C70" s="164" t="s">
        <v>964</v>
      </c>
      <c r="D70" s="151" t="s">
        <v>457</v>
      </c>
      <c r="E70" s="16" t="s">
        <v>551</v>
      </c>
      <c r="F70" s="165" t="s">
        <v>965</v>
      </c>
      <c r="G70" s="36" t="str">
        <f aca="false">IF(LEFT(F70,3)="2.5", MID(F70,7,2),LEFT(F70,2))</f>
        <v>40</v>
      </c>
      <c r="H70" s="31" t="s">
        <v>716</v>
      </c>
      <c r="I70" s="200"/>
      <c r="J70" s="31"/>
      <c r="K70" s="31"/>
      <c r="L70" s="27" t="e">
        <f aca="false" t="array" ref="L70:L70">INDEX(Cable_L!$B$3:$B$77,MATCH(1,COUNTIFS($G70,Cable_L!$A$3:$A$77,$H70,Cable_L!$C$3:$C$77),0))</f>
        <v>#NAME?</v>
      </c>
      <c r="M70" s="15" t="e">
        <v>#NAME?</v>
      </c>
      <c r="N70" s="27" t="e">
        <f aca="false" t="array" ref="N70:N70">INDEX(INDEX(Cable_L!$H$3:$K$77,,MATCH(N$2,Cable_L!$H$2:$K$2,0)),MATCH(1,COUNTIFS($G70,Cable_L!$A$3:$A$77,$H70,Cable_L!$C$3:$C$77),0))</f>
        <v>#NAME?</v>
      </c>
      <c r="O70" s="27" t="e">
        <f aca="false" t="array" ref="O70:O70">INDEX(INDEX(Cable_L!$H$3:$K$77,,MATCH(O$2,Cable_L!$H$2:$K$2,0)),MATCH(1,COUNTIFS($G70,Cable_L!$A$3:$A$77,$H70,Cable_L!$C$3:$C$77),0))</f>
        <v>#NAME?</v>
      </c>
      <c r="P70" s="15"/>
      <c r="Q70" s="14"/>
      <c r="R70" s="15"/>
      <c r="S70" s="14"/>
    </row>
    <row r="71" customFormat="false" ht="15" hidden="false" customHeight="false" outlineLevel="0" collapsed="false">
      <c r="C71" s="164" t="s">
        <v>966</v>
      </c>
      <c r="D71" s="151" t="s">
        <v>461</v>
      </c>
      <c r="E71" s="16" t="s">
        <v>554</v>
      </c>
      <c r="F71" s="165" t="s">
        <v>967</v>
      </c>
      <c r="G71" s="36" t="str">
        <f aca="false">IF(LEFT(F71,3)="2.5", MID(F71,7,2),LEFT(F71,2))</f>
        <v>42</v>
      </c>
      <c r="H71" s="31" t="s">
        <v>716</v>
      </c>
      <c r="I71" s="200"/>
      <c r="J71" s="31"/>
      <c r="K71" s="31"/>
      <c r="L71" s="27" t="e">
        <f aca="false" t="array" ref="L71:L71">INDEX(Cable_L!$B$3:$B$77,MATCH(1,COUNTIFS($G71,Cable_L!$A$3:$A$77,$H71,Cable_L!$C$3:$C$77),0))</f>
        <v>#NAME?</v>
      </c>
      <c r="M71" s="15" t="e">
        <v>#NAME?</v>
      </c>
      <c r="N71" s="27" t="e">
        <f aca="false" t="array" ref="N71:N71">INDEX(INDEX(Cable_L!$H$3:$K$77,,MATCH(N$2,Cable_L!$H$2:$K$2,0)),MATCH(1,COUNTIFS($G71,Cable_L!$A$3:$A$77,$H71,Cable_L!$C$3:$C$77),0))</f>
        <v>#NAME?</v>
      </c>
      <c r="O71" s="27" t="e">
        <f aca="false" t="array" ref="O71:O71">INDEX(INDEX(Cable_L!$H$3:$K$77,,MATCH(O$2,Cable_L!$H$2:$K$2,0)),MATCH(1,COUNTIFS($G71,Cable_L!$A$3:$A$77,$H71,Cable_L!$C$3:$C$77),0))</f>
        <v>#NAME?</v>
      </c>
      <c r="P71" s="15"/>
      <c r="Q71" s="14"/>
      <c r="R71" s="15"/>
      <c r="S71" s="14"/>
    </row>
    <row r="72" customFormat="false" ht="15" hidden="false" customHeight="false" outlineLevel="0" collapsed="false">
      <c r="C72" s="164" t="s">
        <v>968</v>
      </c>
      <c r="D72" s="151" t="s">
        <v>466</v>
      </c>
      <c r="E72" s="16" t="s">
        <v>557</v>
      </c>
      <c r="F72" s="165" t="s">
        <v>969</v>
      </c>
      <c r="G72" s="36" t="str">
        <f aca="false">IF(LEFT(F72,3)="2.5", MID(F72,7,2),LEFT(F72,2))</f>
        <v>42</v>
      </c>
      <c r="H72" s="31" t="s">
        <v>716</v>
      </c>
      <c r="I72" s="200"/>
      <c r="J72" s="31"/>
      <c r="K72" s="31"/>
      <c r="L72" s="27" t="e">
        <f aca="false" t="array" ref="L72:L72">INDEX(Cable_L!$B$3:$B$77,MATCH(1,COUNTIFS($G72,Cable_L!$A$3:$A$77,$H72,Cable_L!$C$3:$C$77),0))</f>
        <v>#NAME?</v>
      </c>
      <c r="M72" s="15" t="e">
        <v>#NAME?</v>
      </c>
      <c r="N72" s="27" t="e">
        <f aca="false" t="array" ref="N72:N72">INDEX(INDEX(Cable_L!$H$3:$K$77,,MATCH(N$2,Cable_L!$H$2:$K$2,0)),MATCH(1,COUNTIFS($G72,Cable_L!$A$3:$A$77,$H72,Cable_L!$C$3:$C$77),0))</f>
        <v>#NAME?</v>
      </c>
      <c r="O72" s="27" t="e">
        <f aca="false" t="array" ref="O72:O72">INDEX(INDEX(Cable_L!$H$3:$K$77,,MATCH(O$2,Cable_L!$H$2:$K$2,0)),MATCH(1,COUNTIFS($G72,Cable_L!$A$3:$A$77,$H72,Cable_L!$C$3:$C$77),0))</f>
        <v>#NAME?</v>
      </c>
      <c r="P72" s="15"/>
      <c r="Q72" s="14"/>
      <c r="R72" s="15"/>
      <c r="S72" s="14"/>
    </row>
    <row r="73" customFormat="false" ht="15" hidden="false" customHeight="false" outlineLevel="0" collapsed="false">
      <c r="C73" s="164" t="s">
        <v>970</v>
      </c>
      <c r="D73" s="151" t="s">
        <v>471</v>
      </c>
      <c r="E73" s="16" t="s">
        <v>560</v>
      </c>
      <c r="F73" s="165" t="s">
        <v>971</v>
      </c>
      <c r="G73" s="36" t="str">
        <f aca="false">IF(LEFT(F73,3)="2.5", MID(F73,7,2),LEFT(F73,2))</f>
        <v>40</v>
      </c>
      <c r="H73" s="31" t="s">
        <v>716</v>
      </c>
      <c r="I73" s="200"/>
      <c r="J73" s="31"/>
      <c r="K73" s="31"/>
      <c r="L73" s="27" t="e">
        <f aca="false" t="array" ref="L73:L73">INDEX(Cable_L!$B$3:$B$77,MATCH(1,COUNTIFS($G73,Cable_L!$A$3:$A$77,$H73,Cable_L!$C$3:$C$77),0))</f>
        <v>#NAME?</v>
      </c>
      <c r="M73" s="15"/>
      <c r="N73" s="27" t="e">
        <f aca="false" t="array" ref="N73:N73">INDEX(INDEX(Cable_L!$H$3:$K$77,,MATCH(N$2,Cable_L!$H$2:$K$2,0)),MATCH(1,COUNTIFS($G73,Cable_L!$A$3:$A$77,$H73,Cable_L!$C$3:$C$77),0))</f>
        <v>#NAME?</v>
      </c>
      <c r="O73" s="27" t="e">
        <f aca="false" t="array" ref="O73:O73">INDEX(INDEX(Cable_L!$H$3:$K$77,,MATCH(O$2,Cable_L!$H$2:$K$2,0)),MATCH(1,COUNTIFS($G73,Cable_L!$A$3:$A$77,$H73,Cable_L!$C$3:$C$77),0))</f>
        <v>#NAME?</v>
      </c>
      <c r="P73" s="15"/>
      <c r="Q73" s="14"/>
      <c r="R73" s="15"/>
      <c r="S73" s="14"/>
    </row>
    <row r="74" customFormat="false" ht="15" hidden="false" customHeight="false" outlineLevel="0" collapsed="false">
      <c r="C74" s="164" t="s">
        <v>67</v>
      </c>
      <c r="E74" s="16" t="s">
        <v>562</v>
      </c>
      <c r="F74" s="165"/>
      <c r="G74" s="36" t="str">
        <f aca="false">IF(LEFT(F74,3)="2.5", MID(F74,7,2),LEFT(F74,2))</f>
        <v/>
      </c>
      <c r="H74" s="31"/>
      <c r="I74" s="31"/>
      <c r="J74" s="31"/>
      <c r="K74" s="31"/>
      <c r="L74" s="14"/>
      <c r="M74" s="15"/>
      <c r="N74" s="14"/>
      <c r="O74" s="14"/>
      <c r="P74" s="15"/>
      <c r="Q74" s="14"/>
      <c r="R74" s="15"/>
      <c r="S74" s="14"/>
    </row>
    <row r="75" customFormat="false" ht="15" hidden="false" customHeight="false" outlineLevel="0" collapsed="false">
      <c r="C75" s="174" t="s">
        <v>67</v>
      </c>
      <c r="D75" s="175"/>
      <c r="E75" s="176" t="s">
        <v>563</v>
      </c>
      <c r="F75" s="177"/>
      <c r="G75" s="36" t="str">
        <f aca="false">IF(LEFT(F75,3)="2.5", MID(F75,7,2),LEFT(F75,2))</f>
        <v/>
      </c>
      <c r="H75" s="31"/>
      <c r="I75" s="31"/>
      <c r="J75" s="31"/>
      <c r="K75" s="31"/>
      <c r="L75" s="14"/>
      <c r="M75" s="15"/>
      <c r="N75" s="14"/>
      <c r="O75" s="14"/>
      <c r="P75" s="15"/>
      <c r="Q75" s="14"/>
      <c r="R75" s="15"/>
      <c r="S75" s="14"/>
    </row>
    <row r="76" customFormat="false" ht="15" hidden="false" customHeight="false" outlineLevel="0" collapsed="false">
      <c r="G76" s="36" t="str">
        <f aca="false">IF(LEFT(F76,3)="2.5", MID(F76,7,2),LEFT(F76,2))</f>
        <v/>
      </c>
      <c r="H76" s="31"/>
      <c r="I76" s="31"/>
      <c r="J76" s="31"/>
      <c r="K76" s="31"/>
      <c r="L76" s="14"/>
      <c r="M76" s="15"/>
      <c r="N76" s="14"/>
      <c r="O76" s="14"/>
      <c r="P76" s="15"/>
      <c r="Q76" s="14"/>
      <c r="R76" s="15"/>
      <c r="S76" s="14"/>
    </row>
    <row r="77" customFormat="false" ht="13.8" hidden="false" customHeight="false" outlineLevel="0" collapsed="false">
      <c r="C77" s="159" t="s">
        <v>972</v>
      </c>
      <c r="D77" s="208" t="s">
        <v>688</v>
      </c>
      <c r="E77" s="161" t="s">
        <v>565</v>
      </c>
      <c r="F77" s="162" t="s">
        <v>973</v>
      </c>
      <c r="G77" s="36" t="str">
        <f aca="false">IF(LEFT(F77,3)="2.5", MID(F77,7,2),LEFT(F77,2))</f>
        <v>38</v>
      </c>
      <c r="H77" s="31" t="s">
        <v>774</v>
      </c>
      <c r="I77" s="203"/>
      <c r="J77" s="31"/>
      <c r="K77" s="200"/>
      <c r="L77" s="27" t="e">
        <f aca="false" t="array" ref="L77:L77">INDEX(Cable_L!$B$3:$B$77,MATCH(1,COUNTIFS($G77,Cable_L!$A$3:$A$77,$H77,Cable_L!$C$3:$C$77),0))</f>
        <v>#NAME?</v>
      </c>
      <c r="M77" s="22" t="e">
        <f aca="false" t="array" ref="M77:M79">_xlfn._xlws.sort(_xlfn.unique(G77:G84))</f>
        <v>#NAME?</v>
      </c>
      <c r="N77" s="27" t="e">
        <f aca="false" t="array" ref="N77:N77">INDEX(INDEX(Cable_L!$H$3:$K$77,,MATCH(N$2,Cable_L!$H$2:$K$2,0)),MATCH(1,COUNTIFS($G77,Cable_L!$A$3:$A$77,$H77,Cable_L!$C$3:$C$77),0))</f>
        <v>#NAME?</v>
      </c>
      <c r="O77" s="27" t="e">
        <f aca="false" t="array" ref="O77:O77">INDEX(INDEX(Cable_L!$H$3:$K$77,,MATCH(O$2,Cable_L!$H$2:$K$2,0)),MATCH(1,COUNTIFS($G77,Cable_L!$A$3:$A$77,$H77,Cable_L!$C$3:$C$77),0))</f>
        <v>#NAME?</v>
      </c>
      <c r="P77" s="22" t="e">
        <f aca="false" t="array" ref="P77:P77">_xlfn._xlws.filter(_xlfn.unique(N77:N84),_xlfn.unique(N77:N84)&lt;&gt;"")</f>
        <v>#NAME?</v>
      </c>
      <c r="Q77" s="16" t="e">
        <f aca="false">COUNTIF(N77:N84,P77)</f>
        <v>#NAME?</v>
      </c>
      <c r="R77" s="22" t="e">
        <f aca="false" t="array" ref="R77:R77">_xlfn._xlws.filter(_xlfn.unique(O77:O84),_xlfn.unique(O77:O84)&lt;&gt;"")</f>
        <v>#NAME?</v>
      </c>
      <c r="S77" s="27" t="e">
        <f aca="false">COUNTIF(O77:O84,R77)</f>
        <v>#NAME?</v>
      </c>
    </row>
    <row r="78" customFormat="false" ht="13.8" hidden="false" customHeight="false" outlineLevel="0" collapsed="false">
      <c r="C78" s="164" t="s">
        <v>974</v>
      </c>
      <c r="D78" s="209" t="s">
        <v>854</v>
      </c>
      <c r="E78" s="16" t="s">
        <v>568</v>
      </c>
      <c r="F78" s="165" t="s">
        <v>975</v>
      </c>
      <c r="G78" s="36" t="str">
        <f aca="false">IF(LEFT(F78,3)="2.5", MID(F78,7,2),LEFT(F78,2))</f>
        <v>38</v>
      </c>
      <c r="H78" s="31" t="s">
        <v>774</v>
      </c>
      <c r="I78" s="203"/>
      <c r="J78" s="31"/>
      <c r="K78" s="200"/>
      <c r="L78" s="27" t="e">
        <f aca="false" t="array" ref="L78:L78">INDEX(Cable_L!$B$3:$B$77,MATCH(1,COUNTIFS($G78,Cable_L!$A$3:$A$77,$H78,Cable_L!$C$3:$C$77),0))</f>
        <v>#NAME?</v>
      </c>
      <c r="M78" s="15" t="e">
        <v>#NAME?</v>
      </c>
      <c r="N78" s="27" t="e">
        <f aca="false" t="array" ref="N78:N78">INDEX(INDEX(Cable_L!$H$3:$K$77,,MATCH(N$2,Cable_L!$H$2:$K$2,0)),MATCH(1,COUNTIFS($G78,Cable_L!$A$3:$A$77,$H78,Cable_L!$C$3:$C$77),0))</f>
        <v>#NAME?</v>
      </c>
      <c r="O78" s="27" t="e">
        <f aca="false" t="array" ref="O78:O78">INDEX(INDEX(Cable_L!$H$3:$K$77,,MATCH(O$2,Cable_L!$H$2:$K$2,0)),MATCH(1,COUNTIFS($G78,Cable_L!$A$3:$A$77,$H78,Cable_L!$C$3:$C$77),0))</f>
        <v>#NAME?</v>
      </c>
      <c r="P78" s="15"/>
      <c r="Q78" s="14"/>
      <c r="R78" s="15"/>
      <c r="S78" s="14"/>
    </row>
    <row r="79" customFormat="false" ht="13.8" hidden="false" customHeight="false" outlineLevel="0" collapsed="false">
      <c r="C79" s="164" t="s">
        <v>976</v>
      </c>
      <c r="D79" s="209" t="s">
        <v>931</v>
      </c>
      <c r="E79" s="16" t="s">
        <v>571</v>
      </c>
      <c r="F79" s="165" t="s">
        <v>977</v>
      </c>
      <c r="G79" s="36" t="str">
        <f aca="false">IF(LEFT(F79,3)="2.5", MID(F79,7,2),LEFT(F79,2))</f>
        <v>37</v>
      </c>
      <c r="H79" s="31" t="s">
        <v>774</v>
      </c>
      <c r="I79" s="203"/>
      <c r="J79" s="31"/>
      <c r="K79" s="200"/>
      <c r="L79" s="27" t="e">
        <f aca="false" t="array" ref="L79:L79">INDEX(Cable_L!$B$3:$B$77,MATCH(1,COUNTIFS($G79,Cable_L!$A$3:$A$77,$H79,Cable_L!$C$3:$C$77),0))</f>
        <v>#NAME?</v>
      </c>
      <c r="M79" s="15" t="e">
        <v>#NAME?</v>
      </c>
      <c r="N79" s="27" t="e">
        <f aca="false" t="array" ref="N79:N79">INDEX(INDEX(Cable_L!$H$3:$K$77,,MATCH(N$2,Cable_L!$H$2:$K$2,0)),MATCH(1,COUNTIFS($G79,Cable_L!$A$3:$A$77,$H79,Cable_L!$C$3:$C$77),0))</f>
        <v>#NAME?</v>
      </c>
      <c r="O79" s="27" t="e">
        <f aca="false" t="array" ref="O79:O79">INDEX(INDEX(Cable_L!$H$3:$K$77,,MATCH(O$2,Cable_L!$H$2:$K$2,0)),MATCH(1,COUNTIFS($G79,Cable_L!$A$3:$A$77,$H79,Cable_L!$C$3:$C$77),0))</f>
        <v>#NAME?</v>
      </c>
      <c r="P79" s="15"/>
      <c r="Q79" s="14"/>
      <c r="R79" s="15"/>
      <c r="S79" s="14"/>
    </row>
    <row r="80" customFormat="false" ht="15" hidden="false" customHeight="false" outlineLevel="0" collapsed="false">
      <c r="C80" s="164" t="s">
        <v>67</v>
      </c>
      <c r="E80" s="16" t="s">
        <v>573</v>
      </c>
      <c r="F80" s="165"/>
      <c r="G80" s="36" t="str">
        <f aca="false">IF(LEFT(F80,3)="2.5", MID(F80,7,2),LEFT(F80,2))</f>
        <v/>
      </c>
      <c r="H80" s="31"/>
      <c r="I80" s="31"/>
      <c r="J80" s="31"/>
      <c r="K80" s="31"/>
      <c r="L80" s="14"/>
      <c r="M80" s="15"/>
      <c r="N80" s="14"/>
      <c r="O80" s="14"/>
      <c r="P80" s="15"/>
      <c r="Q80" s="14"/>
      <c r="R80" s="15"/>
      <c r="S80" s="14"/>
    </row>
    <row r="81" customFormat="false" ht="15" hidden="false" customHeight="false" outlineLevel="0" collapsed="false">
      <c r="C81" s="164" t="s">
        <v>67</v>
      </c>
      <c r="E81" s="16" t="s">
        <v>574</v>
      </c>
      <c r="F81" s="165"/>
      <c r="G81" s="36" t="str">
        <f aca="false">IF(LEFT(F81,3)="2.5", MID(F81,7,2),LEFT(F81,2))</f>
        <v/>
      </c>
      <c r="H81" s="31"/>
      <c r="I81" s="31"/>
      <c r="J81" s="31"/>
      <c r="K81" s="31"/>
      <c r="L81" s="14"/>
      <c r="M81" s="15"/>
      <c r="N81" s="14"/>
      <c r="O81" s="14"/>
      <c r="P81" s="15"/>
      <c r="Q81" s="14"/>
      <c r="R81" s="15"/>
      <c r="S81" s="14"/>
    </row>
    <row r="82" customFormat="false" ht="15" hidden="false" customHeight="false" outlineLevel="0" collapsed="false">
      <c r="C82" s="164" t="s">
        <v>67</v>
      </c>
      <c r="E82" s="16" t="s">
        <v>575</v>
      </c>
      <c r="F82" s="165"/>
      <c r="G82" s="36" t="str">
        <f aca="false">IF(LEFT(F82,3)="2.5", MID(F82,7,2),LEFT(F82,2))</f>
        <v/>
      </c>
      <c r="H82" s="31"/>
      <c r="I82" s="31"/>
      <c r="J82" s="31"/>
      <c r="K82" s="31"/>
      <c r="L82" s="14"/>
      <c r="M82" s="15"/>
      <c r="N82" s="14"/>
      <c r="O82" s="14"/>
      <c r="P82" s="15"/>
      <c r="Q82" s="14"/>
      <c r="R82" s="15"/>
      <c r="S82" s="14"/>
    </row>
    <row r="83" customFormat="false" ht="15" hidden="false" customHeight="false" outlineLevel="0" collapsed="false">
      <c r="C83" s="164" t="s">
        <v>67</v>
      </c>
      <c r="E83" s="16" t="s">
        <v>576</v>
      </c>
      <c r="F83" s="165"/>
      <c r="G83" s="36" t="str">
        <f aca="false">IF(LEFT(F83,3)="2.5", MID(F83,7,2),LEFT(F83,2))</f>
        <v/>
      </c>
      <c r="H83" s="31"/>
      <c r="I83" s="31"/>
      <c r="J83" s="31"/>
      <c r="K83" s="31"/>
      <c r="L83" s="14"/>
      <c r="M83" s="15"/>
      <c r="N83" s="14"/>
      <c r="O83" s="14"/>
      <c r="P83" s="15"/>
      <c r="Q83" s="14"/>
      <c r="R83" s="15"/>
      <c r="S83" s="14"/>
    </row>
    <row r="84" customFormat="false" ht="15" hidden="false" customHeight="false" outlineLevel="0" collapsed="false">
      <c r="C84" s="174" t="s">
        <v>67</v>
      </c>
      <c r="D84" s="175"/>
      <c r="E84" s="176" t="s">
        <v>577</v>
      </c>
      <c r="F84" s="177"/>
      <c r="G84" s="36" t="str">
        <f aca="false">IF(LEFT(F84,3)="2.5", MID(F84,7,2),LEFT(F84,2))</f>
        <v/>
      </c>
      <c r="H84" s="31"/>
      <c r="I84" s="31"/>
      <c r="J84" s="31"/>
      <c r="K84" s="31"/>
      <c r="L84" s="14"/>
      <c r="M84" s="15"/>
      <c r="N84" s="14"/>
      <c r="O84" s="14"/>
      <c r="P84" s="15"/>
      <c r="Q84" s="14"/>
      <c r="R84" s="15"/>
      <c r="S84" s="14"/>
    </row>
    <row r="85" customFormat="false" ht="15" hidden="false" customHeight="false" outlineLevel="0" collapsed="false">
      <c r="G85" s="36" t="str">
        <f aca="false">IF(LEFT(F85,3)="2.5", MID(F85,7,2),LEFT(F85,2))</f>
        <v/>
      </c>
      <c r="H85" s="31"/>
      <c r="I85" s="31"/>
      <c r="J85" s="31"/>
      <c r="K85" s="31"/>
      <c r="L85" s="14"/>
      <c r="M85" s="15"/>
      <c r="N85" s="14"/>
      <c r="O85" s="14"/>
      <c r="P85" s="15"/>
      <c r="Q85" s="14"/>
      <c r="R85" s="15"/>
      <c r="S85" s="14"/>
    </row>
    <row r="86" customFormat="false" ht="15" hidden="false" customHeight="false" outlineLevel="0" collapsed="false">
      <c r="C86" s="159" t="s">
        <v>978</v>
      </c>
      <c r="D86" s="160" t="s">
        <v>409</v>
      </c>
      <c r="E86" s="161" t="s">
        <v>599</v>
      </c>
      <c r="F86" s="162" t="s">
        <v>979</v>
      </c>
      <c r="G86" s="36" t="str">
        <f aca="false">IF(LEFT(F86,3)="2.5", MID(F86,7,2),LEFT(F86,2))</f>
        <v>46</v>
      </c>
      <c r="H86" s="31" t="s">
        <v>716</v>
      </c>
      <c r="I86" s="200"/>
      <c r="J86" s="31"/>
      <c r="K86" s="31"/>
      <c r="L86" s="27" t="e">
        <f aca="false" t="array" ref="L86:L86">INDEX(Cable_L!$B$3:$B$77,MATCH(1,COUNTIFS($G86,Cable_L!$A$3:$A$77,$H86,Cable_L!$C$3:$C$77),0))</f>
        <v>#NAME?</v>
      </c>
      <c r="M86" s="22" t="e">
        <f aca="false" t="array" ref="M86:M90">_xlfn._xlws.sort(_xlfn.unique(G86:G93))</f>
        <v>#NAME?</v>
      </c>
      <c r="N86" s="27" t="e">
        <f aca="false" t="array" ref="N86:N86">INDEX(INDEX(Cable_L!$H$3:$K$77,,MATCH(N$2,Cable_L!$H$2:$K$2,0)),MATCH(1,COUNTIFS($G86,Cable_L!$A$3:$A$77,$H86,Cable_L!$C$3:$C$77),0))</f>
        <v>#NAME?</v>
      </c>
      <c r="O86" s="27" t="e">
        <f aca="false" t="array" ref="O86:O86">INDEX(INDEX(Cable_L!$H$3:$K$77,,MATCH(O$2,Cable_L!$H$2:$K$2,0)),MATCH(1,COUNTIFS($G86,Cable_L!$A$3:$A$77,$H86,Cable_L!$C$3:$C$77),0))</f>
        <v>#NAME?</v>
      </c>
      <c r="P86" s="22" t="e">
        <f aca="false" t="array" ref="P86:P87">_xlfn._xlws.filter(_xlfn.unique(N86:N93),_xlfn.unique(N86:N93)&lt;&gt;"")</f>
        <v>#NAME?</v>
      </c>
      <c r="Q86" s="16" t="e">
        <f aca="false">COUNTIF(N86:N93,P86)</f>
        <v>#NAME?</v>
      </c>
      <c r="R86" s="22" t="e">
        <f aca="false" t="array" ref="R86:R87">_xlfn._xlws.filter(_xlfn.unique(O86:O93),_xlfn.unique(O86:O93)&lt;&gt;"")</f>
        <v>#NAME?</v>
      </c>
      <c r="S86" s="27" t="e">
        <f aca="false">COUNTIF(O86:O93,R86)</f>
        <v>#NAME?</v>
      </c>
    </row>
    <row r="87" customFormat="false" ht="15" hidden="false" customHeight="false" outlineLevel="0" collapsed="false">
      <c r="C87" s="164" t="s">
        <v>980</v>
      </c>
      <c r="D87" s="151" t="s">
        <v>415</v>
      </c>
      <c r="E87" s="16" t="s">
        <v>602</v>
      </c>
      <c r="F87" s="165" t="s">
        <v>981</v>
      </c>
      <c r="G87" s="36" t="str">
        <f aca="false">IF(LEFT(F87,3)="2.5", MID(F87,7,2),LEFT(F87,2))</f>
        <v>42</v>
      </c>
      <c r="H87" s="31" t="s">
        <v>716</v>
      </c>
      <c r="I87" s="200"/>
      <c r="J87" s="31"/>
      <c r="K87" s="31"/>
      <c r="L87" s="27" t="e">
        <f aca="false" t="array" ref="L87:L87">INDEX(Cable_L!$B$3:$B$77,MATCH(1,COUNTIFS($G87,Cable_L!$A$3:$A$77,$H87,Cable_L!$C$3:$C$77),0))</f>
        <v>#NAME?</v>
      </c>
      <c r="M87" s="15" t="e">
        <v>#NAME?</v>
      </c>
      <c r="N87" s="27" t="e">
        <f aca="false" t="array" ref="N87:N87">INDEX(INDEX(Cable_L!$H$3:$K$77,,MATCH(N$2,Cable_L!$H$2:$K$2,0)),MATCH(1,COUNTIFS($G87,Cable_L!$A$3:$A$77,$H87,Cable_L!$C$3:$C$77),0))</f>
        <v>#NAME?</v>
      </c>
      <c r="O87" s="27" t="e">
        <f aca="false" t="array" ref="O87:O87">INDEX(INDEX(Cable_L!$H$3:$K$77,,MATCH(O$2,Cable_L!$H$2:$K$2,0)),MATCH(1,COUNTIFS($G87,Cable_L!$A$3:$A$77,$H87,Cable_L!$C$3:$C$77),0))</f>
        <v>#NAME?</v>
      </c>
      <c r="P87" s="15" t="e">
        <v>#NAME?</v>
      </c>
      <c r="Q87" s="16" t="e">
        <f aca="false">COUNTIF(N86:N93,P87)</f>
        <v>#NAME?</v>
      </c>
      <c r="R87" s="15" t="e">
        <v>#NAME?</v>
      </c>
      <c r="S87" s="27" t="e">
        <f aca="false">COUNTIF(O86:O93,R87)</f>
        <v>#NAME?</v>
      </c>
    </row>
    <row r="88" customFormat="false" ht="15" hidden="false" customHeight="false" outlineLevel="0" collapsed="false">
      <c r="C88" s="164" t="s">
        <v>982</v>
      </c>
      <c r="D88" s="151" t="s">
        <v>419</v>
      </c>
      <c r="E88" s="16" t="s">
        <v>605</v>
      </c>
      <c r="F88" s="165" t="s">
        <v>983</v>
      </c>
      <c r="G88" s="36" t="str">
        <f aca="false">IF(LEFT(F88,3)="2.5", MID(F88,7,2),LEFT(F88,2))</f>
        <v>40</v>
      </c>
      <c r="H88" s="31" t="s">
        <v>716</v>
      </c>
      <c r="I88" s="200"/>
      <c r="J88" s="31"/>
      <c r="K88" s="31"/>
      <c r="L88" s="27" t="e">
        <f aca="false" t="array" ref="L88:L88">INDEX(Cable_L!$B$3:$B$77,MATCH(1,COUNTIFS($G88,Cable_L!$A$3:$A$77,$H88,Cable_L!$C$3:$C$77),0))</f>
        <v>#NAME?</v>
      </c>
      <c r="M88" s="15" t="e">
        <v>#NAME?</v>
      </c>
      <c r="N88" s="27" t="e">
        <f aca="false" t="array" ref="N88:N88">INDEX(INDEX(Cable_L!$H$3:$K$77,,MATCH(N$2,Cable_L!$H$2:$K$2,0)),MATCH(1,COUNTIFS($G88,Cable_L!$A$3:$A$77,$H88,Cable_L!$C$3:$C$77),0))</f>
        <v>#NAME?</v>
      </c>
      <c r="O88" s="27" t="e">
        <f aca="false" t="array" ref="O88:O88">INDEX(INDEX(Cable_L!$H$3:$K$77,,MATCH(O$2,Cable_L!$H$2:$K$2,0)),MATCH(1,COUNTIFS($G88,Cable_L!$A$3:$A$77,$H88,Cable_L!$C$3:$C$77),0))</f>
        <v>#NAME?</v>
      </c>
      <c r="P88" s="15"/>
      <c r="Q88" s="14"/>
      <c r="R88" s="15"/>
      <c r="S88" s="14"/>
    </row>
    <row r="89" customFormat="false" ht="15" hidden="false" customHeight="false" outlineLevel="0" collapsed="false">
      <c r="C89" s="164" t="s">
        <v>984</v>
      </c>
      <c r="D89" s="151" t="s">
        <v>423</v>
      </c>
      <c r="E89" s="16" t="s">
        <v>608</v>
      </c>
      <c r="F89" s="165" t="s">
        <v>985</v>
      </c>
      <c r="G89" s="36" t="str">
        <f aca="false">IF(LEFT(F89,3)="2.5", MID(F89,7,2),LEFT(F89,2))</f>
        <v>42</v>
      </c>
      <c r="H89" s="31" t="s">
        <v>716</v>
      </c>
      <c r="I89" s="200"/>
      <c r="J89" s="31"/>
      <c r="K89" s="31"/>
      <c r="L89" s="27" t="e">
        <f aca="false" t="array" ref="L89:L89">INDEX(Cable_L!$B$3:$B$77,MATCH(1,COUNTIFS($G89,Cable_L!$A$3:$A$77,$H89,Cable_L!$C$3:$C$77),0))</f>
        <v>#NAME?</v>
      </c>
      <c r="M89" s="15" t="e">
        <v>#NAME?</v>
      </c>
      <c r="N89" s="27" t="e">
        <f aca="false" t="array" ref="N89:N89">INDEX(INDEX(Cable_L!$H$3:$K$77,,MATCH(N$2,Cable_L!$H$2:$K$2,0)),MATCH(1,COUNTIFS($G89,Cable_L!$A$3:$A$77,$H89,Cable_L!$C$3:$C$77),0))</f>
        <v>#NAME?</v>
      </c>
      <c r="O89" s="27" t="e">
        <f aca="false" t="array" ref="O89:O89">INDEX(INDEX(Cable_L!$H$3:$K$77,,MATCH(O$2,Cable_L!$H$2:$K$2,0)),MATCH(1,COUNTIFS($G89,Cable_L!$A$3:$A$77,$H89,Cable_L!$C$3:$C$77),0))</f>
        <v>#NAME?</v>
      </c>
      <c r="P89" s="15"/>
      <c r="Q89" s="14"/>
      <c r="R89" s="15"/>
      <c r="S89" s="14"/>
    </row>
    <row r="90" customFormat="false" ht="15" hidden="false" customHeight="false" outlineLevel="0" collapsed="false">
      <c r="C90" s="164" t="s">
        <v>986</v>
      </c>
      <c r="D90" s="151" t="s">
        <v>430</v>
      </c>
      <c r="E90" s="16" t="s">
        <v>611</v>
      </c>
      <c r="F90" s="165" t="s">
        <v>987</v>
      </c>
      <c r="G90" s="36" t="str">
        <f aca="false">IF(LEFT(F90,3)="2.5", MID(F90,7,2),LEFT(F90,2))</f>
        <v>40</v>
      </c>
      <c r="H90" s="31" t="s">
        <v>716</v>
      </c>
      <c r="I90" s="200"/>
      <c r="J90" s="31"/>
      <c r="K90" s="31"/>
      <c r="L90" s="27" t="e">
        <f aca="false" t="array" ref="L90:L90">INDEX(Cable_L!$B$3:$B$77,MATCH(1,COUNTIFS($G90,Cable_L!$A$3:$A$77,$H90,Cable_L!$C$3:$C$77),0))</f>
        <v>#NAME?</v>
      </c>
      <c r="M90" s="15" t="e">
        <v>#NAME?</v>
      </c>
      <c r="N90" s="27" t="e">
        <f aca="false" t="array" ref="N90:N90">INDEX(INDEX(Cable_L!$H$3:$K$77,,MATCH(N$2,Cable_L!$H$2:$K$2,0)),MATCH(1,COUNTIFS($G90,Cable_L!$A$3:$A$77,$H90,Cable_L!$C$3:$C$77),0))</f>
        <v>#NAME?</v>
      </c>
      <c r="O90" s="27" t="e">
        <f aca="false" t="array" ref="O90:O90">INDEX(INDEX(Cable_L!$H$3:$K$77,,MATCH(O$2,Cable_L!$H$2:$K$2,0)),MATCH(1,COUNTIFS($G90,Cable_L!$A$3:$A$77,$H90,Cable_L!$C$3:$C$77),0))</f>
        <v>#NAME?</v>
      </c>
      <c r="P90" s="15"/>
      <c r="Q90" s="14"/>
      <c r="R90" s="15"/>
      <c r="S90" s="14"/>
    </row>
    <row r="91" customFormat="false" ht="15" hidden="false" customHeight="false" outlineLevel="0" collapsed="false">
      <c r="C91" s="164" t="s">
        <v>988</v>
      </c>
      <c r="D91" s="151" t="s">
        <v>434</v>
      </c>
      <c r="E91" s="16" t="s">
        <v>614</v>
      </c>
      <c r="F91" s="165" t="s">
        <v>989</v>
      </c>
      <c r="G91" s="36" t="str">
        <f aca="false">IF(LEFT(F91,3)="2.5", MID(F91,7,2),LEFT(F91,2))</f>
        <v>38</v>
      </c>
      <c r="H91" s="31" t="s">
        <v>716</v>
      </c>
      <c r="I91" s="200"/>
      <c r="J91" s="31"/>
      <c r="K91" s="203"/>
      <c r="L91" s="27" t="e">
        <f aca="false" t="array" ref="L91:L91">INDEX(Cable_L!$B$3:$B$77,MATCH(1,COUNTIFS($G91,Cable_L!$A$3:$A$77,$H91,Cable_L!$C$3:$C$77),0))</f>
        <v>#NAME?</v>
      </c>
      <c r="M91" s="15"/>
      <c r="N91" s="27" t="e">
        <f aca="false" t="array" ref="N91:N91">INDEX(INDEX(Cable_L!$H$3:$K$77,,MATCH(N$2,Cable_L!$H$2:$K$2,0)),MATCH(1,COUNTIFS($G91,Cable_L!$A$3:$A$77,$H91,Cable_L!$C$3:$C$77),0))</f>
        <v>#NAME?</v>
      </c>
      <c r="O91" s="27" t="e">
        <f aca="false" t="array" ref="O91:O91">INDEX(INDEX(Cable_L!$H$3:$K$77,,MATCH(O$2,Cable_L!$H$2:$K$2,0)),MATCH(1,COUNTIFS($G91,Cable_L!$A$3:$A$77,$H91,Cable_L!$C$3:$C$77),0))</f>
        <v>#NAME?</v>
      </c>
      <c r="P91" s="15"/>
      <c r="Q91" s="14"/>
      <c r="R91" s="15"/>
      <c r="S91" s="14"/>
    </row>
    <row r="92" customFormat="false" ht="15" hidden="false" customHeight="false" outlineLevel="0" collapsed="false">
      <c r="C92" s="164" t="s">
        <v>67</v>
      </c>
      <c r="E92" s="16" t="s">
        <v>616</v>
      </c>
      <c r="F92" s="165"/>
      <c r="G92" s="36" t="str">
        <f aca="false">IF(LEFT(F92,3)="2.5", MID(F92,7,2),LEFT(F92,2))</f>
        <v/>
      </c>
      <c r="H92" s="31"/>
      <c r="I92" s="31"/>
      <c r="J92" s="31"/>
      <c r="K92" s="31"/>
      <c r="L92" s="14"/>
      <c r="M92" s="15"/>
      <c r="N92" s="14"/>
      <c r="O92" s="14"/>
      <c r="P92" s="15"/>
      <c r="Q92" s="14"/>
      <c r="R92" s="15"/>
      <c r="S92" s="14"/>
    </row>
    <row r="93" customFormat="false" ht="15" hidden="false" customHeight="false" outlineLevel="0" collapsed="false">
      <c r="C93" s="174" t="s">
        <v>67</v>
      </c>
      <c r="D93" s="175"/>
      <c r="E93" s="176" t="s">
        <v>617</v>
      </c>
      <c r="F93" s="177"/>
      <c r="G93" s="36" t="str">
        <f aca="false">IF(LEFT(F93,3)="2.5", MID(F93,7,2),LEFT(F93,2))</f>
        <v/>
      </c>
      <c r="H93" s="31"/>
      <c r="I93" s="31"/>
      <c r="J93" s="31"/>
      <c r="K93" s="31"/>
      <c r="L93" s="14"/>
      <c r="M93" s="15"/>
      <c r="N93" s="14"/>
      <c r="O93" s="14"/>
      <c r="P93" s="15"/>
      <c r="Q93" s="14"/>
      <c r="R93" s="15"/>
      <c r="S93" s="14"/>
    </row>
    <row r="94" customFormat="false" ht="15" hidden="false" customHeight="false" outlineLevel="0" collapsed="false">
      <c r="G94" s="36" t="str">
        <f aca="false">IF(LEFT(F94,3)="2.5", MID(F94,7,2),LEFT(F94,2))</f>
        <v/>
      </c>
      <c r="H94" s="31"/>
      <c r="I94" s="31"/>
      <c r="J94" s="31"/>
      <c r="K94" s="31"/>
      <c r="L94" s="14"/>
      <c r="M94" s="15"/>
      <c r="N94" s="14"/>
      <c r="O94" s="14"/>
      <c r="P94" s="15"/>
      <c r="Q94" s="14"/>
      <c r="R94" s="15"/>
      <c r="S94" s="14"/>
    </row>
    <row r="95" customFormat="false" ht="15" hidden="false" customHeight="false" outlineLevel="0" collapsed="false">
      <c r="C95" s="159" t="s">
        <v>990</v>
      </c>
      <c r="D95" s="160" t="s">
        <v>448</v>
      </c>
      <c r="E95" s="161" t="s">
        <v>619</v>
      </c>
      <c r="F95" s="162" t="s">
        <v>991</v>
      </c>
      <c r="G95" s="36" t="str">
        <f aca="false">IF(LEFT(F95,3)="2.5", MID(F95,7,2),LEFT(F95,2))</f>
        <v>46</v>
      </c>
      <c r="H95" s="31" t="s">
        <v>716</v>
      </c>
      <c r="I95" s="200"/>
      <c r="J95" s="31"/>
      <c r="K95" s="31"/>
      <c r="L95" s="27" t="e">
        <f aca="false" t="array" ref="L95:L95">INDEX(Cable_L!$B$3:$B$77,MATCH(1,COUNTIFS($G95,Cable_L!$A$3:$A$77,$H95,Cable_L!$C$3:$C$77),0))</f>
        <v>#NAME?</v>
      </c>
      <c r="M95" s="22" t="e">
        <f aca="false" t="array" ref="M95:M98">_xlfn._xlws.sort(_xlfn.unique(G95:G102))</f>
        <v>#NAME?</v>
      </c>
      <c r="N95" s="27" t="e">
        <f aca="false" t="array" ref="N95:N95">INDEX(INDEX(Cable_L!$H$3:$K$77,,MATCH(N$2,Cable_L!$H$2:$K$2,0)),MATCH(1,COUNTIFS($G95,Cable_L!$A$3:$A$77,$H95,Cable_L!$C$3:$C$77),0))</f>
        <v>#NAME?</v>
      </c>
      <c r="O95" s="27" t="e">
        <f aca="false" t="array" ref="O95:O95">INDEX(INDEX(Cable_L!$H$3:$K$77,,MATCH(O$2,Cable_L!$H$2:$K$2,0)),MATCH(1,COUNTIFS($G95,Cable_L!$A$3:$A$77,$H95,Cable_L!$C$3:$C$77),0))</f>
        <v>#NAME?</v>
      </c>
      <c r="P95" s="22" t="e">
        <f aca="false" t="array" ref="P95:P95">_xlfn._xlws.filter(_xlfn.unique(N95:N102),_xlfn.unique(N95:N102)&lt;&gt;"")</f>
        <v>#NAME?</v>
      </c>
      <c r="Q95" s="16" t="e">
        <f aca="false">COUNTIF(N95:N102,P95)</f>
        <v>#NAME?</v>
      </c>
      <c r="R95" s="22" t="e">
        <f aca="false" t="array" ref="R95:R95">_xlfn._xlws.filter(_xlfn.unique(O95:O102),_xlfn.unique(O95:O102)&lt;&gt;"")</f>
        <v>#NAME?</v>
      </c>
      <c r="S95" s="27" t="e">
        <f aca="false">COUNTIF(O95:O102,R95)</f>
        <v>#NAME?</v>
      </c>
    </row>
    <row r="96" customFormat="false" ht="15" hidden="false" customHeight="false" outlineLevel="0" collapsed="false">
      <c r="C96" s="164" t="s">
        <v>992</v>
      </c>
      <c r="D96" s="151" t="s">
        <v>453</v>
      </c>
      <c r="E96" s="16" t="s">
        <v>622</v>
      </c>
      <c r="F96" s="165" t="s">
        <v>993</v>
      </c>
      <c r="G96" s="36" t="str">
        <f aca="false">IF(LEFT(F96,3)="2.5", MID(F96,7,2),LEFT(F96,2))</f>
        <v>42</v>
      </c>
      <c r="H96" s="31" t="s">
        <v>716</v>
      </c>
      <c r="I96" s="200"/>
      <c r="J96" s="31"/>
      <c r="K96" s="31"/>
      <c r="L96" s="27" t="e">
        <f aca="false" t="array" ref="L96:L96">INDEX(Cable_L!$B$3:$B$77,MATCH(1,COUNTIFS($G96,Cable_L!$A$3:$A$77,$H96,Cable_L!$C$3:$C$77),0))</f>
        <v>#NAME?</v>
      </c>
      <c r="M96" s="15" t="e">
        <v>#NAME?</v>
      </c>
      <c r="N96" s="27" t="e">
        <f aca="false" t="array" ref="N96:N96">INDEX(INDEX(Cable_L!$H$3:$K$77,,MATCH(N$2,Cable_L!$H$2:$K$2,0)),MATCH(1,COUNTIFS($G96,Cable_L!$A$3:$A$77,$H96,Cable_L!$C$3:$C$77),0))</f>
        <v>#NAME?</v>
      </c>
      <c r="O96" s="27" t="e">
        <f aca="false" t="array" ref="O96:O96">INDEX(INDEX(Cable_L!$H$3:$K$77,,MATCH(O$2,Cable_L!$H$2:$K$2,0)),MATCH(1,COUNTIFS($G96,Cable_L!$A$3:$A$77,$H96,Cable_L!$C$3:$C$77),0))</f>
        <v>#NAME?</v>
      </c>
      <c r="P96" s="15"/>
      <c r="R96" s="15"/>
      <c r="S96" s="27"/>
    </row>
    <row r="97" customFormat="false" ht="15" hidden="false" customHeight="false" outlineLevel="0" collapsed="false">
      <c r="C97" s="164" t="s">
        <v>994</v>
      </c>
      <c r="D97" s="151" t="s">
        <v>457</v>
      </c>
      <c r="E97" s="16" t="s">
        <v>625</v>
      </c>
      <c r="F97" s="165" t="s">
        <v>995</v>
      </c>
      <c r="G97" s="36" t="str">
        <f aca="false">IF(LEFT(F97,3)="2.5", MID(F97,7,2),LEFT(F97,2))</f>
        <v>40</v>
      </c>
      <c r="H97" s="31" t="s">
        <v>716</v>
      </c>
      <c r="I97" s="200"/>
      <c r="J97" s="31"/>
      <c r="L97" s="27" t="e">
        <f aca="false" t="array" ref="L97:L97">INDEX(Cable_L!$B$3:$B$77,MATCH(1,COUNTIFS($G97,Cable_L!$A$3:$A$77,$H97,Cable_L!$C$3:$C$77),0))</f>
        <v>#NAME?</v>
      </c>
      <c r="M97" s="15" t="e">
        <v>#NAME?</v>
      </c>
      <c r="N97" s="27" t="e">
        <f aca="false" t="array" ref="N97:N97">INDEX(INDEX(Cable_L!$H$3:$K$77,,MATCH(N$2,Cable_L!$H$2:$K$2,0)),MATCH(1,COUNTIFS($G97,Cable_L!$A$3:$A$77,$H97,Cable_L!$C$3:$C$77),0))</f>
        <v>#NAME?</v>
      </c>
      <c r="O97" s="27" t="e">
        <f aca="false" t="array" ref="O97:O97">INDEX(INDEX(Cable_L!$H$3:$K$77,,MATCH(O$2,Cable_L!$H$2:$K$2,0)),MATCH(1,COUNTIFS($G97,Cable_L!$A$3:$A$77,$H97,Cable_L!$C$3:$C$77),0))</f>
        <v>#NAME?</v>
      </c>
      <c r="P97" s="15"/>
      <c r="Q97" s="14"/>
      <c r="R97" s="15"/>
      <c r="S97" s="14"/>
    </row>
    <row r="98" customFormat="false" ht="15" hidden="false" customHeight="false" outlineLevel="0" collapsed="false">
      <c r="C98" s="164" t="s">
        <v>996</v>
      </c>
      <c r="D98" s="151" t="s">
        <v>461</v>
      </c>
      <c r="E98" s="16" t="s">
        <v>628</v>
      </c>
      <c r="F98" s="165" t="s">
        <v>997</v>
      </c>
      <c r="G98" s="36" t="str">
        <f aca="false">IF(LEFT(F98,3)="2.5", MID(F98,7,2),LEFT(F98,2))</f>
        <v>42</v>
      </c>
      <c r="H98" s="31" t="s">
        <v>716</v>
      </c>
      <c r="I98" s="200"/>
      <c r="J98" s="31"/>
      <c r="K98" s="31"/>
      <c r="L98" s="27" t="e">
        <f aca="false" t="array" ref="L98:L98">INDEX(Cable_L!$B$3:$B$77,MATCH(1,COUNTIFS($G98,Cable_L!$A$3:$A$77,$H98,Cable_L!$C$3:$C$77),0))</f>
        <v>#NAME?</v>
      </c>
      <c r="M98" s="15" t="e">
        <v>#NAME?</v>
      </c>
      <c r="N98" s="27" t="e">
        <f aca="false" t="array" ref="N98:N98">INDEX(INDEX(Cable_L!$H$3:$K$77,,MATCH(N$2,Cable_L!$H$2:$K$2,0)),MATCH(1,COUNTIFS($G98,Cable_L!$A$3:$A$77,$H98,Cable_L!$C$3:$C$77),0))</f>
        <v>#NAME?</v>
      </c>
      <c r="O98" s="27" t="e">
        <f aca="false" t="array" ref="O98:O98">INDEX(INDEX(Cable_L!$H$3:$K$77,,MATCH(O$2,Cable_L!$H$2:$K$2,0)),MATCH(1,COUNTIFS($G98,Cable_L!$A$3:$A$77,$H98,Cable_L!$C$3:$C$77),0))</f>
        <v>#NAME?</v>
      </c>
      <c r="P98" s="15"/>
      <c r="Q98" s="14"/>
      <c r="R98" s="15"/>
      <c r="S98" s="14"/>
    </row>
    <row r="99" customFormat="false" ht="15" hidden="false" customHeight="false" outlineLevel="0" collapsed="false">
      <c r="C99" s="164" t="s">
        <v>998</v>
      </c>
      <c r="D99" s="151" t="s">
        <v>466</v>
      </c>
      <c r="E99" s="16" t="s">
        <v>631</v>
      </c>
      <c r="F99" s="165" t="s">
        <v>999</v>
      </c>
      <c r="G99" s="36" t="str">
        <f aca="false">IF(LEFT(F99,3)="2.5", MID(F99,7,2),LEFT(F99,2))</f>
        <v>42</v>
      </c>
      <c r="H99" s="31" t="s">
        <v>716</v>
      </c>
      <c r="I99" s="200"/>
      <c r="J99" s="31"/>
      <c r="K99" s="31"/>
      <c r="L99" s="27" t="e">
        <f aca="false" t="array" ref="L99:L99">INDEX(Cable_L!$B$3:$B$77,MATCH(1,COUNTIFS($G99,Cable_L!$A$3:$A$77,$H99,Cable_L!$C$3:$C$77),0))</f>
        <v>#NAME?</v>
      </c>
      <c r="M99" s="15"/>
      <c r="N99" s="27" t="e">
        <f aca="false" t="array" ref="N99:N99">INDEX(INDEX(Cable_L!$H$3:$K$77,,MATCH(N$2,Cable_L!$H$2:$K$2,0)),MATCH(1,COUNTIFS($G99,Cable_L!$A$3:$A$77,$H99,Cable_L!$C$3:$C$77),0))</f>
        <v>#NAME?</v>
      </c>
      <c r="O99" s="27" t="e">
        <f aca="false" t="array" ref="O99:O99">INDEX(INDEX(Cable_L!$H$3:$K$77,,MATCH(O$2,Cable_L!$H$2:$K$2,0)),MATCH(1,COUNTIFS($G99,Cable_L!$A$3:$A$77,$H99,Cable_L!$C$3:$C$77),0))</f>
        <v>#NAME?</v>
      </c>
      <c r="P99" s="15"/>
      <c r="Q99" s="14"/>
      <c r="R99" s="15"/>
      <c r="S99" s="14"/>
    </row>
    <row r="100" customFormat="false" ht="15" hidden="false" customHeight="false" outlineLevel="0" collapsed="false">
      <c r="C100" s="164" t="s">
        <v>1000</v>
      </c>
      <c r="D100" s="151" t="s">
        <v>471</v>
      </c>
      <c r="E100" s="16" t="s">
        <v>634</v>
      </c>
      <c r="F100" s="165" t="s">
        <v>1001</v>
      </c>
      <c r="G100" s="36" t="str">
        <f aca="false">IF(LEFT(F100,3)="2.5", MID(F100,7,2),LEFT(F100,2))</f>
        <v>40</v>
      </c>
      <c r="H100" s="31" t="s">
        <v>716</v>
      </c>
      <c r="I100" s="200"/>
      <c r="J100" s="31"/>
      <c r="K100" s="31"/>
      <c r="L100" s="27" t="e">
        <f aca="false" t="array" ref="L100:L100">INDEX(Cable_L!$B$3:$B$77,MATCH(1,COUNTIFS($G100,Cable_L!$A$3:$A$77,$H100,Cable_L!$C$3:$C$77),0))</f>
        <v>#NAME?</v>
      </c>
      <c r="M100" s="15"/>
      <c r="N100" s="27" t="e">
        <f aca="false" t="array" ref="N100:N100">INDEX(INDEX(Cable_L!$H$3:$K$77,,MATCH(N$2,Cable_L!$H$2:$K$2,0)),MATCH(1,COUNTIFS($G100,Cable_L!$A$3:$A$77,$H100,Cable_L!$C$3:$C$77),0))</f>
        <v>#NAME?</v>
      </c>
      <c r="O100" s="27" t="e">
        <f aca="false" t="array" ref="O100:O100">INDEX(INDEX(Cable_L!$H$3:$K$77,,MATCH(O$2,Cable_L!$H$2:$K$2,0)),MATCH(1,COUNTIFS($G100,Cable_L!$A$3:$A$77,$H100,Cable_L!$C$3:$C$77),0))</f>
        <v>#NAME?</v>
      </c>
      <c r="P100" s="15"/>
      <c r="Q100" s="14"/>
      <c r="R100" s="15"/>
      <c r="S100" s="14"/>
    </row>
    <row r="101" customFormat="false" ht="15" hidden="false" customHeight="false" outlineLevel="0" collapsed="false">
      <c r="C101" s="164" t="s">
        <v>67</v>
      </c>
      <c r="E101" s="16" t="s">
        <v>636</v>
      </c>
      <c r="F101" s="165"/>
      <c r="G101" s="36" t="str">
        <f aca="false">IF(LEFT(F101,3)="2.5", MID(F101,7,2),LEFT(F101,2))</f>
        <v/>
      </c>
    </row>
    <row r="102" customFormat="false" ht="15" hidden="false" customHeight="false" outlineLevel="0" collapsed="false">
      <c r="C102" s="174" t="s">
        <v>67</v>
      </c>
      <c r="D102" s="175"/>
      <c r="E102" s="176" t="s">
        <v>637</v>
      </c>
      <c r="F102" s="177"/>
      <c r="G102" s="36" t="str">
        <f aca="false">IF(LEFT(F102,3)="2.5", MID(F102,7,2),LEFT(F102,2))</f>
        <v/>
      </c>
      <c r="H102" s="31"/>
      <c r="I102" s="31"/>
      <c r="J102" s="31"/>
      <c r="K102" s="31"/>
      <c r="L102" s="14"/>
      <c r="M102" s="15"/>
      <c r="N102" s="14"/>
      <c r="O102" s="14"/>
      <c r="P102" s="15"/>
      <c r="Q102" s="14"/>
      <c r="R102" s="15"/>
      <c r="S102" s="14"/>
    </row>
    <row r="103" customFormat="false" ht="15" hidden="false" customHeight="false" outlineLevel="0" collapsed="false">
      <c r="G103" s="36" t="str">
        <f aca="false">IF(LEFT(F103,3)="2.5", MID(F103,7,2),LEFT(F103,2))</f>
        <v/>
      </c>
      <c r="H103" s="31"/>
      <c r="I103" s="31"/>
      <c r="J103" s="31"/>
      <c r="K103" s="31"/>
      <c r="L103" s="14"/>
      <c r="M103" s="15"/>
      <c r="N103" s="14"/>
      <c r="O103" s="14"/>
      <c r="P103" s="15"/>
      <c r="Q103" s="14"/>
      <c r="R103" s="15"/>
      <c r="S103" s="14"/>
    </row>
    <row r="104" customFormat="false" ht="15" hidden="false" customHeight="false" outlineLevel="0" collapsed="false">
      <c r="G104" s="36" t="str">
        <f aca="false">IF(LEFT(F104,3)="2.5", MID(F104,7,2),LEFT(F104,2))</f>
        <v/>
      </c>
      <c r="H104" s="31"/>
      <c r="I104" s="31"/>
      <c r="J104" s="31"/>
      <c r="K104" s="31"/>
      <c r="L104" s="14"/>
      <c r="M104" s="15"/>
      <c r="N104" s="14"/>
      <c r="O104" s="14"/>
      <c r="P104" s="15"/>
      <c r="Q104" s="14"/>
      <c r="R104" s="15"/>
      <c r="S104" s="14"/>
    </row>
    <row r="105" customFormat="false" ht="15" hidden="false" customHeight="false" outlineLevel="0" collapsed="false">
      <c r="C105" s="159" t="s">
        <v>1002</v>
      </c>
      <c r="D105" s="160" t="s">
        <v>688</v>
      </c>
      <c r="E105" s="161" t="s">
        <v>639</v>
      </c>
      <c r="F105" s="162" t="s">
        <v>1003</v>
      </c>
      <c r="G105" s="36" t="str">
        <f aca="false">IF(LEFT(F105,3)="2.5", MID(F105,7,2),LEFT(F105,2))</f>
        <v>38</v>
      </c>
      <c r="H105" s="31" t="s">
        <v>774</v>
      </c>
      <c r="I105" s="203"/>
      <c r="J105" s="31"/>
      <c r="K105" s="200"/>
      <c r="L105" s="27" t="e">
        <f aca="false" t="array" ref="L105:L105">INDEX(Cable_L!$B$3:$B$77,MATCH(1,COUNTIFS($G105,Cable_L!$A$3:$A$77,$H105,Cable_L!$C$3:$C$77),0))</f>
        <v>#NAME?</v>
      </c>
      <c r="M105" s="22" t="e">
        <f aca="false" t="array" ref="M105:M105">_xlfn._xlws.sort(_xlfn.unique(G105:G106))</f>
        <v>#NAME?</v>
      </c>
      <c r="N105" s="27" t="e">
        <f aca="false" t="array" ref="N105:N105">INDEX(INDEX(Cable_L!$H$3:$K$77,,MATCH(N$2,Cable_L!$H$2:$K$2,0)),MATCH(1,COUNTIFS($G105,Cable_L!$A$3:$A$77,$H105,Cable_L!$C$3:$C$77),0))</f>
        <v>#NAME?</v>
      </c>
      <c r="O105" s="27" t="e">
        <f aca="false" t="array" ref="O105:O105">INDEX(INDEX(Cable_L!$H$3:$K$77,,MATCH(O$2,Cable_L!$H$2:$K$2,0)),MATCH(1,COUNTIFS($G105,Cable_L!$A$3:$A$77,$H105,Cable_L!$C$3:$C$77),0))</f>
        <v>#NAME?</v>
      </c>
      <c r="P105" s="22" t="e">
        <f aca="false" t="array" ref="P105:P105">_xlfn._xlws.filter(_xlfn.unique(N105:N112),_xlfn.unique(N105:N112)&lt;&gt;"")</f>
        <v>#NAME?</v>
      </c>
      <c r="Q105" s="16" t="e">
        <f aca="false">COUNTIF(N105:N112,P105)</f>
        <v>#NAME?</v>
      </c>
      <c r="R105" s="22" t="e">
        <f aca="false" t="array" ref="R105:R105">_xlfn._xlws.filter(_xlfn.unique(O105:O112),_xlfn.unique(O105:O112)&lt;&gt;"")</f>
        <v>#NAME?</v>
      </c>
      <c r="S105" s="27" t="e">
        <f aca="false">COUNTIF(O105:O112,R105)</f>
        <v>#NAME?</v>
      </c>
    </row>
    <row r="106" customFormat="false" ht="15" hidden="false" customHeight="false" outlineLevel="0" collapsed="false">
      <c r="C106" s="164" t="s">
        <v>1004</v>
      </c>
      <c r="D106" s="151" t="s">
        <v>854</v>
      </c>
      <c r="E106" s="16" t="s">
        <v>642</v>
      </c>
      <c r="F106" s="165" t="s">
        <v>1005</v>
      </c>
      <c r="G106" s="36" t="str">
        <f aca="false">IF(LEFT(F106,3)="2.5", MID(F106,7,2),LEFT(F106,2))</f>
        <v>38</v>
      </c>
      <c r="H106" s="31" t="s">
        <v>774</v>
      </c>
      <c r="I106" s="203"/>
      <c r="J106" s="31"/>
      <c r="K106" s="200"/>
      <c r="L106" s="27" t="e">
        <f aca="false" t="array" ref="L106:L106">INDEX(Cable_L!$B$3:$B$77,MATCH(1,COUNTIFS($G106,Cable_L!$A$3:$A$77,$H106,Cable_L!$C$3:$C$77),0))</f>
        <v>#NAME?</v>
      </c>
      <c r="M106" s="15"/>
      <c r="N106" s="27" t="e">
        <f aca="false" t="array" ref="N106:N106">INDEX(INDEX(Cable_L!$H$3:$K$77,,MATCH(N$2,Cable_L!$H$2:$K$2,0)),MATCH(1,COUNTIFS($G106,Cable_L!$A$3:$A$77,$H106,Cable_L!$C$3:$C$77),0))</f>
        <v>#NAME?</v>
      </c>
      <c r="O106" s="27" t="e">
        <f aca="false" t="array" ref="O106:O106">INDEX(INDEX(Cable_L!$H$3:$K$77,,MATCH(O$2,Cable_L!$H$2:$K$2,0)),MATCH(1,COUNTIFS($G106,Cable_L!$A$3:$A$77,$H106,Cable_L!$C$3:$C$77),0))</f>
        <v>#NAME?</v>
      </c>
      <c r="P106" s="15"/>
      <c r="Q106" s="14"/>
      <c r="R106" s="15"/>
      <c r="S106" s="14"/>
    </row>
    <row r="107" customFormat="false" ht="15" hidden="false" customHeight="false" outlineLevel="0" collapsed="false">
      <c r="C107" s="164" t="s">
        <v>67</v>
      </c>
      <c r="E107" s="16" t="s">
        <v>645</v>
      </c>
      <c r="F107" s="165"/>
      <c r="G107" s="36" t="str">
        <f aca="false">IF(LEFT(F107,3)="2.5", MID(F107,7,2),LEFT(F107,2))</f>
        <v/>
      </c>
      <c r="S107" s="27"/>
    </row>
    <row r="108" customFormat="false" ht="15" hidden="false" customHeight="false" outlineLevel="0" collapsed="false">
      <c r="C108" s="164" t="s">
        <v>67</v>
      </c>
      <c r="E108" s="16" t="s">
        <v>647</v>
      </c>
      <c r="F108" s="165"/>
      <c r="G108" s="36" t="str">
        <f aca="false">IF(LEFT(F108,3)="2.5", MID(F108,7,2),LEFT(F108,2))</f>
        <v/>
      </c>
      <c r="S108" s="14"/>
    </row>
    <row r="109" customFormat="false" ht="15" hidden="false" customHeight="false" outlineLevel="0" collapsed="false">
      <c r="C109" s="164" t="s">
        <v>67</v>
      </c>
      <c r="E109" s="16" t="s">
        <v>648</v>
      </c>
      <c r="F109" s="165"/>
      <c r="G109" s="36" t="str">
        <f aca="false">IF(LEFT(F109,3)="2.5", MID(F109,7,2),LEFT(F109,2))</f>
        <v/>
      </c>
      <c r="H109" s="31"/>
      <c r="I109" s="31"/>
      <c r="J109" s="31"/>
      <c r="K109" s="31"/>
      <c r="L109" s="14"/>
      <c r="M109" s="15"/>
      <c r="N109" s="14"/>
      <c r="O109" s="14"/>
      <c r="P109" s="15"/>
      <c r="Q109" s="14"/>
      <c r="R109" s="15"/>
      <c r="S109" s="14"/>
    </row>
    <row r="110" customFormat="false" ht="15" hidden="false" customHeight="false" outlineLevel="0" collapsed="false">
      <c r="C110" s="164" t="s">
        <v>67</v>
      </c>
      <c r="E110" s="16" t="s">
        <v>650</v>
      </c>
      <c r="F110" s="165"/>
      <c r="G110" s="36" t="str">
        <f aca="false">IF(LEFT(F110,3)="2.5", MID(F110,7,2),LEFT(F110,2))</f>
        <v/>
      </c>
      <c r="H110" s="31"/>
      <c r="I110" s="31"/>
      <c r="J110" s="31"/>
      <c r="K110" s="31"/>
      <c r="L110" s="14"/>
      <c r="M110" s="15"/>
      <c r="N110" s="14"/>
      <c r="O110" s="14"/>
      <c r="P110" s="15"/>
      <c r="Q110" s="14"/>
      <c r="R110" s="15"/>
      <c r="S110" s="14"/>
    </row>
    <row r="111" customFormat="false" ht="15" hidden="false" customHeight="false" outlineLevel="0" collapsed="false">
      <c r="C111" s="164" t="s">
        <v>67</v>
      </c>
      <c r="E111" s="16" t="s">
        <v>651</v>
      </c>
      <c r="F111" s="165"/>
      <c r="G111" s="36"/>
      <c r="L111" s="14"/>
      <c r="M111" s="15"/>
      <c r="N111" s="14"/>
      <c r="O111" s="14"/>
      <c r="P111" s="15"/>
      <c r="Q111" s="14"/>
      <c r="R111" s="15"/>
      <c r="S111" s="14"/>
    </row>
    <row r="112" customFormat="false" ht="15" hidden="false" customHeight="false" outlineLevel="0" collapsed="false">
      <c r="C112" s="174" t="s">
        <v>67</v>
      </c>
      <c r="D112" s="175"/>
      <c r="E112" s="176" t="s">
        <v>652</v>
      </c>
      <c r="F112" s="210"/>
      <c r="G112" s="36"/>
      <c r="L112" s="14"/>
      <c r="M112" s="15"/>
      <c r="N112" s="14"/>
      <c r="O112" s="14"/>
      <c r="P112" s="15"/>
      <c r="Q112" s="14"/>
      <c r="R112" s="15"/>
      <c r="S112" s="14"/>
    </row>
    <row r="113" customFormat="false" ht="15" hidden="false" customHeight="false" outlineLevel="0" collapsed="false">
      <c r="F113" s="151"/>
      <c r="G113" s="36"/>
      <c r="L113" s="14"/>
      <c r="M113" s="15"/>
      <c r="N113" s="14"/>
      <c r="O113" s="14"/>
      <c r="P113" s="15"/>
      <c r="Q113" s="14"/>
      <c r="R113" s="15"/>
      <c r="S113" s="14"/>
    </row>
    <row r="114" customFormat="false" ht="15" hidden="false" customHeight="true" outlineLevel="0" collapsed="false">
      <c r="C114" s="183" t="s">
        <v>850</v>
      </c>
      <c r="D114" s="183"/>
      <c r="E114" s="183"/>
      <c r="F114" s="183"/>
    </row>
    <row r="115" customFormat="false" ht="15" hidden="false" customHeight="false" outlineLevel="0" collapsed="false">
      <c r="F115" s="151"/>
      <c r="G115" s="36"/>
    </row>
    <row r="116" customFormat="false" ht="18.75" hidden="false" customHeight="false" outlineLevel="0" collapsed="false">
      <c r="C116" s="211" t="s">
        <v>352</v>
      </c>
      <c r="F116" s="151"/>
      <c r="G116" s="36"/>
      <c r="M116" s="71" t="s">
        <v>1006</v>
      </c>
      <c r="N116" s="14"/>
      <c r="O116" s="14"/>
    </row>
    <row r="117" customFormat="false" ht="18.75" hidden="false" customHeight="false" outlineLevel="0" collapsed="false">
      <c r="C117" s="151" t="s">
        <v>67</v>
      </c>
      <c r="F117" s="151" t="s">
        <v>1007</v>
      </c>
      <c r="G117" s="36"/>
      <c r="M117" s="72"/>
      <c r="N117" s="185" t="s">
        <v>716</v>
      </c>
      <c r="O117" s="74" t="s">
        <v>694</v>
      </c>
      <c r="P117" s="15"/>
    </row>
    <row r="118" customFormat="false" ht="18.75" hidden="false" customHeight="false" outlineLevel="0" collapsed="false">
      <c r="C118" s="151" t="s">
        <v>67</v>
      </c>
      <c r="F118" s="151" t="s">
        <v>1008</v>
      </c>
      <c r="G118" s="36"/>
      <c r="M118" s="15"/>
      <c r="N118" s="186" t="e">
        <f aca="false" t="array" ref="N118:N120">_xlfn._xlws.sort(_xlfn._xlws.filter(_xlfn.unique($N$4:$N$113),_xlfn.unique($N$4:$N$113)&lt;&gt;""))</f>
        <v>#NAME?</v>
      </c>
      <c r="O118" s="187" t="e">
        <f aca="false">COUNTIFS($N$4:$N$113,"=" &amp; N118,$H$4:$H$113,"grn")</f>
        <v>#NAME?</v>
      </c>
      <c r="P118" s="15"/>
    </row>
    <row r="119" customFormat="false" ht="18.75" hidden="false" customHeight="false" outlineLevel="0" collapsed="false">
      <c r="C119" s="151" t="s">
        <v>67</v>
      </c>
      <c r="F119" s="151" t="s">
        <v>1009</v>
      </c>
      <c r="G119" s="36"/>
      <c r="M119" s="78"/>
      <c r="N119" s="87" t="e">
        <v>#NAME?</v>
      </c>
      <c r="O119" s="88" t="e">
        <f aca="false">COUNTIFS($N$4:$N$113,"=" &amp; N119,$H$4:$H$113,"grn")</f>
        <v>#NAME?</v>
      </c>
      <c r="P119" s="15"/>
    </row>
    <row r="120" customFormat="false" ht="18.75" hidden="false" customHeight="false" outlineLevel="0" collapsed="false">
      <c r="C120" s="151" t="s">
        <v>67</v>
      </c>
      <c r="F120" s="151" t="s">
        <v>1010</v>
      </c>
      <c r="G120" s="36"/>
      <c r="M120" s="78"/>
      <c r="N120" s="188" t="e">
        <v>#NAME?</v>
      </c>
      <c r="O120" s="189" t="e">
        <f aca="false">COUNTIFS($N$4:$N$113,"=" &amp; N120,$H$4:$H$113,"grn")</f>
        <v>#NAME?</v>
      </c>
      <c r="P120" s="15"/>
    </row>
    <row r="121" customFormat="false" ht="18.75" hidden="false" customHeight="false" outlineLevel="0" collapsed="false">
      <c r="C121" s="151" t="s">
        <v>67</v>
      </c>
      <c r="F121" s="151" t="s">
        <v>1011</v>
      </c>
      <c r="G121" s="36"/>
      <c r="M121" s="78"/>
      <c r="N121" s="82"/>
      <c r="O121" s="83"/>
    </row>
    <row r="122" customFormat="false" ht="18.75" hidden="false" customHeight="false" outlineLevel="0" collapsed="false">
      <c r="C122" s="151" t="s">
        <v>67</v>
      </c>
      <c r="F122" s="151" t="s">
        <v>1012</v>
      </c>
      <c r="G122" s="36"/>
      <c r="M122" s="78"/>
      <c r="N122" s="190" t="s">
        <v>774</v>
      </c>
      <c r="O122" s="74" t="s">
        <v>694</v>
      </c>
      <c r="P122" s="15"/>
    </row>
    <row r="123" customFormat="false" ht="18.75" hidden="false" customHeight="false" outlineLevel="0" collapsed="false">
      <c r="C123" s="151" t="s">
        <v>67</v>
      </c>
      <c r="F123" s="151" t="s">
        <v>1013</v>
      </c>
      <c r="M123" s="15"/>
      <c r="N123" s="112" t="e">
        <f aca="false" t="array" ref="N123:N125">_xlfn._xlws.sort(_xlfn._xlws.filter(_xlfn.unique($N$4:$N$113),_xlfn.unique($N$4:$N$113)&lt;&gt;""))</f>
        <v>#NAME?</v>
      </c>
      <c r="O123" s="86" t="e">
        <f aca="false">COUNTIFS($N$4:$N$113,"=" &amp; N123,$H$4:$H$113,"yel")</f>
        <v>#NAME?</v>
      </c>
      <c r="P123" s="15"/>
    </row>
    <row r="124" customFormat="false" ht="18.75" hidden="false" customHeight="false" outlineLevel="0" collapsed="false">
      <c r="C124" s="151" t="s">
        <v>67</v>
      </c>
      <c r="F124" s="151" t="s">
        <v>1014</v>
      </c>
      <c r="G124" s="36"/>
      <c r="M124" s="78"/>
      <c r="N124" s="191" t="e">
        <v>#NAME?</v>
      </c>
      <c r="O124" s="192" t="e">
        <f aca="false">COUNTIFS($N$4:$N$113,"=" &amp; N124,$H$4:$H$113,"yel")</f>
        <v>#NAME?</v>
      </c>
      <c r="P124" s="15"/>
    </row>
    <row r="125" customFormat="false" ht="18.75" hidden="false" customHeight="false" outlineLevel="0" collapsed="false">
      <c r="F125" s="151"/>
      <c r="G125" s="36"/>
      <c r="M125" s="78"/>
      <c r="N125" s="87" t="e">
        <v>#NAME?</v>
      </c>
      <c r="O125" s="88" t="e">
        <f aca="false">COUNTIFS($N$4:$N$113,"=" &amp; N125,$H$4:$H$113,"yel")</f>
        <v>#NAME?</v>
      </c>
      <c r="P125" s="15"/>
    </row>
    <row r="126" customFormat="false" ht="18.75" hidden="false" customHeight="false" outlineLevel="0" collapsed="false">
      <c r="F126" s="151"/>
      <c r="G126" s="36"/>
      <c r="M126" s="78"/>
      <c r="N126" s="82"/>
      <c r="O126" s="83"/>
      <c r="P126" s="15"/>
    </row>
    <row r="127" customFormat="false" ht="18.75" hidden="false" customHeight="false" outlineLevel="0" collapsed="false">
      <c r="G127" s="36"/>
      <c r="M127" s="78"/>
      <c r="N127" s="185" t="s">
        <v>716</v>
      </c>
      <c r="O127" s="74" t="s">
        <v>695</v>
      </c>
      <c r="P127" s="15"/>
    </row>
    <row r="128" customFormat="false" ht="18.75" hidden="false" customHeight="false" outlineLevel="0" collapsed="false">
      <c r="G128" s="36"/>
      <c r="M128" s="15"/>
      <c r="N128" s="186" t="e">
        <f aca="false" t="array" ref="N128:N129">_xlfn._xlws.sort(_xlfn._xlws.filter(_xlfn.unique($O$4:$O$113),_xlfn.unique($O$4:$O$113)&lt;&gt;""))</f>
        <v>#NAME?</v>
      </c>
      <c r="O128" s="187" t="e">
        <f aca="false">COUNTIFS($O$4:$O$113,"=" &amp; N128,$H$4:$H$113,"grn")</f>
        <v>#NAME?</v>
      </c>
      <c r="P128" s="15"/>
    </row>
    <row r="129" customFormat="false" ht="18.75" hidden="false" customHeight="false" outlineLevel="0" collapsed="false">
      <c r="G129" s="36"/>
      <c r="M129" s="78"/>
      <c r="N129" s="188" t="e">
        <v>#NAME?</v>
      </c>
      <c r="O129" s="189" t="e">
        <f aca="false">COUNTIFS($O$4:$O$113,"=" &amp; N129,$H$4:$H$113,"grn")</f>
        <v>#NAME?</v>
      </c>
      <c r="P129" s="15"/>
    </row>
    <row r="130" customFormat="false" ht="18.75" hidden="false" customHeight="false" outlineLevel="0" collapsed="false">
      <c r="G130" s="36"/>
      <c r="M130" s="78"/>
      <c r="N130" s="87"/>
      <c r="O130" s="88"/>
      <c r="P130" s="15"/>
    </row>
    <row r="131" customFormat="false" ht="18.75" hidden="false" customHeight="false" outlineLevel="0" collapsed="false">
      <c r="G131" s="36"/>
      <c r="M131" s="78"/>
      <c r="N131" s="87"/>
      <c r="O131" s="88"/>
      <c r="P131" s="15"/>
    </row>
    <row r="132" customFormat="false" ht="18.75" hidden="false" customHeight="false" outlineLevel="0" collapsed="false">
      <c r="M132" s="78"/>
      <c r="N132" s="82"/>
      <c r="O132" s="83"/>
    </row>
    <row r="133" customFormat="false" ht="18.75" hidden="false" customHeight="false" outlineLevel="0" collapsed="false">
      <c r="G133" s="36"/>
      <c r="M133" s="15"/>
      <c r="N133" s="190" t="s">
        <v>774</v>
      </c>
      <c r="O133" s="74" t="s">
        <v>695</v>
      </c>
      <c r="P133" s="15"/>
    </row>
    <row r="134" customFormat="false" ht="18.75" hidden="false" customHeight="false" outlineLevel="0" collapsed="false">
      <c r="G134" s="36"/>
      <c r="M134" s="78"/>
      <c r="N134" s="112" t="e">
        <f aca="false" t="array" ref="N134:N135">_xlfn._xlws.sort(_xlfn._xlws.filter(_xlfn.unique($O$4:$O$113),_xlfn.unique($O$4:$O$113)&lt;&gt;""))</f>
        <v>#NAME?</v>
      </c>
      <c r="O134" s="86" t="e">
        <f aca="false">COUNTIFS($O$4:$O$113,"=" &amp; N134,$H$4:$H$113,"yel")</f>
        <v>#NAME?</v>
      </c>
      <c r="P134" s="15"/>
    </row>
    <row r="135" customFormat="false" ht="18.75" hidden="false" customHeight="false" outlineLevel="0" collapsed="false">
      <c r="G135" s="36"/>
      <c r="M135" s="78"/>
      <c r="N135" s="191" t="e">
        <v>#NAME?</v>
      </c>
      <c r="O135" s="192" t="e">
        <f aca="false">COUNTIFS($O$4:$O$113,"=" &amp; N135,$H$4:$H$113,"yel")</f>
        <v>#NAME?</v>
      </c>
      <c r="P135" s="15"/>
    </row>
    <row r="136" customFormat="false" ht="18.75" hidden="false" customHeight="false" outlineLevel="0" collapsed="false">
      <c r="G136" s="36"/>
      <c r="M136" s="78"/>
      <c r="N136" s="87"/>
      <c r="O136" s="88"/>
      <c r="P136" s="15"/>
    </row>
    <row r="137" customFormat="false" ht="18.75" hidden="false" customHeight="false" outlineLevel="0" collapsed="false">
      <c r="G137" s="36"/>
      <c r="N137" s="87"/>
      <c r="O137" s="88"/>
      <c r="P137" s="15"/>
    </row>
    <row r="138" customFormat="false" ht="18.75" hidden="false" customHeight="false" outlineLevel="0" collapsed="false">
      <c r="G138" s="36"/>
      <c r="N138" s="82"/>
      <c r="O138" s="83"/>
    </row>
  </sheetData>
  <mergeCells count="6">
    <mergeCell ref="H1:H3"/>
    <mergeCell ref="L1:L3"/>
    <mergeCell ref="M1:M3"/>
    <mergeCell ref="C2:F2"/>
    <mergeCell ref="I2:K2"/>
    <mergeCell ref="C114:F1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06"/>
  <sheetViews>
    <sheetView showFormulas="false" showGridLines="true" showRowColHeaders="true" showZeros="true" rightToLeft="false" tabSelected="false" showOutlineSymbols="true" defaultGridColor="true" view="normal" topLeftCell="B98" colorId="64" zoomScale="110" zoomScaleNormal="110" zoomScalePageLayoutView="100" workbookViewId="0">
      <selection pane="topLeft" activeCell="I118" activeCellId="0" sqref="I118"/>
    </sheetView>
  </sheetViews>
  <sheetFormatPr defaultRowHeight="15" zeroHeight="false" outlineLevelRow="0" outlineLevelCol="0"/>
  <cols>
    <col collapsed="false" customWidth="true" hidden="true" outlineLevel="0" max="1" min="1" style="0" width="36.71"/>
    <col collapsed="false" customWidth="true" hidden="false" outlineLevel="0" max="2" min="2" style="27" width="30.43"/>
    <col collapsed="false" customWidth="true" hidden="false" outlineLevel="0" max="3" min="3" style="98" width="32.71"/>
    <col collapsed="false" customWidth="true" hidden="true" outlineLevel="0" max="4" min="4" style="0" width="16.86"/>
    <col collapsed="false" customWidth="true" hidden="true" outlineLevel="0" max="5" min="5" style="0" width="6.57"/>
    <col collapsed="false" customWidth="true" hidden="false" outlineLevel="0" max="6" min="6" style="98" width="33.86"/>
    <col collapsed="false" customWidth="true" hidden="false" outlineLevel="0" max="7" min="7" style="98" width="6.57"/>
    <col collapsed="false" customWidth="true" hidden="false" outlineLevel="0" max="9" min="8" style="98" width="9.14"/>
    <col collapsed="false" customWidth="true" hidden="false" outlineLevel="0" max="10" min="10" style="0" width="8.67"/>
    <col collapsed="false" customWidth="true" hidden="false" outlineLevel="0" max="12" min="11" style="14" width="1.58"/>
    <col collapsed="false" customWidth="true" hidden="false" outlineLevel="0" max="13" min="13" style="14" width="1.71"/>
    <col collapsed="false" customWidth="true" hidden="false" outlineLevel="0" max="1025" min="14" style="0" width="8.67"/>
  </cols>
  <sheetData>
    <row r="1" customFormat="false" ht="21" hidden="false" customHeight="true" outlineLevel="0" collapsed="false">
      <c r="A1" s="0" t="n">
        <f aca="false">'Hybrid - IP - True - Straight'!C1</f>
        <v>0</v>
      </c>
      <c r="C1" s="152" t="s">
        <v>869</v>
      </c>
      <c r="D1" s="152"/>
      <c r="E1" s="152"/>
      <c r="F1" s="152"/>
      <c r="G1" s="152"/>
      <c r="H1" s="152"/>
      <c r="I1" s="98" t="n">
        <f aca="false">'Hybrid - IP - True - Straight'!O1</f>
        <v>0</v>
      </c>
    </row>
    <row r="2" customFormat="false" ht="15" hidden="false" customHeight="true" outlineLevel="0" collapsed="false">
      <c r="A2" s="0" t="str">
        <f aca="false">'Hybrid - IP - True - Straight'!C2</f>
        <v>Straight Staves - IP - True</v>
      </c>
      <c r="C2" s="98" t="s">
        <v>869</v>
      </c>
      <c r="D2" s="0" t="n">
        <f aca="false">'Hybrid - IP - True - Straight'!F2</f>
        <v>0</v>
      </c>
      <c r="E2" s="0" t="n">
        <f aca="false">'Hybrid - IP - True - Straight'!L2</f>
        <v>0</v>
      </c>
      <c r="H2" s="98" t="str">
        <f aca="false">'Hybrid - IP - True - Straight'!N2</f>
        <v>A-top</v>
      </c>
      <c r="I2" s="98" t="str">
        <f aca="false">'Hybrid - IP - True - Straight'!O2</f>
        <v>C-bot</v>
      </c>
      <c r="K2" s="25" t="s">
        <v>42</v>
      </c>
      <c r="L2" s="25"/>
      <c r="M2" s="25"/>
    </row>
    <row r="3" customFormat="false" ht="15" hidden="false" customHeight="false" outlineLevel="0" collapsed="false">
      <c r="A3" s="0" t="str">
        <f aca="false">'Hybrid - IP - True - Straight'!C3</f>
        <v>LVR Name</v>
      </c>
      <c r="B3" s="24" t="s">
        <v>371</v>
      </c>
      <c r="C3" s="98" t="s">
        <v>372</v>
      </c>
      <c r="D3" s="0" t="str">
        <f aca="false">'Hybrid - IP - True - Straight'!F3</f>
        <v>LVR ID - Connector - Pin</v>
      </c>
      <c r="E3" s="0" t="n">
        <f aca="false">'Hybrid - IP - True - Straight'!L3</f>
        <v>0</v>
      </c>
      <c r="F3" s="149" t="s">
        <v>670</v>
      </c>
      <c r="H3" s="98" t="str">
        <f aca="false">'Hybrid - IP - True - Straight'!N3</f>
        <v>L (m)</v>
      </c>
      <c r="I3" s="98" t="str">
        <f aca="false">'Hybrid - IP - True - Straight'!O3</f>
        <v>L (m)</v>
      </c>
    </row>
    <row r="4" customFormat="false" ht="45" hidden="false" customHeight="true" outlineLevel="0" collapsed="false">
      <c r="A4" s="0" t="str">
        <f aca="false">'Hybrid - IP - True - Straight'!C4</f>
        <v>PT_a_alpha_X2M_P1W_LV_SRC/RET</v>
      </c>
      <c r="B4" s="27" t="str">
        <f aca="false">IF(ISNUMBER(SEARCH("_LV",A4)),LEFT(A4,FIND("_LV",A4)-1),"")</f>
        <v>PT_a_alpha_X2M_P1W</v>
      </c>
      <c r="C4" s="98" t="str">
        <f aca="false">'Hybrid - IP - True - Straight'!E4</f>
        <v>P4 - 1/9</v>
      </c>
      <c r="D4" s="0" t="str">
        <f aca="false">'Hybrid - IP - True - Straight'!F4</f>
        <v>45 - J13 - 8/7</v>
      </c>
      <c r="E4" s="0" t="e">
        <f aca="false">'Hybrid - IP - True - Straight'!L4</f>
        <v>#NAME?</v>
      </c>
      <c r="F4" s="212" t="e">
        <f aca="false">CONCATENATE(D4,"   ",E4)</f>
        <v>#NAME?</v>
      </c>
      <c r="H4" s="98" t="e">
        <f aca="false">'Hybrid - IP - True - Straight'!N4</f>
        <v>#NAME?</v>
      </c>
      <c r="I4" s="98" t="e">
        <f aca="false">'Hybrid - IP - True - Straight'!O4</f>
        <v>#NAME?</v>
      </c>
      <c r="K4" s="199"/>
    </row>
    <row r="5" customFormat="false" ht="45" hidden="false" customHeight="true" outlineLevel="0" collapsed="false">
      <c r="A5" s="0" t="str">
        <f aca="false">'Hybrid - IP - True - Straight'!C5</f>
        <v>PT_a_alpha_X2M_P2E_LV_SRC/RET</v>
      </c>
      <c r="B5" s="27" t="str">
        <f aca="false">IF(ISNUMBER(SEARCH("_LV",A5)),LEFT(A5,FIND("_LV",A5)-1),"")</f>
        <v>PT_a_alpha_X2M_P2E</v>
      </c>
      <c r="C5" s="98" t="str">
        <f aca="false">'Hybrid - IP - True - Straight'!E5</f>
        <v>P4 - 2/10</v>
      </c>
      <c r="D5" s="0" t="str">
        <f aca="false">'Hybrid - IP - True - Straight'!F5</f>
        <v>41 - J12 - 6/5</v>
      </c>
      <c r="E5" s="0" t="e">
        <f aca="false">'Hybrid - IP - True - Straight'!L5</f>
        <v>#NAME?</v>
      </c>
      <c r="F5" s="212" t="e">
        <f aca="false">CONCATENATE(D5,"   ",E5)</f>
        <v>#NAME?</v>
      </c>
      <c r="H5" s="98" t="e">
        <f aca="false">'Hybrid - IP - True - Straight'!N5</f>
        <v>#NAME?</v>
      </c>
      <c r="I5" s="98" t="e">
        <f aca="false">'Hybrid - IP - True - Straight'!O5</f>
        <v>#NAME?</v>
      </c>
      <c r="K5" s="200"/>
      <c r="L5" s="31"/>
      <c r="M5" s="31"/>
    </row>
    <row r="6" customFormat="false" ht="45" hidden="false" customHeight="true" outlineLevel="0" collapsed="false">
      <c r="A6" s="0" t="str">
        <f aca="false">'Hybrid - IP - True - Straight'!C6</f>
        <v>PT_a_alpha_X2M_P3_LV_SRC/RET</v>
      </c>
      <c r="B6" s="27" t="str">
        <f aca="false">IF(ISNUMBER(SEARCH("_LV",A6)),LEFT(A6,FIND("_LV",A6)-1),"")</f>
        <v>PT_a_alpha_X2M_P3</v>
      </c>
      <c r="C6" s="98" t="str">
        <f aca="false">'Hybrid - IP - True - Straight'!E6</f>
        <v>P4 - 3/11</v>
      </c>
      <c r="D6" s="0" t="str">
        <f aca="false">'Hybrid - IP - True - Straight'!F6</f>
        <v>39 - J13 - 8/7</v>
      </c>
      <c r="E6" s="0" t="e">
        <f aca="false">'Hybrid - IP - True - Straight'!L6</f>
        <v>#NAME?</v>
      </c>
      <c r="F6" s="212" t="e">
        <f aca="false">CONCATENATE(D6,"   ",E6)</f>
        <v>#NAME?</v>
      </c>
      <c r="H6" s="98" t="e">
        <f aca="false">'Hybrid - IP - True - Straight'!N6</f>
        <v>#NAME?</v>
      </c>
      <c r="I6" s="98" t="e">
        <f aca="false">'Hybrid - IP - True - Straight'!O6</f>
        <v>#NAME?</v>
      </c>
      <c r="K6" s="200"/>
      <c r="L6" s="31"/>
      <c r="M6" s="31"/>
    </row>
    <row r="7" customFormat="false" ht="45" hidden="false" customHeight="true" outlineLevel="0" collapsed="false">
      <c r="A7" s="0" t="str">
        <f aca="false">'Hybrid - IP - True - Straight'!C7</f>
        <v>PT_a_alpha_X2S_P1W_LV_SRC/RET</v>
      </c>
      <c r="B7" s="27" t="str">
        <f aca="false">IF(ISNUMBER(SEARCH("_LV",A7)),LEFT(A7,FIND("_LV",A7)-1),"")</f>
        <v>PT_a_alpha_X2S_P1W</v>
      </c>
      <c r="C7" s="98" t="str">
        <f aca="false">'Hybrid - IP - True - Straight'!E7</f>
        <v>P4 - 4/12</v>
      </c>
      <c r="D7" s="0" t="str">
        <f aca="false">'Hybrid - IP - True - Straight'!F7</f>
        <v>41 - J12 - 8/7</v>
      </c>
      <c r="E7" s="0" t="e">
        <f aca="false">'Hybrid - IP - True - Straight'!L7</f>
        <v>#NAME?</v>
      </c>
      <c r="F7" s="212" t="e">
        <f aca="false">CONCATENATE(D7,"   ",E7)</f>
        <v>#NAME?</v>
      </c>
      <c r="H7" s="98" t="e">
        <f aca="false">'Hybrid - IP - True - Straight'!N7</f>
        <v>#NAME?</v>
      </c>
      <c r="I7" s="98" t="e">
        <f aca="false">'Hybrid - IP - True - Straight'!O7</f>
        <v>#NAME?</v>
      </c>
      <c r="K7" s="200"/>
      <c r="L7" s="31"/>
      <c r="M7" s="31"/>
    </row>
    <row r="8" customFormat="false" ht="45" hidden="false" customHeight="true" outlineLevel="0" collapsed="false">
      <c r="A8" s="0" t="str">
        <f aca="false">'Hybrid - IP - True - Straight'!C8</f>
        <v>PT_a_alpha_X2S_P2E_LV_SRC/RET</v>
      </c>
      <c r="B8" s="27" t="str">
        <f aca="false">IF(ISNUMBER(SEARCH("_LV",A8)),LEFT(A8,FIND("_LV",A8)-1),"")</f>
        <v>PT_a_alpha_X2S_P2E</v>
      </c>
      <c r="C8" s="98" t="str">
        <f aca="false">'Hybrid - IP - True - Straight'!E8</f>
        <v>P4 - 5/13</v>
      </c>
      <c r="D8" s="0" t="str">
        <f aca="false">'Hybrid - IP - True - Straight'!F8</f>
        <v>39 - J13 - 4/3</v>
      </c>
      <c r="E8" s="0" t="e">
        <f aca="false">'Hybrid - IP - True - Straight'!L8</f>
        <v>#NAME?</v>
      </c>
      <c r="F8" s="212" t="e">
        <f aca="false">CONCATENATE(D8,"   ",E8)</f>
        <v>#NAME?</v>
      </c>
      <c r="H8" s="98" t="e">
        <f aca="false">'Hybrid - IP - True - Straight'!N8</f>
        <v>#NAME?</v>
      </c>
      <c r="I8" s="98" t="e">
        <f aca="false">'Hybrid - IP - True - Straight'!O8</f>
        <v>#NAME?</v>
      </c>
      <c r="K8" s="200"/>
      <c r="L8" s="31"/>
      <c r="M8" s="31"/>
    </row>
    <row r="9" customFormat="false" ht="45" hidden="false" customHeight="true" outlineLevel="0" collapsed="false">
      <c r="A9" s="0" t="str">
        <f aca="false">'Hybrid - IP - True - Straight'!C9</f>
        <v>PT_a_alpha_X2S_P3_LV_SRC/RET</v>
      </c>
      <c r="B9" s="27" t="str">
        <f aca="false">IF(ISNUMBER(SEARCH("_LV",A9)),LEFT(A9,FIND("_LV",A9)-1),"")</f>
        <v>PT_a_alpha_X2S_P3</v>
      </c>
      <c r="C9" s="98" t="str">
        <f aca="false">'Hybrid - IP - True - Straight'!E9</f>
        <v>P4 - 6/14</v>
      </c>
      <c r="D9" s="0" t="str">
        <f aca="false">'Hybrid - IP - True - Straight'!F9</f>
        <v>37 - J12 - 2/1</v>
      </c>
      <c r="E9" s="0" t="e">
        <f aca="false">'Hybrid - IP - True - Straight'!L9</f>
        <v>#NAME?</v>
      </c>
      <c r="F9" s="212" t="e">
        <f aca="false">CONCATENATE(D9,"   ",E9)</f>
        <v>#NAME?</v>
      </c>
      <c r="H9" s="98" t="e">
        <f aca="false">'Hybrid - IP - True - Straight'!N9</f>
        <v>#NAME?</v>
      </c>
      <c r="I9" s="98" t="e">
        <f aca="false">'Hybrid - IP - True - Straight'!O9</f>
        <v>#NAME?</v>
      </c>
      <c r="K9" s="200"/>
      <c r="L9" s="31"/>
      <c r="M9" s="31"/>
    </row>
    <row r="10" customFormat="false" ht="45" hidden="false" customHeight="true" outlineLevel="0" collapsed="false">
      <c r="A10" s="0" t="str">
        <f aca="false">'Hybrid - IP - True - Straight'!C10</f>
        <v>PT_a_alpha_X1M_P1E_LV_SRC/RET</v>
      </c>
      <c r="B10" s="27" t="str">
        <f aca="false">IF(ISNUMBER(SEARCH("_LV",A10)),LEFT(A10,FIND("_LV",A10)-1),"")</f>
        <v>PT_a_alpha_X1M_P1E</v>
      </c>
      <c r="C10" s="98" t="str">
        <f aca="false">'Hybrid - IP - True - Straight'!E10</f>
        <v>P4 - 7/15</v>
      </c>
      <c r="D10" s="0" t="str">
        <f aca="false">'Hybrid - IP - True - Straight'!F10</f>
        <v>45 - J12 - 2/1</v>
      </c>
      <c r="E10" s="0" t="e">
        <f aca="false">'Hybrid - IP - True - Straight'!L10</f>
        <v>#NAME?</v>
      </c>
      <c r="F10" s="212" t="e">
        <f aca="false">CONCATENATE(D10,"   ",E10)</f>
        <v>#NAME?</v>
      </c>
      <c r="H10" s="98" t="e">
        <f aca="false">'Hybrid - IP - True - Straight'!N10</f>
        <v>#NAME?</v>
      </c>
      <c r="I10" s="98" t="e">
        <f aca="false">'Hybrid - IP - True - Straight'!O10</f>
        <v>#NAME?</v>
      </c>
      <c r="K10" s="200"/>
      <c r="L10" s="31"/>
      <c r="M10" s="31"/>
    </row>
    <row r="11" customFormat="false" ht="45" hidden="false" customHeight="true" outlineLevel="0" collapsed="false">
      <c r="A11" s="0" t="str">
        <f aca="false">'Hybrid - IP - True - Straight'!C11</f>
        <v>PT_a_alpha_X1M_P1E_LV_SRC/RET</v>
      </c>
      <c r="B11" s="27" t="str">
        <f aca="false">IF(ISNUMBER(SEARCH("_LV",A11)),LEFT(A11,FIND("_LV",A11)-1),"")</f>
        <v>PT_a_alpha_X1M_P1E</v>
      </c>
      <c r="C11" s="98" t="str">
        <f aca="false">'Hybrid - IP - True - Straight'!E11</f>
        <v>P4 - 7/15</v>
      </c>
      <c r="D11" s="0" t="str">
        <f aca="false">'Hybrid - IP - True - Straight'!F11</f>
        <v>45 - J12 - 6/5</v>
      </c>
      <c r="E11" s="0" t="e">
        <f aca="false">'Hybrid - IP - True - Straight'!L11</f>
        <v>#NAME?</v>
      </c>
      <c r="F11" s="212" t="e">
        <f aca="false">CONCATENATE(D11,"   ",E11)</f>
        <v>#NAME?</v>
      </c>
      <c r="H11" s="98" t="n">
        <f aca="false">'Hybrid - IP - True - Straight'!N11</f>
        <v>0</v>
      </c>
      <c r="I11" s="98" t="n">
        <f aca="false">'Hybrid - IP - True - Straight'!O11</f>
        <v>0</v>
      </c>
      <c r="K11" s="201"/>
      <c r="L11" s="31"/>
      <c r="M11" s="31"/>
    </row>
    <row r="12" customFormat="false" ht="5.1" hidden="false" customHeight="true" outlineLevel="0" collapsed="false">
      <c r="B12" s="27" t="str">
        <f aca="false">IF(ISNUMBER(SEARCH("_LV",A12)),LEFT(A12,FIND("_LV",A12)-1),"")</f>
        <v/>
      </c>
      <c r="F12" s="212" t="str">
        <f aca="false">CONCATENATE(D12,"   ",E12)</f>
        <v>   </v>
      </c>
      <c r="K12" s="31"/>
      <c r="L12" s="31"/>
      <c r="M12" s="31"/>
    </row>
    <row r="13" customFormat="false" ht="5.1" hidden="false" customHeight="true" outlineLevel="0" collapsed="false">
      <c r="B13" s="27" t="str">
        <f aca="false">IF(ISNUMBER(SEARCH("_LV",A13)),LEFT(A13,FIND("_LV",A13)-1),"")</f>
        <v/>
      </c>
      <c r="F13" s="212" t="str">
        <f aca="false">CONCATENATE(D13,"   ",E13)</f>
        <v>   </v>
      </c>
      <c r="K13" s="31"/>
      <c r="L13" s="31"/>
      <c r="M13" s="31"/>
    </row>
    <row r="14" customFormat="false" ht="45" hidden="false" customHeight="true" outlineLevel="0" collapsed="false">
      <c r="A14" s="0" t="str">
        <f aca="false">'Hybrid - IP - True - Straight'!C14</f>
        <v>PT_a_alpha_X1M_P1W_LV_SRC/RET</v>
      </c>
      <c r="B14" s="27" t="str">
        <f aca="false">IF(ISNUMBER(SEARCH("_LV",A14)),LEFT(A14,FIND("_LV",A14)-1),"")</f>
        <v>PT_a_alpha_X1M_P1W</v>
      </c>
      <c r="C14" s="98" t="str">
        <f aca="false">'Hybrid - IP - True - Straight'!E14</f>
        <v>P5 - 1/9</v>
      </c>
      <c r="D14" s="0" t="str">
        <f aca="false">'Hybrid - IP - True - Straight'!F14</f>
        <v>45 - J12 - 4/3</v>
      </c>
      <c r="E14" s="0" t="e">
        <f aca="false">'Hybrid - IP - True - Straight'!L14</f>
        <v>#NAME?</v>
      </c>
      <c r="F14" s="213" t="e">
        <f aca="false">CONCATENATE(D14,"   ",E14)</f>
        <v>#NAME?</v>
      </c>
      <c r="H14" s="98" t="e">
        <f aca="false">'Hybrid - IP - True - Straight'!N14</f>
        <v>#NAME?</v>
      </c>
      <c r="I14" s="98" t="e">
        <f aca="false">'Hybrid - IP - True - Straight'!O14</f>
        <v>#NAME?</v>
      </c>
      <c r="K14" s="202"/>
      <c r="L14" s="31"/>
      <c r="M14" s="31"/>
    </row>
    <row r="15" customFormat="false" ht="45" hidden="false" customHeight="true" outlineLevel="0" collapsed="false">
      <c r="A15" s="0" t="str">
        <f aca="false">'Hybrid - IP - True - Straight'!C15</f>
        <v>PT_a_alpha_X1M_P1W_LV_SRC/RET</v>
      </c>
      <c r="B15" s="27" t="str">
        <f aca="false">IF(ISNUMBER(SEARCH("_LV",A15)),LEFT(A15,FIND("_LV",A15)-1),"")</f>
        <v>PT_a_alpha_X1M_P1W</v>
      </c>
      <c r="C15" s="98" t="str">
        <f aca="false">'Hybrid - IP - True - Straight'!E15</f>
        <v>P5 - 1/9</v>
      </c>
      <c r="D15" s="0" t="str">
        <f aca="false">'Hybrid - IP - True - Straight'!F15</f>
        <v>45 - J12 - 8/7</v>
      </c>
      <c r="E15" s="0" t="e">
        <f aca="false">'Hybrid - IP - True - Straight'!L15</f>
        <v>#NAME?</v>
      </c>
      <c r="F15" s="213" t="e">
        <f aca="false">CONCATENATE(D15,"   ",E15)</f>
        <v>#NAME?</v>
      </c>
      <c r="H15" s="98" t="n">
        <f aca="false">'Hybrid - IP - True - Straight'!N15</f>
        <v>0</v>
      </c>
      <c r="I15" s="98" t="n">
        <f aca="false">'Hybrid - IP - True - Straight'!O15</f>
        <v>0</v>
      </c>
      <c r="K15" s="200"/>
      <c r="L15" s="31"/>
      <c r="M15" s="31"/>
    </row>
    <row r="16" customFormat="false" ht="45" hidden="false" customHeight="true" outlineLevel="0" collapsed="false">
      <c r="A16" s="0" t="str">
        <f aca="false">'Hybrid - IP - True - Straight'!C16</f>
        <v>PT_a_alpha_X1M_P2E_LV_SRC/RET</v>
      </c>
      <c r="B16" s="27" t="str">
        <f aca="false">IF(ISNUMBER(SEARCH("_LV",A16)),LEFT(A16,FIND("_LV",A16)-1),"")</f>
        <v>PT_a_alpha_X1M_P2E</v>
      </c>
      <c r="C16" s="98" t="str">
        <f aca="false">'Hybrid - IP - True - Straight'!E16</f>
        <v>P5 - 2/10</v>
      </c>
      <c r="D16" s="0" t="str">
        <f aca="false">'Hybrid - IP - True - Straight'!F16</f>
        <v>41 - J12 - 4/3</v>
      </c>
      <c r="E16" s="0" t="e">
        <f aca="false">'Hybrid - IP - True - Straight'!L16</f>
        <v>#NAME?</v>
      </c>
      <c r="F16" s="212" t="e">
        <f aca="false">CONCATENATE(D16,"   ",E16)</f>
        <v>#NAME?</v>
      </c>
      <c r="H16" s="98" t="e">
        <f aca="false">'Hybrid - IP - True - Straight'!N16</f>
        <v>#NAME?</v>
      </c>
      <c r="I16" s="98" t="e">
        <f aca="false">'Hybrid - IP - True - Straight'!O16</f>
        <v>#NAME?</v>
      </c>
      <c r="K16" s="200"/>
      <c r="L16" s="31"/>
      <c r="M16" s="31"/>
    </row>
    <row r="17" customFormat="false" ht="45" hidden="false" customHeight="true" outlineLevel="0" collapsed="false">
      <c r="A17" s="0" t="str">
        <f aca="false">'Hybrid - IP - True - Straight'!C17</f>
        <v>PT_a_alpha_X1M_P3_LV_SRC/RET</v>
      </c>
      <c r="B17" s="27" t="str">
        <f aca="false">IF(ISNUMBER(SEARCH("_LV",A17)),LEFT(A17,FIND("_LV",A17)-1),"")</f>
        <v>PT_a_alpha_X1M_P3</v>
      </c>
      <c r="C17" s="98" t="str">
        <f aca="false">'Hybrid - IP - True - Straight'!E17</f>
        <v>P5 - 3/11</v>
      </c>
      <c r="D17" s="0" t="str">
        <f aca="false">'Hybrid - IP - True - Straight'!F17</f>
        <v>39 - J12 - 6/5</v>
      </c>
      <c r="E17" s="0" t="e">
        <f aca="false">'Hybrid - IP - True - Straight'!L17</f>
        <v>#NAME?</v>
      </c>
      <c r="F17" s="212" t="e">
        <f aca="false">CONCATENATE(D17,"   ",E17)</f>
        <v>#NAME?</v>
      </c>
      <c r="H17" s="98" t="e">
        <f aca="false">'Hybrid - IP - True - Straight'!N17</f>
        <v>#NAME?</v>
      </c>
      <c r="I17" s="98" t="e">
        <f aca="false">'Hybrid - IP - True - Straight'!O17</f>
        <v>#NAME?</v>
      </c>
      <c r="K17" s="200"/>
      <c r="L17" s="31"/>
      <c r="M17" s="31"/>
    </row>
    <row r="18" customFormat="false" ht="45" hidden="false" customHeight="true" outlineLevel="0" collapsed="false">
      <c r="A18" s="0" t="str">
        <f aca="false">'Hybrid - IP - True - Straight'!C18</f>
        <v>PT_a_alpha_X1S_P1W_LV_SRC/RET</v>
      </c>
      <c r="B18" s="27" t="str">
        <f aca="false">IF(ISNUMBER(SEARCH("_LV",A18)),LEFT(A18,FIND("_LV",A18)-1),"")</f>
        <v>PT_a_alpha_X1S_P1W</v>
      </c>
      <c r="C18" s="98" t="str">
        <f aca="false">'Hybrid - IP - True - Straight'!E18</f>
        <v>P5 - 4/12</v>
      </c>
      <c r="D18" s="0" t="str">
        <f aca="false">'Hybrid - IP - True - Straight'!F18</f>
        <v>43 - J13 - 4/3</v>
      </c>
      <c r="E18" s="0" t="e">
        <f aca="false">'Hybrid - IP - True - Straight'!L18</f>
        <v>#NAME?</v>
      </c>
      <c r="F18" s="103" t="e">
        <f aca="false">CONCATENATE(D18,"   ",E18)</f>
        <v>#NAME?</v>
      </c>
      <c r="H18" s="98" t="e">
        <f aca="false">'Hybrid - IP - True - Straight'!N18</f>
        <v>#NAME?</v>
      </c>
      <c r="I18" s="98" t="e">
        <f aca="false">'Hybrid - IP - True - Straight'!O18</f>
        <v>#NAME?</v>
      </c>
      <c r="K18" s="200"/>
      <c r="L18" s="31"/>
      <c r="M18" s="31"/>
    </row>
    <row r="19" customFormat="false" ht="45" hidden="false" customHeight="true" outlineLevel="0" collapsed="false">
      <c r="A19" s="0" t="str">
        <f aca="false">'Hybrid - IP - True - Straight'!C19</f>
        <v>PT_a_alpha_X1S_P1W_LV_SRC/RET</v>
      </c>
      <c r="B19" s="27" t="str">
        <f aca="false">IF(ISNUMBER(SEARCH("_LV",A19)),LEFT(A19,FIND("_LV",A19)-1),"")</f>
        <v>PT_a_alpha_X1S_P1W</v>
      </c>
      <c r="C19" s="98" t="str">
        <f aca="false">'Hybrid - IP - True - Straight'!E19</f>
        <v>P5 - 4/12</v>
      </c>
      <c r="D19" s="0" t="str">
        <f aca="false">'Hybrid - IP - True - Straight'!F19</f>
        <v>43 - J13 - 8/7</v>
      </c>
      <c r="E19" s="0" t="e">
        <f aca="false">'Hybrid - IP - True - Straight'!L19</f>
        <v>#NAME?</v>
      </c>
      <c r="F19" s="103" t="e">
        <f aca="false">CONCATENATE(D19,"   ",E19)</f>
        <v>#NAME?</v>
      </c>
      <c r="H19" s="98" t="n">
        <f aca="false">'Hybrid - IP - True - Straight'!N19</f>
        <v>0</v>
      </c>
      <c r="I19" s="98" t="n">
        <f aca="false">'Hybrid - IP - True - Straight'!O19</f>
        <v>0</v>
      </c>
      <c r="K19" s="200"/>
      <c r="L19" s="31"/>
      <c r="M19" s="31"/>
    </row>
    <row r="20" customFormat="false" ht="45" hidden="false" customHeight="true" outlineLevel="0" collapsed="false">
      <c r="A20" s="0" t="str">
        <f aca="false">'Hybrid - IP - True - Straight'!C20</f>
        <v>PT_a_alpha_X1S_P2E_LV_SRC/RET</v>
      </c>
      <c r="B20" s="27" t="str">
        <f aca="false">IF(ISNUMBER(SEARCH("_LV",A20)),LEFT(A20,FIND("_LV",A20)-1),"")</f>
        <v>PT_a_alpha_X1S_P2E</v>
      </c>
      <c r="C20" s="98" t="str">
        <f aca="false">'Hybrid - IP - True - Straight'!E20</f>
        <v>P5 - 5/13</v>
      </c>
      <c r="D20" s="0" t="str">
        <f aca="false">'Hybrid - IP - True - Straight'!F20</f>
        <v>39 - J12 - 2/1</v>
      </c>
      <c r="E20" s="0" t="e">
        <f aca="false">'Hybrid - IP - True - Straight'!L20</f>
        <v>#NAME?</v>
      </c>
      <c r="F20" s="212" t="e">
        <f aca="false">CONCATENATE(D20,"   ",E20)</f>
        <v>#NAME?</v>
      </c>
      <c r="H20" s="98" t="e">
        <f aca="false">'Hybrid - IP - True - Straight'!N20</f>
        <v>#NAME?</v>
      </c>
      <c r="I20" s="98" t="e">
        <f aca="false">'Hybrid - IP - True - Straight'!O20</f>
        <v>#NAME?</v>
      </c>
      <c r="K20" s="200"/>
      <c r="L20" s="31"/>
      <c r="M20" s="31"/>
    </row>
    <row r="21" customFormat="false" ht="45" hidden="false" customHeight="true" outlineLevel="0" collapsed="false">
      <c r="A21" s="0" t="str">
        <f aca="false">'Hybrid - IP - True - Straight'!C21</f>
        <v>PT_a_alpha_X1S_P3_LV_SRC/RET</v>
      </c>
      <c r="B21" s="27" t="str">
        <f aca="false">IF(ISNUMBER(SEARCH("_LV",A21)),LEFT(A21,FIND("_LV",A21)-1),"")</f>
        <v>PT_a_alpha_X1S_P3</v>
      </c>
      <c r="C21" s="98" t="str">
        <f aca="false">'Hybrid - IP - True - Straight'!E21</f>
        <v>P5 - 6/14</v>
      </c>
      <c r="D21" s="0" t="str">
        <f aca="false">'Hybrid - IP - True - Straight'!F21</f>
        <v>37 - J12 - 4/3</v>
      </c>
      <c r="E21" s="0" t="e">
        <f aca="false">'Hybrid - IP - True - Straight'!L21</f>
        <v>#NAME?</v>
      </c>
      <c r="F21" s="212" t="e">
        <f aca="false">CONCATENATE(D21,"   ",E21)</f>
        <v>#NAME?</v>
      </c>
      <c r="H21" s="98" t="e">
        <f aca="false">'Hybrid - IP - True - Straight'!N21</f>
        <v>#NAME?</v>
      </c>
      <c r="I21" s="98" t="e">
        <f aca="false">'Hybrid - IP - True - Straight'!O21</f>
        <v>#NAME?</v>
      </c>
      <c r="K21" s="200"/>
      <c r="L21" s="31"/>
      <c r="M21" s="203"/>
    </row>
    <row r="22" customFormat="false" ht="45" hidden="false" customHeight="true" outlineLevel="0" collapsed="false">
      <c r="A22" s="0" t="str">
        <f aca="false">'Hybrid - IP - True - Straight'!C22</f>
        <v>PT_a_alpha_X0S_P2W_LV_SRC/RET</v>
      </c>
      <c r="B22" s="27" t="str">
        <f aca="false">IF(ISNUMBER(SEARCH("_LV",A22)),LEFT(A22,FIND("_LV",A22)-1),"")</f>
        <v>PT_a_alpha_X0S_P2W</v>
      </c>
      <c r="C22" s="98" t="str">
        <f aca="false">'Hybrid - IP - True - Straight'!E22</f>
        <v>P5 - 7/15</v>
      </c>
      <c r="D22" s="0" t="str">
        <f aca="false">'Hybrid - IP - True - Straight'!F22</f>
        <v>43 - J12 - 4/3</v>
      </c>
      <c r="E22" s="0" t="e">
        <f aca="false">'Hybrid - IP - True - Straight'!L22</f>
        <v>#NAME?</v>
      </c>
      <c r="F22" s="213" t="e">
        <f aca="false">CONCATENATE(D22,"   ",E22)</f>
        <v>#NAME?</v>
      </c>
      <c r="H22" s="98" t="e">
        <f aca="false">'Hybrid - IP - True - Straight'!N22</f>
        <v>#NAME?</v>
      </c>
      <c r="I22" s="98" t="e">
        <f aca="false">'Hybrid - IP - True - Straight'!O22</f>
        <v>#NAME?</v>
      </c>
      <c r="K22" s="200"/>
      <c r="L22" s="31"/>
      <c r="M22" s="31"/>
    </row>
    <row r="23" customFormat="false" ht="45" hidden="false" customHeight="true" outlineLevel="0" collapsed="false">
      <c r="A23" s="0" t="str">
        <f aca="false">'Hybrid - IP - True - Straight'!C23</f>
        <v>PT_a_alpha_X0S_P2W_LV_SRC/RET</v>
      </c>
      <c r="B23" s="27" t="str">
        <f aca="false">IF(ISNUMBER(SEARCH("_LV",A23)),LEFT(A23,FIND("_LV",A23)-1),"")</f>
        <v>PT_a_alpha_X0S_P2W</v>
      </c>
      <c r="C23" s="98" t="str">
        <f aca="false">'Hybrid - IP - True - Straight'!E23</f>
        <v>P5 - 7/15</v>
      </c>
      <c r="D23" s="0" t="str">
        <f aca="false">'Hybrid - IP - True - Straight'!F23</f>
        <v>43 - J12 - 8/7</v>
      </c>
      <c r="E23" s="0" t="e">
        <f aca="false">'Hybrid - IP - True - Straight'!L23</f>
        <v>#NAME?</v>
      </c>
      <c r="F23" s="213" t="e">
        <f aca="false">CONCATENATE(D23,"   ",E23)</f>
        <v>#NAME?</v>
      </c>
      <c r="H23" s="98" t="n">
        <f aca="false">'Hybrid - IP - True - Straight'!N23</f>
        <v>0</v>
      </c>
      <c r="I23" s="98" t="n">
        <f aca="false">'Hybrid - IP - True - Straight'!O23</f>
        <v>0</v>
      </c>
      <c r="K23" s="200"/>
      <c r="L23" s="31"/>
      <c r="M23" s="31"/>
    </row>
    <row r="24" customFormat="false" ht="45" hidden="false" customHeight="true" outlineLevel="0" collapsed="false">
      <c r="A24" s="0" t="str">
        <f aca="false">'Hybrid - IP - True - Straight'!C24</f>
        <v>PT_a_alpha_X1S_P1E_LV_SRC/RET</v>
      </c>
      <c r="B24" s="27" t="str">
        <f aca="false">IF(ISNUMBER(SEARCH("_LV",A24)),LEFT(A24,FIND("_LV",A24)-1),"")</f>
        <v>PT_a_alpha_X1S_P1E</v>
      </c>
      <c r="C24" s="98" t="str">
        <f aca="false">'Hybrid - IP - True - Straight'!E24</f>
        <v>P5 - 8/16</v>
      </c>
      <c r="D24" s="0" t="str">
        <f aca="false">'Hybrid - IP - True - Straight'!F24</f>
        <v>43 - J13 - 2/1</v>
      </c>
      <c r="E24" s="0" t="e">
        <f aca="false">'Hybrid - IP - True - Straight'!L24</f>
        <v>#NAME?</v>
      </c>
      <c r="F24" s="103" t="e">
        <f aca="false">CONCATENATE(D24,"   ",E24)</f>
        <v>#NAME?</v>
      </c>
      <c r="H24" s="98" t="e">
        <f aca="false">'Hybrid - IP - True - Straight'!N24</f>
        <v>#NAME?</v>
      </c>
      <c r="I24" s="98" t="e">
        <f aca="false">'Hybrid - IP - True - Straight'!O24</f>
        <v>#NAME?</v>
      </c>
      <c r="K24" s="200"/>
      <c r="L24" s="31"/>
      <c r="M24" s="31"/>
    </row>
    <row r="25" customFormat="false" ht="45" hidden="false" customHeight="true" outlineLevel="0" collapsed="false">
      <c r="A25" s="0" t="str">
        <f aca="false">'Hybrid - IP - True - Straight'!C25</f>
        <v>PT_a_alpha_X1S_P1E_LV_SRC/RET</v>
      </c>
      <c r="B25" s="27" t="str">
        <f aca="false">IF(ISNUMBER(SEARCH("_LV",A25)),LEFT(A25,FIND("_LV",A25)-1),"")</f>
        <v>PT_a_alpha_X1S_P1E</v>
      </c>
      <c r="C25" s="98" t="str">
        <f aca="false">'Hybrid - IP - True - Straight'!E25</f>
        <v>P5 - 8/16</v>
      </c>
      <c r="D25" s="0" t="str">
        <f aca="false">'Hybrid - IP - True - Straight'!F25</f>
        <v>43 - J13 - 6/5</v>
      </c>
      <c r="E25" s="0" t="e">
        <f aca="false">'Hybrid - IP - True - Straight'!L25</f>
        <v>#NAME?</v>
      </c>
      <c r="F25" s="103" t="e">
        <f aca="false">CONCATENATE(D25,"   ",E25)</f>
        <v>#NAME?</v>
      </c>
      <c r="H25" s="98" t="n">
        <f aca="false">'Hybrid - IP - True - Straight'!N25</f>
        <v>0</v>
      </c>
      <c r="I25" s="98" t="n">
        <f aca="false">'Hybrid - IP - True - Straight'!O25</f>
        <v>0</v>
      </c>
      <c r="K25" s="201"/>
      <c r="L25" s="31"/>
      <c r="M25" s="31"/>
    </row>
    <row r="26" customFormat="false" ht="134.25" hidden="false" customHeight="true" outlineLevel="0" collapsed="false">
      <c r="B26" s="27" t="str">
        <f aca="false">IF(ISNUMBER(SEARCH("_LV",A26)),LEFT(A26,FIND("_LV",A26)-1),"")</f>
        <v/>
      </c>
      <c r="F26" s="212" t="str">
        <f aca="false">CONCATENATE(D26,"   ",E26)</f>
        <v>   </v>
      </c>
      <c r="K26" s="31"/>
      <c r="L26" s="31"/>
      <c r="M26" s="31"/>
    </row>
    <row r="27" customFormat="false" ht="45" hidden="false" customHeight="true" outlineLevel="0" collapsed="false">
      <c r="A27" s="0" t="str">
        <f aca="false">'Hybrid - IP - True - Straight'!C27</f>
        <v>PT_a_alpha_X0M_P1W_LV_SRC/RET</v>
      </c>
      <c r="B27" s="27" t="str">
        <f aca="false">IF(ISNUMBER(SEARCH("_LV",A27)),LEFT(A27,FIND("_LV",A27)-1),"")</f>
        <v>PT_a_alpha_X0M_P1W</v>
      </c>
      <c r="C27" s="98" t="str">
        <f aca="false">'Hybrid - IP - True - Straight'!E27</f>
        <v>P6 - 1/9</v>
      </c>
      <c r="D27" s="0" t="str">
        <f aca="false">'Hybrid - IP - True - Straight'!F27</f>
        <v>44 - J13 - 4/3</v>
      </c>
      <c r="E27" s="0" t="e">
        <f aca="false">'Hybrid - IP - True - Straight'!L27</f>
        <v>#NAME?</v>
      </c>
      <c r="F27" s="213" t="e">
        <f aca="false">CONCATENATE(D27,"   ",E27)</f>
        <v>#NAME?</v>
      </c>
      <c r="H27" s="98" t="e">
        <f aca="false">'Hybrid - IP - True - Straight'!N27</f>
        <v>#NAME?</v>
      </c>
      <c r="I27" s="98" t="e">
        <f aca="false">'Hybrid - IP - True - Straight'!O27</f>
        <v>#NAME?</v>
      </c>
      <c r="K27" s="202"/>
      <c r="L27" s="31"/>
      <c r="M27" s="31"/>
    </row>
    <row r="28" customFormat="false" ht="45" hidden="false" customHeight="true" outlineLevel="0" collapsed="false">
      <c r="A28" s="0" t="str">
        <f aca="false">'Hybrid - IP - True - Straight'!C28</f>
        <v>PT_a_alpha_X0M_P1W_LV_SRC/RET</v>
      </c>
      <c r="B28" s="27" t="str">
        <f aca="false">IF(ISNUMBER(SEARCH("_LV",A28)),LEFT(A28,FIND("_LV",A28)-1),"")</f>
        <v>PT_a_alpha_X0M_P1W</v>
      </c>
      <c r="C28" s="98" t="str">
        <f aca="false">'Hybrid - IP - True - Straight'!E28</f>
        <v>P6 - 1/9</v>
      </c>
      <c r="D28" s="0" t="str">
        <f aca="false">'Hybrid - IP - True - Straight'!F28</f>
        <v>44 - J13 - 8/7</v>
      </c>
      <c r="E28" s="0" t="e">
        <f aca="false">'Hybrid - IP - True - Straight'!L28</f>
        <v>#NAME?</v>
      </c>
      <c r="F28" s="213" t="e">
        <f aca="false">CONCATENATE(D28,"   ",E28)</f>
        <v>#NAME?</v>
      </c>
      <c r="H28" s="98" t="n">
        <f aca="false">'Hybrid - IP - True - Straight'!N28</f>
        <v>0</v>
      </c>
      <c r="I28" s="98" t="n">
        <f aca="false">'Hybrid - IP - True - Straight'!O28</f>
        <v>0</v>
      </c>
      <c r="K28" s="200"/>
      <c r="L28" s="31"/>
      <c r="M28" s="31"/>
    </row>
    <row r="29" customFormat="false" ht="45" hidden="false" customHeight="true" outlineLevel="0" collapsed="false">
      <c r="A29" s="0" t="str">
        <f aca="false">'Hybrid - IP - True - Straight'!C29</f>
        <v>PT_a_alpha_X0M_P2E_LV_SRC/RET</v>
      </c>
      <c r="B29" s="27" t="str">
        <f aca="false">IF(ISNUMBER(SEARCH("_LV",A29)),LEFT(A29,FIND("_LV",A29)-1),"")</f>
        <v>PT_a_alpha_X0M_P2E</v>
      </c>
      <c r="C29" s="98" t="str">
        <f aca="false">'Hybrid - IP - True - Straight'!E29</f>
        <v>P6 - 2/10</v>
      </c>
      <c r="D29" s="0" t="str">
        <f aca="false">'Hybrid - IP - True - Straight'!F29</f>
        <v>41 - J12 - 2/1</v>
      </c>
      <c r="E29" s="0" t="e">
        <f aca="false">'Hybrid - IP - True - Straight'!L29</f>
        <v>#NAME?</v>
      </c>
      <c r="F29" s="212" t="e">
        <f aca="false">CONCATENATE(D29,"   ",E29)</f>
        <v>#NAME?</v>
      </c>
      <c r="H29" s="98" t="e">
        <f aca="false">'Hybrid - IP - True - Straight'!N29</f>
        <v>#NAME?</v>
      </c>
      <c r="I29" s="98" t="e">
        <f aca="false">'Hybrid - IP - True - Straight'!O29</f>
        <v>#NAME?</v>
      </c>
      <c r="K29" s="200"/>
      <c r="L29" s="31"/>
      <c r="M29" s="31"/>
    </row>
    <row r="30" customFormat="false" ht="45" hidden="false" customHeight="true" outlineLevel="0" collapsed="false">
      <c r="A30" s="0" t="str">
        <f aca="false">'Hybrid - IP - True - Straight'!C30</f>
        <v>PT_a_alpha_X0M_P3_LV_SRC/RET</v>
      </c>
      <c r="B30" s="27" t="str">
        <f aca="false">IF(ISNUMBER(SEARCH("_LV",A30)),LEFT(A30,FIND("_LV",A30)-1),"")</f>
        <v>PT_a_alpha_X0M_P3</v>
      </c>
      <c r="C30" s="98" t="str">
        <f aca="false">'Hybrid - IP - True - Straight'!E30</f>
        <v>P6 - 3/11</v>
      </c>
      <c r="D30" s="0" t="str">
        <f aca="false">'Hybrid - IP - True - Straight'!F30</f>
        <v>39 - J12 - 8/7</v>
      </c>
      <c r="E30" s="0" t="e">
        <f aca="false">'Hybrid - IP - True - Straight'!L30</f>
        <v>#NAME?</v>
      </c>
      <c r="F30" s="212" t="e">
        <f aca="false">CONCATENATE(D30,"   ",E30)</f>
        <v>#NAME?</v>
      </c>
      <c r="H30" s="98" t="e">
        <f aca="false">'Hybrid - IP - True - Straight'!N30</f>
        <v>#NAME?</v>
      </c>
      <c r="I30" s="98" t="e">
        <f aca="false">'Hybrid - IP - True - Straight'!O30</f>
        <v>#NAME?</v>
      </c>
      <c r="K30" s="200"/>
      <c r="L30" s="31"/>
      <c r="M30" s="31"/>
    </row>
    <row r="31" customFormat="false" ht="45" hidden="false" customHeight="true" outlineLevel="0" collapsed="false">
      <c r="A31" s="0" t="str">
        <f aca="false">'Hybrid - IP - True - Straight'!C31</f>
        <v>PT_a_alpha_X0S_P1W_LV_SRC/RET</v>
      </c>
      <c r="B31" s="27" t="str">
        <f aca="false">IF(ISNUMBER(SEARCH("_LV",A31)),LEFT(A31,FIND("_LV",A31)-1),"")</f>
        <v>PT_a_alpha_X0S_P1W</v>
      </c>
      <c r="C31" s="98" t="str">
        <f aca="false">'Hybrid - IP - True - Straight'!E31</f>
        <v>P6 - 4/12</v>
      </c>
      <c r="D31" s="0" t="str">
        <f aca="false">'Hybrid - IP - True - Straight'!F31</f>
        <v>44 - J12 - 4/3</v>
      </c>
      <c r="E31" s="0" t="e">
        <f aca="false">'Hybrid - IP - True - Straight'!L31</f>
        <v>#NAME?</v>
      </c>
      <c r="F31" s="103" t="e">
        <f aca="false">CONCATENATE(D31,"   ",E31)</f>
        <v>#NAME?</v>
      </c>
      <c r="H31" s="98" t="e">
        <f aca="false">'Hybrid - IP - True - Straight'!N31</f>
        <v>#NAME?</v>
      </c>
      <c r="I31" s="98" t="e">
        <f aca="false">'Hybrid - IP - True - Straight'!O31</f>
        <v>#NAME?</v>
      </c>
      <c r="K31" s="200"/>
      <c r="L31" s="31"/>
      <c r="M31" s="31"/>
    </row>
    <row r="32" customFormat="false" ht="45" hidden="false" customHeight="true" outlineLevel="0" collapsed="false">
      <c r="A32" s="0" t="str">
        <f aca="false">'Hybrid - IP - True - Straight'!C32</f>
        <v>PT_a_alpha_X0S_P1W_LV_SRC/RET</v>
      </c>
      <c r="B32" s="27" t="str">
        <f aca="false">IF(ISNUMBER(SEARCH("_LV",A32)),LEFT(A32,FIND("_LV",A32)-1),"")</f>
        <v>PT_a_alpha_X0S_P1W</v>
      </c>
      <c r="C32" s="98" t="str">
        <f aca="false">'Hybrid - IP - True - Straight'!E32</f>
        <v>P6 - 4/12</v>
      </c>
      <c r="D32" s="0" t="str">
        <f aca="false">'Hybrid - IP - True - Straight'!F32</f>
        <v>44 - J12 - 8/7</v>
      </c>
      <c r="E32" s="0" t="e">
        <f aca="false">'Hybrid - IP - True - Straight'!L32</f>
        <v>#NAME?</v>
      </c>
      <c r="F32" s="103" t="e">
        <f aca="false">CONCATENATE(D32,"   ",E32)</f>
        <v>#NAME?</v>
      </c>
      <c r="H32" s="98" t="n">
        <f aca="false">'Hybrid - IP - True - Straight'!N32</f>
        <v>0</v>
      </c>
      <c r="I32" s="98" t="n">
        <f aca="false">'Hybrid - IP - True - Straight'!O32</f>
        <v>0</v>
      </c>
      <c r="K32" s="200"/>
      <c r="L32" s="31"/>
      <c r="M32" s="31"/>
    </row>
    <row r="33" customFormat="false" ht="45" hidden="false" customHeight="true" outlineLevel="0" collapsed="false">
      <c r="A33" s="0" t="str">
        <f aca="false">'Hybrid - IP - True - Straight'!C33</f>
        <v>PT_a_alpha_X0S_P2E_LV_SRC/RET</v>
      </c>
      <c r="B33" s="27" t="str">
        <f aca="false">IF(ISNUMBER(SEARCH("_LV",A33)),LEFT(A33,FIND("_LV",A33)-1),"")</f>
        <v>PT_a_alpha_X0S_P2E</v>
      </c>
      <c r="C33" s="98" t="str">
        <f aca="false">'Hybrid - IP - True - Straight'!E33</f>
        <v>P6 - 5/13</v>
      </c>
      <c r="D33" s="0" t="str">
        <f aca="false">'Hybrid - IP - True - Straight'!F33</f>
        <v>43 - J12 - 2/1</v>
      </c>
      <c r="E33" s="0" t="e">
        <f aca="false">'Hybrid - IP - True - Straight'!L33</f>
        <v>#NAME?</v>
      </c>
      <c r="F33" s="213" t="e">
        <f aca="false">CONCATENATE(D33,"   ",E33)</f>
        <v>#NAME?</v>
      </c>
      <c r="H33" s="98" t="e">
        <f aca="false">'Hybrid - IP - True - Straight'!N33</f>
        <v>#NAME?</v>
      </c>
      <c r="I33" s="98" t="e">
        <f aca="false">'Hybrid - IP - True - Straight'!O33</f>
        <v>#NAME?</v>
      </c>
      <c r="K33" s="200"/>
      <c r="L33" s="31"/>
      <c r="M33" s="31"/>
    </row>
    <row r="34" customFormat="false" ht="45" hidden="false" customHeight="true" outlineLevel="0" collapsed="false">
      <c r="A34" s="0" t="str">
        <f aca="false">'Hybrid - IP - True - Straight'!C34</f>
        <v>PT_a_alpha_X0S_P2E_LV_SRC/RET</v>
      </c>
      <c r="B34" s="27" t="str">
        <f aca="false">IF(ISNUMBER(SEARCH("_LV",A34)),LEFT(A34,FIND("_LV",A34)-1),"")</f>
        <v>PT_a_alpha_X0S_P2E</v>
      </c>
      <c r="C34" s="98" t="str">
        <f aca="false">'Hybrid - IP - True - Straight'!E34</f>
        <v>P6 - 5/13</v>
      </c>
      <c r="D34" s="0" t="str">
        <f aca="false">'Hybrid - IP - True - Straight'!F34</f>
        <v>43 - J12 - 6/5</v>
      </c>
      <c r="E34" s="0" t="e">
        <f aca="false">'Hybrid - IP - True - Straight'!L34</f>
        <v>#NAME?</v>
      </c>
      <c r="F34" s="213" t="e">
        <f aca="false">CONCATENATE(D34,"   ",E34)</f>
        <v>#NAME?</v>
      </c>
      <c r="H34" s="98" t="n">
        <f aca="false">'Hybrid - IP - True - Straight'!N34</f>
        <v>0</v>
      </c>
      <c r="I34" s="98" t="n">
        <f aca="false">'Hybrid - IP - True - Straight'!O34</f>
        <v>0</v>
      </c>
      <c r="K34" s="200"/>
      <c r="L34" s="31"/>
      <c r="M34" s="31"/>
    </row>
    <row r="35" customFormat="false" ht="45" hidden="false" customHeight="true" outlineLevel="0" collapsed="false">
      <c r="A35" s="0" t="str">
        <f aca="false">'Hybrid - IP - True - Straight'!C35</f>
        <v>PT_a_alpha_X0S_P3_LV_SRC/RET</v>
      </c>
      <c r="B35" s="27" t="str">
        <f aca="false">IF(ISNUMBER(SEARCH("_LV",A35)),LEFT(A35,FIND("_LV",A35)-1),"")</f>
        <v>PT_a_alpha_X0S_P3</v>
      </c>
      <c r="C35" s="98" t="str">
        <f aca="false">'Hybrid - IP - True - Straight'!E35</f>
        <v>P6 - 6/14</v>
      </c>
      <c r="D35" s="0" t="str">
        <f aca="false">'Hybrid - IP - True - Straight'!F35</f>
        <v>39 - J12 - 4/3</v>
      </c>
      <c r="E35" s="0" t="e">
        <f aca="false">'Hybrid - IP - True - Straight'!L35</f>
        <v>#NAME?</v>
      </c>
      <c r="F35" s="212" t="e">
        <f aca="false">CONCATENATE(D35,"   ",E35)</f>
        <v>#NAME?</v>
      </c>
      <c r="H35" s="98" t="e">
        <f aca="false">'Hybrid - IP - True - Straight'!N35</f>
        <v>#NAME?</v>
      </c>
      <c r="I35" s="98" t="e">
        <f aca="false">'Hybrid - IP - True - Straight'!O35</f>
        <v>#NAME?</v>
      </c>
      <c r="K35" s="200"/>
      <c r="L35" s="31"/>
      <c r="M35" s="31"/>
    </row>
    <row r="36" customFormat="false" ht="45" hidden="false" customHeight="true" outlineLevel="0" collapsed="false">
      <c r="A36" s="0" t="str">
        <f aca="false">'Hybrid - IP - True - Straight'!C36</f>
        <v>PT_a_alpha_X0M_P1E_LV_SRC/RET</v>
      </c>
      <c r="B36" s="27" t="str">
        <f aca="false">IF(ISNUMBER(SEARCH("_LV",A36)),LEFT(A36,FIND("_LV",A36)-1),"")</f>
        <v>PT_a_alpha_X0M_P1E</v>
      </c>
      <c r="C36" s="98" t="str">
        <f aca="false">'Hybrid - IP - True - Straight'!E36</f>
        <v>P6 - 7/15</v>
      </c>
      <c r="D36" s="0" t="str">
        <f aca="false">'Hybrid - IP - True - Straight'!F36</f>
        <v>44 - J13 - 2/1</v>
      </c>
      <c r="E36" s="0" t="e">
        <f aca="false">'Hybrid - IP - True - Straight'!L36</f>
        <v>#NAME?</v>
      </c>
      <c r="F36" s="103" t="e">
        <f aca="false">CONCATENATE(D36,"   ",E36)</f>
        <v>#NAME?</v>
      </c>
      <c r="H36" s="98" t="e">
        <f aca="false">'Hybrid - IP - True - Straight'!N36</f>
        <v>#NAME?</v>
      </c>
      <c r="I36" s="98" t="e">
        <f aca="false">'Hybrid - IP - True - Straight'!O36</f>
        <v>#NAME?</v>
      </c>
      <c r="K36" s="200"/>
      <c r="L36" s="31"/>
      <c r="M36" s="31"/>
    </row>
    <row r="37" customFormat="false" ht="45" hidden="false" customHeight="true" outlineLevel="0" collapsed="false">
      <c r="A37" s="0" t="str">
        <f aca="false">'Hybrid - IP - True - Straight'!C37</f>
        <v>PT_a_alpha_X0M_P1E_LV_SRC/RET</v>
      </c>
      <c r="B37" s="27" t="str">
        <f aca="false">IF(ISNUMBER(SEARCH("_LV",A37)),LEFT(A37,FIND("_LV",A37)-1),"")</f>
        <v>PT_a_alpha_X0M_P1E</v>
      </c>
      <c r="C37" s="98" t="str">
        <f aca="false">'Hybrid - IP - True - Straight'!E37</f>
        <v>P6 - 7/15</v>
      </c>
      <c r="D37" s="0" t="str">
        <f aca="false">'Hybrid - IP - True - Straight'!F37</f>
        <v>44 - J13 - 6/5</v>
      </c>
      <c r="E37" s="0" t="e">
        <f aca="false">'Hybrid - IP - True - Straight'!L37</f>
        <v>#NAME?</v>
      </c>
      <c r="F37" s="103" t="e">
        <f aca="false">CONCATENATE(D37,"   ",E37)</f>
        <v>#NAME?</v>
      </c>
      <c r="H37" s="98" t="n">
        <f aca="false">'Hybrid - IP - True - Straight'!N37</f>
        <v>0</v>
      </c>
      <c r="I37" s="98" t="n">
        <f aca="false">'Hybrid - IP - True - Straight'!O37</f>
        <v>0</v>
      </c>
      <c r="K37" s="200"/>
      <c r="L37" s="31"/>
      <c r="M37" s="31"/>
    </row>
    <row r="38" customFormat="false" ht="45" hidden="false" customHeight="true" outlineLevel="0" collapsed="false">
      <c r="A38" s="0" t="str">
        <f aca="false">'Hybrid - IP - True - Straight'!C38</f>
        <v>PT_a_alpha_X0S_P1E_LV_SRC/RET</v>
      </c>
      <c r="B38" s="27" t="str">
        <f aca="false">IF(ISNUMBER(SEARCH("_LV",A38)),LEFT(A38,FIND("_LV",A38)-1),"")</f>
        <v>PT_a_alpha_X0S_P1E</v>
      </c>
      <c r="C38" s="98" t="str">
        <f aca="false">'Hybrid - IP - True - Straight'!E38</f>
        <v>P6 - 8/16</v>
      </c>
      <c r="D38" s="0" t="str">
        <f aca="false">'Hybrid - IP - True - Straight'!F38</f>
        <v>44 - J12 - 2/1</v>
      </c>
      <c r="E38" s="0" t="e">
        <f aca="false">'Hybrid - IP - True - Straight'!L38</f>
        <v>#NAME?</v>
      </c>
      <c r="F38" s="213" t="e">
        <f aca="false">CONCATENATE(D38,"   ",E38)</f>
        <v>#NAME?</v>
      </c>
      <c r="H38" s="98" t="e">
        <f aca="false">'Hybrid - IP - True - Straight'!N38</f>
        <v>#NAME?</v>
      </c>
      <c r="I38" s="98" t="e">
        <f aca="false">'Hybrid - IP - True - Straight'!O38</f>
        <v>#NAME?</v>
      </c>
      <c r="K38" s="200"/>
      <c r="L38" s="31"/>
      <c r="M38" s="31"/>
    </row>
    <row r="39" customFormat="false" ht="45" hidden="false" customHeight="true" outlineLevel="0" collapsed="false">
      <c r="A39" s="0" t="str">
        <f aca="false">'Hybrid - IP - True - Straight'!C39</f>
        <v>PT_a_alpha_X0S_P1E_LV_SRC/RET</v>
      </c>
      <c r="B39" s="27" t="str">
        <f aca="false">IF(ISNUMBER(SEARCH("_LV",A39)),LEFT(A39,FIND("_LV",A39)-1),"")</f>
        <v>PT_a_alpha_X0S_P1E</v>
      </c>
      <c r="C39" s="98" t="str">
        <f aca="false">'Hybrid - IP - True - Straight'!E39</f>
        <v>P6 - 8/16</v>
      </c>
      <c r="D39" s="0" t="str">
        <f aca="false">'Hybrid - IP - True - Straight'!F39</f>
        <v>44 - J12 - 6/5</v>
      </c>
      <c r="E39" s="0" t="e">
        <f aca="false">'Hybrid - IP - True - Straight'!L39</f>
        <v>#NAME?</v>
      </c>
      <c r="F39" s="213" t="e">
        <f aca="false">CONCATENATE(D39,"   ",E39)</f>
        <v>#NAME?</v>
      </c>
      <c r="H39" s="98" t="n">
        <f aca="false">'Hybrid - IP - True - Straight'!N39</f>
        <v>0</v>
      </c>
      <c r="I39" s="98" t="n">
        <f aca="false">'Hybrid - IP - True - Straight'!O39</f>
        <v>0</v>
      </c>
      <c r="K39" s="200"/>
      <c r="L39" s="31"/>
      <c r="M39" s="31"/>
    </row>
    <row r="40" customFormat="false" ht="5.1" hidden="false" customHeight="true" outlineLevel="0" collapsed="false">
      <c r="B40" s="27" t="str">
        <f aca="false">IF(ISNUMBER(SEARCH("_LV",A40)),LEFT(A40,FIND("_LV",A40)-1),"")</f>
        <v/>
      </c>
      <c r="F40" s="212" t="str">
        <f aca="false">CONCATENATE(D40,"   ",E40)</f>
        <v>   </v>
      </c>
    </row>
    <row r="41" customFormat="false" ht="45" hidden="false" customHeight="true" outlineLevel="0" collapsed="false">
      <c r="A41" s="0" t="str">
        <f aca="false">'Hybrid - IP - True - Straight'!C41</f>
        <v>PT_a_alpha_X0M_P4_LV_SRC/RET</v>
      </c>
      <c r="B41" s="27" t="str">
        <f aca="false">IF(ISNUMBER(SEARCH("_LV",A41)),LEFT(A41,FIND("_LV",A41)-1),"")</f>
        <v>PT_a_alpha_X0M_P4</v>
      </c>
      <c r="C41" s="98" t="str">
        <f aca="false">'Hybrid - IP - True - Straight'!E41</f>
        <v>P19 - 1/9</v>
      </c>
      <c r="D41" s="0" t="str">
        <f aca="false">'Hybrid - IP - True - Straight'!F41</f>
        <v>37 - J12 - 8/7</v>
      </c>
      <c r="E41" s="0" t="e">
        <f aca="false">'Hybrid - IP - True - Straight'!L41</f>
        <v>#NAME?</v>
      </c>
      <c r="F41" s="212" t="e">
        <f aca="false">CONCATENATE(D41,"   ",E41)</f>
        <v>#NAME?</v>
      </c>
      <c r="H41" s="98" t="e">
        <f aca="false">'Hybrid - IP - True - Straight'!N41</f>
        <v>#NAME?</v>
      </c>
      <c r="I41" s="98" t="e">
        <f aca="false">'Hybrid - IP - True - Straight'!O41</f>
        <v>#NAME?</v>
      </c>
      <c r="K41" s="203"/>
      <c r="L41" s="31"/>
      <c r="M41" s="200"/>
    </row>
    <row r="42" customFormat="false" ht="45" hidden="false" customHeight="true" outlineLevel="0" collapsed="false">
      <c r="A42" s="0" t="str">
        <f aca="false">'Hybrid - IP - True - Straight'!C42</f>
        <v>PT_a_alpha_X1M_P4_LV_SRC/RET</v>
      </c>
      <c r="B42" s="27" t="str">
        <f aca="false">IF(ISNUMBER(SEARCH("_LV",A42)),LEFT(A42,FIND("_LV",A42)-1),"")</f>
        <v>PT_a_alpha_X1M_P4</v>
      </c>
      <c r="C42" s="98" t="str">
        <f aca="false">'Hybrid - IP - True - Straight'!E42</f>
        <v>P19 - 2/10</v>
      </c>
      <c r="D42" s="0" t="str">
        <f aca="false">'Hybrid - IP - True - Straight'!F42</f>
        <v>37 - J12 - 6/5</v>
      </c>
      <c r="E42" s="0" t="e">
        <f aca="false">'Hybrid - IP - True - Straight'!L42</f>
        <v>#NAME?</v>
      </c>
      <c r="F42" s="212" t="e">
        <f aca="false">CONCATENATE(D42,"   ",E42)</f>
        <v>#NAME?</v>
      </c>
      <c r="H42" s="98" t="e">
        <f aca="false">'Hybrid - IP - True - Straight'!N42</f>
        <v>#NAME?</v>
      </c>
      <c r="I42" s="98" t="e">
        <f aca="false">'Hybrid - IP - True - Straight'!O42</f>
        <v>#NAME?</v>
      </c>
      <c r="K42" s="207"/>
      <c r="L42" s="31"/>
      <c r="M42" s="201"/>
    </row>
    <row r="43" customFormat="false" ht="45" hidden="false" customHeight="true" outlineLevel="0" collapsed="false">
      <c r="A43" s="0" t="str">
        <f aca="false">'Hybrid - IP - True - Straight'!C43</f>
        <v>PT_a_alpha_X2M_P4_LV_SRC/RET</v>
      </c>
      <c r="B43" s="27" t="str">
        <f aca="false">IF(ISNUMBER(SEARCH("_LV",A43)),LEFT(A43,FIND("_LV",A43)-1),"")</f>
        <v>PT_a_alpha_X2M_P4</v>
      </c>
      <c r="C43" s="98" t="str">
        <f aca="false">'Hybrid - IP - True - Straight'!E43</f>
        <v>P19 - 3/11</v>
      </c>
      <c r="D43" s="0" t="str">
        <f aca="false">'Hybrid - IP - True - Straight'!F43</f>
        <v>37 - J13 - 8/7</v>
      </c>
      <c r="E43" s="0" t="e">
        <f aca="false">'Hybrid - IP - True - Straight'!L43</f>
        <v>#NAME?</v>
      </c>
      <c r="F43" s="212" t="e">
        <f aca="false">CONCATENATE(D43,"   ",E43)</f>
        <v>#NAME?</v>
      </c>
      <c r="H43" s="98" t="e">
        <f aca="false">'Hybrid - IP - True - Straight'!N43</f>
        <v>#NAME?</v>
      </c>
      <c r="I43" s="98" t="e">
        <f aca="false">'Hybrid - IP - True - Straight'!O43</f>
        <v>#NAME?</v>
      </c>
      <c r="K43" s="203"/>
      <c r="L43" s="31"/>
      <c r="M43" s="200"/>
    </row>
    <row r="44" customFormat="false" ht="15" hidden="false" customHeight="false" outlineLevel="0" collapsed="false">
      <c r="A44" s="0" t="str">
        <f aca="false">'Hybrid - IP - True - Straight'!C44</f>
        <v>Depopulated</v>
      </c>
      <c r="B44" s="27" t="str">
        <f aca="false">IF(ISNUMBER(SEARCH("_LV",A44)),LEFT(A44,FIND("_LV",A44)-1),"")</f>
        <v/>
      </c>
      <c r="C44" s="98" t="str">
        <f aca="false">'Hybrid - IP - True - Straight'!E44</f>
        <v>P19 - 4/12</v>
      </c>
      <c r="D44" s="0" t="n">
        <f aca="false">'Hybrid - IP - True - Straight'!F44</f>
        <v>0</v>
      </c>
      <c r="E44" s="0" t="n">
        <f aca="false">'Hybrid - IP - True - Straight'!L44</f>
        <v>0</v>
      </c>
      <c r="F44" s="212" t="str">
        <f aca="false">CONCATENATE(D44,"   ",E44)</f>
        <v>0   0</v>
      </c>
      <c r="H44" s="98" t="n">
        <f aca="false">'Hybrid - IP - True - Straight'!N44</f>
        <v>0</v>
      </c>
      <c r="I44" s="98" t="n">
        <f aca="false">'Hybrid - IP - True - Straight'!O44</f>
        <v>0</v>
      </c>
      <c r="K44" s="31"/>
      <c r="L44" s="31"/>
      <c r="M44" s="31"/>
    </row>
    <row r="45" customFormat="false" ht="45" hidden="false" customHeight="true" outlineLevel="0" collapsed="false">
      <c r="A45" s="0" t="str">
        <f aca="false">'Hybrid - IP - True - Straight'!C45</f>
        <v>PT_a_alpha_X0S_P4_LV_SRC/RET</v>
      </c>
      <c r="B45" s="27" t="str">
        <f aca="false">IF(ISNUMBER(SEARCH("_LV",A45)),LEFT(A45,FIND("_LV",A45)-1),"")</f>
        <v>PT_a_alpha_X0S_P4</v>
      </c>
      <c r="C45" s="98" t="str">
        <f aca="false">'Hybrid - IP - True - Straight'!E45</f>
        <v>P19 - 5/13</v>
      </c>
      <c r="D45" s="0" t="str">
        <f aca="false">'Hybrid - IP - True - Straight'!F45</f>
        <v>37 - J13 - 4/3</v>
      </c>
      <c r="E45" s="0" t="e">
        <f aca="false">'Hybrid - IP - True - Straight'!L45</f>
        <v>#NAME?</v>
      </c>
      <c r="F45" s="212" t="e">
        <f aca="false">CONCATENATE(D45,"   ",E45)</f>
        <v>#NAME?</v>
      </c>
      <c r="H45" s="98" t="e">
        <f aca="false">'Hybrid - IP - True - Straight'!N45</f>
        <v>#NAME?</v>
      </c>
      <c r="I45" s="98" t="e">
        <f aca="false">'Hybrid - IP - True - Straight'!O45</f>
        <v>#NAME?</v>
      </c>
      <c r="K45" s="203"/>
      <c r="L45" s="31"/>
      <c r="M45" s="202"/>
    </row>
    <row r="46" customFormat="false" ht="5.1" hidden="false" customHeight="true" outlineLevel="0" collapsed="false">
      <c r="B46" s="27" t="str">
        <f aca="false">IF(ISNUMBER(SEARCH("_LV",A46)),LEFT(A46,FIND("_LV",A46)-1),"")</f>
        <v/>
      </c>
      <c r="F46" s="212" t="str">
        <f aca="false">CONCATENATE(D46,"   ",E46)</f>
        <v>   </v>
      </c>
      <c r="K46" s="31"/>
      <c r="L46" s="31"/>
      <c r="M46" s="31"/>
    </row>
    <row r="47" customFormat="false" ht="5.1" hidden="false" customHeight="true" outlineLevel="0" collapsed="false">
      <c r="B47" s="27" t="str">
        <f aca="false">IF(ISNUMBER(SEARCH("_LV",A47)),LEFT(A47,FIND("_LV",A47)-1),"")</f>
        <v/>
      </c>
      <c r="F47" s="212" t="str">
        <f aca="false">CONCATENATE(D47,"   ",E47)</f>
        <v>   </v>
      </c>
      <c r="K47" s="31"/>
      <c r="L47" s="31"/>
      <c r="M47" s="31"/>
    </row>
    <row r="48" customFormat="false" ht="5.1" hidden="false" customHeight="true" outlineLevel="0" collapsed="false">
      <c r="B48" s="27" t="str">
        <f aca="false">IF(ISNUMBER(SEARCH("_LV",A48)),LEFT(A48,FIND("_LV",A48)-1),"")</f>
        <v/>
      </c>
      <c r="F48" s="212" t="str">
        <f aca="false">CONCATENATE(D48,"   ",E48)</f>
        <v>   </v>
      </c>
      <c r="K48" s="31"/>
      <c r="L48" s="31"/>
      <c r="M48" s="31"/>
    </row>
    <row r="49" customFormat="false" ht="5.1" hidden="false" customHeight="true" outlineLevel="0" collapsed="false">
      <c r="B49" s="27" t="str">
        <f aca="false">IF(ISNUMBER(SEARCH("_LV",A49)),LEFT(A49,FIND("_LV",A49)-1),"")</f>
        <v/>
      </c>
      <c r="F49" s="212" t="str">
        <f aca="false">CONCATENATE(D49,"   ",E49)</f>
        <v>   </v>
      </c>
      <c r="K49" s="31"/>
      <c r="L49" s="31"/>
      <c r="M49" s="31"/>
    </row>
    <row r="50" customFormat="false" ht="45" hidden="false" customHeight="true" outlineLevel="0" collapsed="false">
      <c r="A50" s="0" t="str">
        <f aca="false">'Hybrid - IP - True - Straight'!C50</f>
        <v>PT_a_beta_X2M_P1W_LV_SRC/RET</v>
      </c>
      <c r="B50" s="27" t="str">
        <f aca="false">IF(ISNUMBER(SEARCH("_LV",A50)),LEFT(A50,FIND("_LV",A50)-1),"")</f>
        <v>PT_a_beta_X2M_P1W</v>
      </c>
      <c r="C50" s="98" t="str">
        <f aca="false">'Hybrid - IP - True - Straight'!E50</f>
        <v>P10 - 1/9</v>
      </c>
      <c r="D50" s="0" t="str">
        <f aca="false">'Hybrid - IP - True - Straight'!F50</f>
        <v>46 - J12 - 6/5</v>
      </c>
      <c r="E50" s="0" t="e">
        <f aca="false">'Hybrid - IP - True - Straight'!L50</f>
        <v>#NAME?</v>
      </c>
      <c r="F50" s="212" t="e">
        <f aca="false">CONCATENATE(D50,"   ",E50)</f>
        <v>#NAME?</v>
      </c>
      <c r="H50" s="98" t="e">
        <f aca="false">'Hybrid - IP - True - Straight'!N50</f>
        <v>#NAME?</v>
      </c>
      <c r="I50" s="98" t="e">
        <f aca="false">'Hybrid - IP - True - Straight'!O50</f>
        <v>#NAME?</v>
      </c>
      <c r="K50" s="200"/>
      <c r="L50" s="31"/>
      <c r="M50" s="31"/>
    </row>
    <row r="51" customFormat="false" ht="45" hidden="false" customHeight="true" outlineLevel="0" collapsed="false">
      <c r="A51" s="0" t="str">
        <f aca="false">'Hybrid - IP - True - Straight'!C51</f>
        <v>PT_a_beta_X2M_P2E_LV_SRC/RET</v>
      </c>
      <c r="B51" s="27" t="str">
        <f aca="false">IF(ISNUMBER(SEARCH("_LV",A51)),LEFT(A51,FIND("_LV",A51)-1),"")</f>
        <v>PT_a_beta_X2M_P2E</v>
      </c>
      <c r="C51" s="98" t="str">
        <f aca="false">'Hybrid - IP - True - Straight'!E51</f>
        <v>P10 - 2/10</v>
      </c>
      <c r="D51" s="0" t="str">
        <f aca="false">'Hybrid - IP - True - Straight'!F51</f>
        <v>41 - J13 - 6/5</v>
      </c>
      <c r="E51" s="0" t="e">
        <f aca="false">'Hybrid - IP - True - Straight'!L51</f>
        <v>#NAME?</v>
      </c>
      <c r="F51" s="212" t="e">
        <f aca="false">CONCATENATE(D51,"   ",E51)</f>
        <v>#NAME?</v>
      </c>
      <c r="H51" s="98" t="e">
        <f aca="false">'Hybrid - IP - True - Straight'!N51</f>
        <v>#NAME?</v>
      </c>
      <c r="I51" s="98" t="e">
        <f aca="false">'Hybrid - IP - True - Straight'!O51</f>
        <v>#NAME?</v>
      </c>
      <c r="K51" s="200"/>
      <c r="L51" s="31"/>
      <c r="M51" s="31"/>
    </row>
    <row r="52" customFormat="false" ht="45" hidden="false" customHeight="true" outlineLevel="0" collapsed="false">
      <c r="A52" s="0" t="str">
        <f aca="false">'Hybrid - IP - True - Straight'!C52</f>
        <v>PT_a_beta_X2M_P3_LV_SRC/RET</v>
      </c>
      <c r="B52" s="27" t="str">
        <f aca="false">IF(ISNUMBER(SEARCH("_LV",A52)),LEFT(A52,FIND("_LV",A52)-1),"")</f>
        <v>PT_a_beta_X2M_P3</v>
      </c>
      <c r="C52" s="98" t="str">
        <f aca="false">'Hybrid - IP - True - Straight'!E52</f>
        <v>P10 - 3/11</v>
      </c>
      <c r="D52" s="0" t="str">
        <f aca="false">'Hybrid - IP - True - Straight'!F52</f>
        <v>39 - J13 - 6/5</v>
      </c>
      <c r="E52" s="0" t="e">
        <f aca="false">'Hybrid - IP - True - Straight'!L52</f>
        <v>#NAME?</v>
      </c>
      <c r="F52" s="212" t="e">
        <f aca="false">CONCATENATE(D52,"   ",E52)</f>
        <v>#NAME?</v>
      </c>
      <c r="H52" s="98" t="e">
        <f aca="false">'Hybrid - IP - True - Straight'!N52</f>
        <v>#NAME?</v>
      </c>
      <c r="I52" s="98" t="e">
        <f aca="false">'Hybrid - IP - True - Straight'!O52</f>
        <v>#NAME?</v>
      </c>
      <c r="K52" s="200"/>
      <c r="L52" s="31"/>
      <c r="M52" s="31"/>
    </row>
    <row r="53" customFormat="false" ht="45" hidden="false" customHeight="true" outlineLevel="0" collapsed="false">
      <c r="A53" s="0" t="str">
        <f aca="false">'Hybrid - IP - True - Straight'!C53</f>
        <v>PT_a_beta_X2S_P1W_LV_SRC/RET</v>
      </c>
      <c r="B53" s="27" t="str">
        <f aca="false">IF(ISNUMBER(SEARCH("_LV",A53)),LEFT(A53,FIND("_LV",A53)-1),"")</f>
        <v>PT_a_beta_X2S_P1W</v>
      </c>
      <c r="C53" s="98" t="str">
        <f aca="false">'Hybrid - IP - True - Straight'!E53</f>
        <v>P10 - 4/12</v>
      </c>
      <c r="D53" s="0" t="str">
        <f aca="false">'Hybrid - IP - True - Straight'!F53</f>
        <v>41 - J13 - 8/7</v>
      </c>
      <c r="E53" s="0" t="e">
        <f aca="false">'Hybrid - IP - True - Straight'!L53</f>
        <v>#NAME?</v>
      </c>
      <c r="F53" s="212" t="e">
        <f aca="false">CONCATENATE(D53,"   ",E53)</f>
        <v>#NAME?</v>
      </c>
      <c r="H53" s="98" t="e">
        <f aca="false">'Hybrid - IP - True - Straight'!N53</f>
        <v>#NAME?</v>
      </c>
      <c r="I53" s="98" t="e">
        <f aca="false">'Hybrid - IP - True - Straight'!O53</f>
        <v>#NAME?</v>
      </c>
      <c r="K53" s="200"/>
      <c r="L53" s="31"/>
      <c r="M53" s="31"/>
    </row>
    <row r="54" customFormat="false" ht="45" hidden="false" customHeight="true" outlineLevel="0" collapsed="false">
      <c r="A54" s="0" t="str">
        <f aca="false">'Hybrid - IP - True - Straight'!C54</f>
        <v>PT_a_beta_X2S_P2E_LV_SRC/RET</v>
      </c>
      <c r="B54" s="27" t="str">
        <f aca="false">IF(ISNUMBER(SEARCH("_LV",A54)),LEFT(A54,FIND("_LV",A54)-1),"")</f>
        <v>PT_a_beta_X2S_P2E</v>
      </c>
      <c r="C54" s="98" t="str">
        <f aca="false">'Hybrid - IP - True - Straight'!E54</f>
        <v>P10 - 5/13</v>
      </c>
      <c r="D54" s="0" t="str">
        <f aca="false">'Hybrid - IP - True - Straight'!F54</f>
        <v>39 - J13 - 2/1</v>
      </c>
      <c r="E54" s="0" t="e">
        <f aca="false">'Hybrid - IP - True - Straight'!L54</f>
        <v>#NAME?</v>
      </c>
      <c r="F54" s="212" t="e">
        <f aca="false">CONCATENATE(D54,"   ",E54)</f>
        <v>#NAME?</v>
      </c>
      <c r="H54" s="98" t="e">
        <f aca="false">'Hybrid - IP - True - Straight'!N54</f>
        <v>#NAME?</v>
      </c>
      <c r="I54" s="98" t="e">
        <f aca="false">'Hybrid - IP - True - Straight'!O54</f>
        <v>#NAME?</v>
      </c>
      <c r="K54" s="200"/>
      <c r="L54" s="31"/>
      <c r="M54" s="31"/>
    </row>
    <row r="55" customFormat="false" ht="45" hidden="false" customHeight="true" outlineLevel="0" collapsed="false">
      <c r="A55" s="0" t="str">
        <f aca="false">'Hybrid - IP - True - Straight'!C55</f>
        <v>PT_a_beta_X2S_P3_LV_SRC/RET</v>
      </c>
      <c r="B55" s="27" t="str">
        <f aca="false">IF(ISNUMBER(SEARCH("_LV",A55)),LEFT(A55,FIND("_LV",A55)-1),"")</f>
        <v>PT_a_beta_X2S_P3</v>
      </c>
      <c r="C55" s="98" t="str">
        <f aca="false">'Hybrid - IP - True - Straight'!E55</f>
        <v>P10 - 6/14</v>
      </c>
      <c r="D55" s="0" t="str">
        <f aca="false">'Hybrid - IP - True - Straight'!F55</f>
        <v>38 - J12 - 2/1</v>
      </c>
      <c r="E55" s="0" t="e">
        <f aca="false">'Hybrid - IP - True - Straight'!L55</f>
        <v>#NAME?</v>
      </c>
      <c r="F55" s="212" t="e">
        <f aca="false">CONCATENATE(D55,"   ",E55)</f>
        <v>#NAME?</v>
      </c>
      <c r="H55" s="98" t="e">
        <f aca="false">'Hybrid - IP - True - Straight'!N55</f>
        <v>#NAME?</v>
      </c>
      <c r="I55" s="98" t="e">
        <f aca="false">'Hybrid - IP - True - Straight'!O55</f>
        <v>#NAME?</v>
      </c>
      <c r="K55" s="200"/>
      <c r="L55" s="31"/>
      <c r="M55" s="203"/>
    </row>
    <row r="56" customFormat="false" ht="5.1" hidden="false" customHeight="true" outlineLevel="0" collapsed="false">
      <c r="B56" s="27" t="str">
        <f aca="false">IF(ISNUMBER(SEARCH("_LV",A56)),LEFT(A56,FIND("_LV",A56)-1),"")</f>
        <v/>
      </c>
      <c r="F56" s="212" t="str">
        <f aca="false">CONCATENATE(D56,"   ",E56)</f>
        <v>   </v>
      </c>
      <c r="K56" s="31"/>
      <c r="L56" s="31"/>
      <c r="M56" s="31"/>
    </row>
    <row r="57" customFormat="false" ht="5.1" hidden="false" customHeight="true" outlineLevel="0" collapsed="false">
      <c r="B57" s="27" t="str">
        <f aca="false">IF(ISNUMBER(SEARCH("_LV",A57)),LEFT(A57,FIND("_LV",A57)-1),"")</f>
        <v/>
      </c>
      <c r="F57" s="212" t="str">
        <f aca="false">CONCATENATE(D57,"   ",E57)</f>
        <v>   </v>
      </c>
      <c r="K57" s="31"/>
      <c r="L57" s="31"/>
      <c r="M57" s="31"/>
    </row>
    <row r="58" customFormat="false" ht="5.1" hidden="false" customHeight="true" outlineLevel="0" collapsed="false">
      <c r="B58" s="27" t="str">
        <f aca="false">IF(ISNUMBER(SEARCH("_LV",A58)),LEFT(A58,FIND("_LV",A58)-1),"")</f>
        <v/>
      </c>
      <c r="F58" s="212" t="str">
        <f aca="false">CONCATENATE(D58,"   ",E58)</f>
        <v>   </v>
      </c>
      <c r="K58" s="31"/>
      <c r="L58" s="31"/>
      <c r="M58" s="31"/>
    </row>
    <row r="59" customFormat="false" ht="45" hidden="false" customHeight="true" outlineLevel="0" collapsed="false">
      <c r="A59" s="0" t="str">
        <f aca="false">'Hybrid - IP - True - Straight'!C59</f>
        <v>PT_a_beta_X1M_P1W_LV_SRC/RET</v>
      </c>
      <c r="B59" s="27" t="str">
        <f aca="false">IF(ISNUMBER(SEARCH("_LV",A59)),LEFT(A59,FIND("_LV",A59)-1),"")</f>
        <v>PT_a_beta_X1M_P1W</v>
      </c>
      <c r="C59" s="98" t="str">
        <f aca="false">'Hybrid - IP - True - Straight'!E59</f>
        <v>P11 - 1/9</v>
      </c>
      <c r="D59" s="0" t="str">
        <f aca="false">'Hybrid - IP - True - Straight'!F59</f>
        <v>46 - J12 - 8/7</v>
      </c>
      <c r="E59" s="0" t="e">
        <f aca="false">'Hybrid - IP - True - Straight'!L59</f>
        <v>#NAME?</v>
      </c>
      <c r="F59" s="212" t="e">
        <f aca="false">CONCATENATE(D59,"   ",E59)</f>
        <v>#NAME?</v>
      </c>
      <c r="H59" s="98" t="e">
        <f aca="false">'Hybrid - IP - True - Straight'!N59</f>
        <v>#NAME?</v>
      </c>
      <c r="I59" s="98" t="e">
        <f aca="false">'Hybrid - IP - True - Straight'!O59</f>
        <v>#NAME?</v>
      </c>
      <c r="K59" s="200"/>
      <c r="L59" s="31"/>
      <c r="M59" s="31"/>
    </row>
    <row r="60" customFormat="false" ht="45" hidden="false" customHeight="true" outlineLevel="0" collapsed="false">
      <c r="A60" s="0" t="str">
        <f aca="false">'Hybrid - IP - True - Straight'!C60</f>
        <v>PT_a_beta_X1M_P2E_LV_SRC/RET</v>
      </c>
      <c r="B60" s="27" t="str">
        <f aca="false">IF(ISNUMBER(SEARCH("_LV",A60)),LEFT(A60,FIND("_LV",A60)-1),"")</f>
        <v>PT_a_beta_X1M_P2E</v>
      </c>
      <c r="C60" s="98" t="str">
        <f aca="false">'Hybrid - IP - True - Straight'!E60</f>
        <v>P11 - 2/10</v>
      </c>
      <c r="D60" s="0" t="str">
        <f aca="false">'Hybrid - IP - True - Straight'!F60</f>
        <v>41 - J13 - 4/3</v>
      </c>
      <c r="E60" s="0" t="e">
        <f aca="false">'Hybrid - IP - True - Straight'!L60</f>
        <v>#NAME?</v>
      </c>
      <c r="F60" s="212" t="e">
        <f aca="false">CONCATENATE(D60,"   ",E60)</f>
        <v>#NAME?</v>
      </c>
      <c r="H60" s="98" t="e">
        <f aca="false">'Hybrid - IP - True - Straight'!N60</f>
        <v>#NAME?</v>
      </c>
      <c r="I60" s="98" t="e">
        <f aca="false">'Hybrid - IP - True - Straight'!O60</f>
        <v>#NAME?</v>
      </c>
      <c r="K60" s="200"/>
      <c r="L60" s="31"/>
      <c r="M60" s="31"/>
    </row>
    <row r="61" customFormat="false" ht="45" hidden="false" customHeight="true" outlineLevel="0" collapsed="false">
      <c r="A61" s="0" t="str">
        <f aca="false">'Hybrid - IP - True - Straight'!C61</f>
        <v>PT_a_beta_X1M_P3_LV_SRC/RET</v>
      </c>
      <c r="B61" s="27" t="str">
        <f aca="false">IF(ISNUMBER(SEARCH("_LV",A61)),LEFT(A61,FIND("_LV",A61)-1),"")</f>
        <v>PT_a_beta_X1M_P3</v>
      </c>
      <c r="C61" s="98" t="str">
        <f aca="false">'Hybrid - IP - True - Straight'!E61</f>
        <v>P11 - 3/11</v>
      </c>
      <c r="D61" s="0" t="str">
        <f aca="false">'Hybrid - IP - True - Straight'!F61</f>
        <v>40 - J12 - 6/5</v>
      </c>
      <c r="E61" s="0" t="e">
        <f aca="false">'Hybrid - IP - True - Straight'!L61</f>
        <v>#NAME?</v>
      </c>
      <c r="F61" s="212" t="e">
        <f aca="false">CONCATENATE(D61,"   ",E61)</f>
        <v>#NAME?</v>
      </c>
      <c r="H61" s="98" t="e">
        <f aca="false">'Hybrid - IP - True - Straight'!N61</f>
        <v>#NAME?</v>
      </c>
      <c r="I61" s="98" t="e">
        <f aca="false">'Hybrid - IP - True - Straight'!O61</f>
        <v>#NAME?</v>
      </c>
      <c r="K61" s="200"/>
      <c r="L61" s="31"/>
    </row>
    <row r="62" customFormat="false" ht="45" hidden="false" customHeight="true" outlineLevel="0" collapsed="false">
      <c r="A62" s="0" t="str">
        <f aca="false">'Hybrid - IP - True - Straight'!C62</f>
        <v>PT_a_beta_X1S_P1W_LV_SRC/RET</v>
      </c>
      <c r="B62" s="27" t="str">
        <f aca="false">IF(ISNUMBER(SEARCH("_LV",A62)),LEFT(A62,FIND("_LV",A62)-1),"")</f>
        <v>PT_a_beta_X1S_P1W</v>
      </c>
      <c r="C62" s="98" t="str">
        <f aca="false">'Hybrid - IP - True - Straight'!E62</f>
        <v>P11 - 4/12</v>
      </c>
      <c r="D62" s="0" t="str">
        <f aca="false">'Hybrid - IP - True - Straight'!F62</f>
        <v>42 - J12 - 6/5</v>
      </c>
      <c r="E62" s="0" t="e">
        <f aca="false">'Hybrid - IP - True - Straight'!L62</f>
        <v>#NAME?</v>
      </c>
      <c r="F62" s="212" t="e">
        <f aca="false">CONCATENATE(D62,"   ",E62)</f>
        <v>#NAME?</v>
      </c>
      <c r="H62" s="98" t="e">
        <f aca="false">'Hybrid - IP - True - Straight'!N62</f>
        <v>#NAME?</v>
      </c>
      <c r="I62" s="98" t="e">
        <f aca="false">'Hybrid - IP - True - Straight'!O62</f>
        <v>#NAME?</v>
      </c>
      <c r="K62" s="200"/>
      <c r="L62" s="31"/>
      <c r="M62" s="31"/>
    </row>
    <row r="63" customFormat="false" ht="45" hidden="false" customHeight="true" outlineLevel="0" collapsed="false">
      <c r="A63" s="0" t="str">
        <f aca="false">'Hybrid - IP - True - Straight'!C63</f>
        <v>PT_a_beta_X1S_P2E_LV_SRC/RET</v>
      </c>
      <c r="B63" s="27" t="str">
        <f aca="false">IF(ISNUMBER(SEARCH("_LV",A63)),LEFT(A63,FIND("_LV",A63)-1),"")</f>
        <v>PT_a_beta_X1S_P2E</v>
      </c>
      <c r="C63" s="98" t="str">
        <f aca="false">'Hybrid - IP - True - Straight'!E63</f>
        <v>P11 - 5/13</v>
      </c>
      <c r="D63" s="0" t="str">
        <f aca="false">'Hybrid - IP - True - Straight'!F63</f>
        <v>40 - J12 - 2/1</v>
      </c>
      <c r="E63" s="0" t="e">
        <f aca="false">'Hybrid - IP - True - Straight'!L63</f>
        <v>#NAME?</v>
      </c>
      <c r="F63" s="212" t="e">
        <f aca="false">CONCATENATE(D63,"   ",E63)</f>
        <v>#NAME?</v>
      </c>
      <c r="H63" s="98" t="e">
        <f aca="false">'Hybrid - IP - True - Straight'!N63</f>
        <v>#NAME?</v>
      </c>
      <c r="I63" s="98" t="e">
        <f aca="false">'Hybrid - IP - True - Straight'!O63</f>
        <v>#NAME?</v>
      </c>
      <c r="K63" s="200"/>
      <c r="L63" s="31"/>
      <c r="M63" s="31"/>
    </row>
    <row r="64" customFormat="false" ht="45" hidden="false" customHeight="true" outlineLevel="0" collapsed="false">
      <c r="A64" s="0" t="str">
        <f aca="false">'Hybrid - IP - True - Straight'!C64</f>
        <v>PT_a_beta_X1S_P3_LV_SRC/RET</v>
      </c>
      <c r="B64" s="27" t="str">
        <f aca="false">IF(ISNUMBER(SEARCH("_LV",A64)),LEFT(A64,FIND("_LV",A64)-1),"")</f>
        <v>PT_a_beta_X1S_P3</v>
      </c>
      <c r="C64" s="98" t="str">
        <f aca="false">'Hybrid - IP - True - Straight'!E64</f>
        <v>P11 - 6/14</v>
      </c>
      <c r="D64" s="0" t="str">
        <f aca="false">'Hybrid - IP - True - Straight'!F64</f>
        <v>38 - J12 - 4/3</v>
      </c>
      <c r="E64" s="0" t="e">
        <f aca="false">'Hybrid - IP - True - Straight'!L64</f>
        <v>#NAME?</v>
      </c>
      <c r="F64" s="212" t="e">
        <f aca="false">CONCATENATE(D64,"   ",E64)</f>
        <v>#NAME?</v>
      </c>
      <c r="H64" s="98" t="e">
        <f aca="false">'Hybrid - IP - True - Straight'!N64</f>
        <v>#NAME?</v>
      </c>
      <c r="I64" s="98" t="e">
        <f aca="false">'Hybrid - IP - True - Straight'!O64</f>
        <v>#NAME?</v>
      </c>
      <c r="K64" s="200"/>
      <c r="L64" s="31"/>
      <c r="M64" s="203"/>
    </row>
    <row r="65" customFormat="false" ht="5.1" hidden="false" customHeight="true" outlineLevel="0" collapsed="false">
      <c r="B65" s="27" t="str">
        <f aca="false">IF(ISNUMBER(SEARCH("_LV",A65)),LEFT(A65,FIND("_LV",A65)-1),"")</f>
        <v/>
      </c>
      <c r="F65" s="212" t="str">
        <f aca="false">CONCATENATE(D65,"   ",E65)</f>
        <v>   </v>
      </c>
      <c r="K65" s="31"/>
      <c r="L65" s="31"/>
      <c r="M65" s="31"/>
    </row>
    <row r="66" customFormat="false" ht="5.1" hidden="false" customHeight="true" outlineLevel="0" collapsed="false">
      <c r="B66" s="27" t="str">
        <f aca="false">IF(ISNUMBER(SEARCH("_LV",A66)),LEFT(A66,FIND("_LV",A66)-1),"")</f>
        <v/>
      </c>
      <c r="F66" s="212" t="str">
        <f aca="false">CONCATENATE(D66,"   ",E66)</f>
        <v>   </v>
      </c>
      <c r="K66" s="31"/>
      <c r="L66" s="31"/>
      <c r="M66" s="31"/>
    </row>
    <row r="67" customFormat="false" ht="5.1" hidden="false" customHeight="true" outlineLevel="0" collapsed="false">
      <c r="B67" s="27" t="str">
        <f aca="false">IF(ISNUMBER(SEARCH("_LV",A67)),LEFT(A67,FIND("_LV",A67)-1),"")</f>
        <v/>
      </c>
      <c r="F67" s="212" t="str">
        <f aca="false">CONCATENATE(D67,"   ",E67)</f>
        <v>   </v>
      </c>
      <c r="K67" s="31"/>
      <c r="L67" s="31"/>
      <c r="M67" s="31"/>
    </row>
    <row r="68" customFormat="false" ht="45" hidden="false" customHeight="true" outlineLevel="0" collapsed="false">
      <c r="A68" s="0" t="str">
        <f aca="false">'Hybrid - IP - True - Straight'!C68</f>
        <v>PT_a_beta_X0M_P1W_LV_SRC/RET</v>
      </c>
      <c r="B68" s="27" t="str">
        <f aca="false">IF(ISNUMBER(SEARCH("_LV",A68)),LEFT(A68,FIND("_LV",A68)-1),"")</f>
        <v>PT_a_beta_X0M_P1W</v>
      </c>
      <c r="C68" s="98" t="str">
        <f aca="false">'Hybrid - IP - True - Straight'!E68</f>
        <v>P12 - 1/9</v>
      </c>
      <c r="D68" s="0" t="str">
        <f aca="false">'Hybrid - IP - True - Straight'!F68</f>
        <v>46 - J12 - 2/1</v>
      </c>
      <c r="E68" s="0" t="e">
        <f aca="false">'Hybrid - IP - True - Straight'!L68</f>
        <v>#NAME?</v>
      </c>
      <c r="F68" s="212" t="e">
        <f aca="false">CONCATENATE(D68,"   ",E68)</f>
        <v>#NAME?</v>
      </c>
      <c r="H68" s="98" t="e">
        <f aca="false">'Hybrid - IP - True - Straight'!N68</f>
        <v>#NAME?</v>
      </c>
      <c r="I68" s="98" t="e">
        <f aca="false">'Hybrid - IP - True - Straight'!O68</f>
        <v>#NAME?</v>
      </c>
      <c r="K68" s="200"/>
      <c r="L68" s="31"/>
      <c r="M68" s="31"/>
    </row>
    <row r="69" customFormat="false" ht="45" hidden="false" customHeight="true" outlineLevel="0" collapsed="false">
      <c r="A69" s="0" t="str">
        <f aca="false">'Hybrid - IP - True - Straight'!C69</f>
        <v>PT_a_beta_X0M_P2E_LV_SRC/RET</v>
      </c>
      <c r="B69" s="27" t="str">
        <f aca="false">IF(ISNUMBER(SEARCH("_LV",A69)),LEFT(A69,FIND("_LV",A69)-1),"")</f>
        <v>PT_a_beta_X0M_P2E</v>
      </c>
      <c r="C69" s="98" t="str">
        <f aca="false">'Hybrid - IP - True - Straight'!E69</f>
        <v>P12 - 2/10</v>
      </c>
      <c r="D69" s="0" t="str">
        <f aca="false">'Hybrid - IP - True - Straight'!F69</f>
        <v>41 - J13 - 2/1</v>
      </c>
      <c r="E69" s="0" t="e">
        <f aca="false">'Hybrid - IP - True - Straight'!L69</f>
        <v>#NAME?</v>
      </c>
      <c r="F69" s="212" t="e">
        <f aca="false">CONCATENATE(D69,"   ",E69)</f>
        <v>#NAME?</v>
      </c>
      <c r="H69" s="98" t="e">
        <f aca="false">'Hybrid - IP - True - Straight'!N69</f>
        <v>#NAME?</v>
      </c>
      <c r="I69" s="98" t="e">
        <f aca="false">'Hybrid - IP - True - Straight'!O69</f>
        <v>#NAME?</v>
      </c>
      <c r="K69" s="200"/>
      <c r="L69" s="31"/>
      <c r="M69" s="31"/>
    </row>
    <row r="70" customFormat="false" ht="45" hidden="false" customHeight="true" outlineLevel="0" collapsed="false">
      <c r="A70" s="0" t="str">
        <f aca="false">'Hybrid - IP - True - Straight'!C70</f>
        <v>PT_a_beta_X0M_P3_LV_SRC/RET</v>
      </c>
      <c r="B70" s="27" t="str">
        <f aca="false">IF(ISNUMBER(SEARCH("_LV",A70)),LEFT(A70,FIND("_LV",A70)-1),"")</f>
        <v>PT_a_beta_X0M_P3</v>
      </c>
      <c r="C70" s="98" t="str">
        <f aca="false">'Hybrid - IP - True - Straight'!E70</f>
        <v>P12 - 3/11</v>
      </c>
      <c r="D70" s="0" t="str">
        <f aca="false">'Hybrid - IP - True - Straight'!F70</f>
        <v>40 - J12 - 8/7</v>
      </c>
      <c r="E70" s="0" t="e">
        <f aca="false">'Hybrid - IP - True - Straight'!L70</f>
        <v>#NAME?</v>
      </c>
      <c r="F70" s="212" t="e">
        <f aca="false">CONCATENATE(D70,"   ",E70)</f>
        <v>#NAME?</v>
      </c>
      <c r="H70" s="98" t="e">
        <f aca="false">'Hybrid - IP - True - Straight'!N70</f>
        <v>#NAME?</v>
      </c>
      <c r="I70" s="98" t="e">
        <f aca="false">'Hybrid - IP - True - Straight'!O70</f>
        <v>#NAME?</v>
      </c>
      <c r="K70" s="200"/>
      <c r="L70" s="31"/>
      <c r="M70" s="31"/>
    </row>
    <row r="71" customFormat="false" ht="45" hidden="false" customHeight="true" outlineLevel="0" collapsed="false">
      <c r="A71" s="0" t="str">
        <f aca="false">'Hybrid - IP - True - Straight'!C71</f>
        <v>PT_a_beta_X0S_P1W_LV_SRC/RET</v>
      </c>
      <c r="B71" s="27" t="str">
        <f aca="false">IF(ISNUMBER(SEARCH("_LV",A71)),LEFT(A71,FIND("_LV",A71)-1),"")</f>
        <v>PT_a_beta_X0S_P1W</v>
      </c>
      <c r="C71" s="98" t="str">
        <f aca="false">'Hybrid - IP - True - Straight'!E71</f>
        <v>P12 - 4/12</v>
      </c>
      <c r="D71" s="0" t="str">
        <f aca="false">'Hybrid - IP - True - Straight'!F71</f>
        <v>42 - J12 - 2/1</v>
      </c>
      <c r="E71" s="0" t="e">
        <f aca="false">'Hybrid - IP - True - Straight'!L71</f>
        <v>#NAME?</v>
      </c>
      <c r="F71" s="212" t="e">
        <f aca="false">CONCATENATE(D71,"   ",E71)</f>
        <v>#NAME?</v>
      </c>
      <c r="H71" s="98" t="e">
        <f aca="false">'Hybrid - IP - True - Straight'!N71</f>
        <v>#NAME?</v>
      </c>
      <c r="I71" s="98" t="e">
        <f aca="false">'Hybrid - IP - True - Straight'!O71</f>
        <v>#NAME?</v>
      </c>
      <c r="K71" s="200"/>
      <c r="L71" s="31"/>
      <c r="M71" s="31"/>
    </row>
    <row r="72" customFormat="false" ht="45" hidden="false" customHeight="true" outlineLevel="0" collapsed="false">
      <c r="A72" s="0" t="str">
        <f aca="false">'Hybrid - IP - True - Straight'!C72</f>
        <v>PT_a_beta_X0S_P2E_LV_SRC/RET</v>
      </c>
      <c r="B72" s="27" t="str">
        <f aca="false">IF(ISNUMBER(SEARCH("_LV",A72)),LEFT(A72,FIND("_LV",A72)-1),"")</f>
        <v>PT_a_beta_X0S_P2E</v>
      </c>
      <c r="C72" s="98" t="str">
        <f aca="false">'Hybrid - IP - True - Straight'!E72</f>
        <v>P12 - 5/13</v>
      </c>
      <c r="D72" s="0" t="str">
        <f aca="false">'Hybrid - IP - True - Straight'!F72</f>
        <v>42 - J12 - 8/7</v>
      </c>
      <c r="E72" s="0" t="e">
        <f aca="false">'Hybrid - IP - True - Straight'!L72</f>
        <v>#NAME?</v>
      </c>
      <c r="F72" s="212" t="e">
        <f aca="false">CONCATENATE(D72,"   ",E72)</f>
        <v>#NAME?</v>
      </c>
      <c r="H72" s="98" t="e">
        <f aca="false">'Hybrid - IP - True - Straight'!N72</f>
        <v>#NAME?</v>
      </c>
      <c r="I72" s="98" t="e">
        <f aca="false">'Hybrid - IP - True - Straight'!O72</f>
        <v>#NAME?</v>
      </c>
      <c r="K72" s="200"/>
      <c r="L72" s="31"/>
      <c r="M72" s="31"/>
    </row>
    <row r="73" customFormat="false" ht="45" hidden="false" customHeight="true" outlineLevel="0" collapsed="false">
      <c r="A73" s="0" t="str">
        <f aca="false">'Hybrid - IP - True - Straight'!C73</f>
        <v>PT_a_beta_X0S_P3_LV_SRC/RET</v>
      </c>
      <c r="B73" s="27" t="str">
        <f aca="false">IF(ISNUMBER(SEARCH("_LV",A73)),LEFT(A73,FIND("_LV",A73)-1),"")</f>
        <v>PT_a_beta_X0S_P3</v>
      </c>
      <c r="C73" s="98" t="str">
        <f aca="false">'Hybrid - IP - True - Straight'!E73</f>
        <v>P12 - 6/14</v>
      </c>
      <c r="D73" s="0" t="str">
        <f aca="false">'Hybrid - IP - True - Straight'!F73</f>
        <v>40 - J12 - 4/3</v>
      </c>
      <c r="E73" s="0" t="e">
        <f aca="false">'Hybrid - IP - True - Straight'!L73</f>
        <v>#NAME?</v>
      </c>
      <c r="F73" s="212" t="e">
        <f aca="false">CONCATENATE(D73,"   ",E73)</f>
        <v>#NAME?</v>
      </c>
      <c r="H73" s="98" t="e">
        <f aca="false">'Hybrid - IP - True - Straight'!N73</f>
        <v>#NAME?</v>
      </c>
      <c r="I73" s="98" t="e">
        <f aca="false">'Hybrid - IP - True - Straight'!O73</f>
        <v>#NAME?</v>
      </c>
      <c r="K73" s="200"/>
      <c r="L73" s="31"/>
      <c r="M73" s="31"/>
    </row>
    <row r="74" customFormat="false" ht="5.1" hidden="false" customHeight="true" outlineLevel="0" collapsed="false">
      <c r="B74" s="27" t="str">
        <f aca="false">IF(ISNUMBER(SEARCH("_LV",A74)),LEFT(A74,FIND("_LV",A74)-1),"")</f>
        <v/>
      </c>
      <c r="F74" s="212" t="str">
        <f aca="false">CONCATENATE(D74,"   ",E74)</f>
        <v>   </v>
      </c>
      <c r="K74" s="31"/>
      <c r="L74" s="31"/>
      <c r="M74" s="31"/>
    </row>
    <row r="75" customFormat="false" ht="5.1" hidden="false" customHeight="true" outlineLevel="0" collapsed="false">
      <c r="B75" s="27" t="str">
        <f aca="false">IF(ISNUMBER(SEARCH("_LV",A75)),LEFT(A75,FIND("_LV",A75)-1),"")</f>
        <v/>
      </c>
      <c r="F75" s="212" t="str">
        <f aca="false">CONCATENATE(D75,"   ",E75)</f>
        <v>   </v>
      </c>
      <c r="K75" s="31"/>
      <c r="L75" s="31"/>
      <c r="M75" s="31"/>
    </row>
    <row r="76" customFormat="false" ht="5.1" hidden="false" customHeight="true" outlineLevel="0" collapsed="false">
      <c r="B76" s="27" t="str">
        <f aca="false">IF(ISNUMBER(SEARCH("_LV",A76)),LEFT(A76,FIND("_LV",A76)-1),"")</f>
        <v/>
      </c>
      <c r="F76" s="212" t="str">
        <f aca="false">CONCATENATE(D76,"   ",E76)</f>
        <v>   </v>
      </c>
      <c r="K76" s="31"/>
      <c r="L76" s="31"/>
      <c r="M76" s="31"/>
    </row>
    <row r="77" customFormat="false" ht="45" hidden="false" customHeight="true" outlineLevel="0" collapsed="false">
      <c r="A77" s="0" t="str">
        <f aca="false">'Hybrid - IP - True - Straight'!C77</f>
        <v>PT_a_beta_X0M_P4_LV_SRC/RET</v>
      </c>
      <c r="B77" s="27" t="str">
        <f aca="false">IF(ISNUMBER(SEARCH("_LV",A77)),LEFT(A77,FIND("_LV",A77)-1),"")</f>
        <v>PT_a_beta_X0M_P4</v>
      </c>
      <c r="C77" s="98" t="str">
        <f aca="false">'Hybrid - IP - True - Straight'!E77</f>
        <v>P25 - 1/9</v>
      </c>
      <c r="D77" s="0" t="str">
        <f aca="false">'Hybrid - IP - True - Straight'!F77</f>
        <v>38 - J12 - 8/7</v>
      </c>
      <c r="E77" s="0" t="e">
        <f aca="false">'Hybrid - IP - True - Straight'!L77</f>
        <v>#NAME?</v>
      </c>
      <c r="F77" s="212" t="e">
        <f aca="false">CONCATENATE(D77,"   ",E77)</f>
        <v>#NAME?</v>
      </c>
      <c r="H77" s="98" t="e">
        <f aca="false">'Hybrid - IP - True - Straight'!N77</f>
        <v>#NAME?</v>
      </c>
      <c r="I77" s="98" t="e">
        <f aca="false">'Hybrid - IP - True - Straight'!O77</f>
        <v>#NAME?</v>
      </c>
      <c r="K77" s="203"/>
      <c r="L77" s="31"/>
      <c r="M77" s="200"/>
    </row>
    <row r="78" customFormat="false" ht="45" hidden="false" customHeight="true" outlineLevel="0" collapsed="false">
      <c r="A78" s="0" t="str">
        <f aca="false">'Hybrid - IP - True - Straight'!C78</f>
        <v>PT_a_beta_X1M_P4_LV_SRC/RET</v>
      </c>
      <c r="B78" s="27" t="str">
        <f aca="false">IF(ISNUMBER(SEARCH("_LV",A78)),LEFT(A78,FIND("_LV",A78)-1),"")</f>
        <v>PT_a_beta_X1M_P4</v>
      </c>
      <c r="C78" s="98" t="str">
        <f aca="false">'Hybrid - IP - True - Straight'!E78</f>
        <v>P25 - 2/10</v>
      </c>
      <c r="D78" s="0" t="str">
        <f aca="false">'Hybrid - IP - True - Straight'!F78</f>
        <v>38 - J12 - 6/5</v>
      </c>
      <c r="E78" s="0" t="e">
        <f aca="false">'Hybrid - IP - True - Straight'!L78</f>
        <v>#NAME?</v>
      </c>
      <c r="F78" s="212" t="e">
        <f aca="false">CONCATENATE(D78,"   ",E78)</f>
        <v>#NAME?</v>
      </c>
      <c r="H78" s="98" t="e">
        <f aca="false">'Hybrid - IP - True - Straight'!N78</f>
        <v>#NAME?</v>
      </c>
      <c r="I78" s="98" t="e">
        <f aca="false">'Hybrid - IP - True - Straight'!O78</f>
        <v>#NAME?</v>
      </c>
      <c r="K78" s="203"/>
      <c r="L78" s="31"/>
      <c r="M78" s="200"/>
    </row>
    <row r="79" customFormat="false" ht="45" hidden="false" customHeight="true" outlineLevel="0" collapsed="false">
      <c r="A79" s="0" t="str">
        <f aca="false">'Hybrid - IP - True - Straight'!C79</f>
        <v>PT_a_beta_X2M_P4_LV_SRC/RET</v>
      </c>
      <c r="B79" s="27" t="str">
        <f aca="false">IF(ISNUMBER(SEARCH("_LV",A79)),LEFT(A79,FIND("_LV",A79)-1),"")</f>
        <v>PT_a_beta_X2M_P4</v>
      </c>
      <c r="C79" s="98" t="str">
        <f aca="false">'Hybrid - IP - True - Straight'!E79</f>
        <v>P25 - 3/11</v>
      </c>
      <c r="D79" s="0" t="str">
        <f aca="false">'Hybrid - IP - True - Straight'!F79</f>
        <v>37 - J13 - 6/5</v>
      </c>
      <c r="E79" s="0" t="e">
        <f aca="false">'Hybrid - IP - True - Straight'!L79</f>
        <v>#NAME?</v>
      </c>
      <c r="F79" s="212" t="e">
        <f aca="false">CONCATENATE(D79,"   ",E79)</f>
        <v>#NAME?</v>
      </c>
      <c r="H79" s="98" t="e">
        <f aca="false">'Hybrid - IP - True - Straight'!N79</f>
        <v>#NAME?</v>
      </c>
      <c r="I79" s="98" t="e">
        <f aca="false">'Hybrid - IP - True - Straight'!O79</f>
        <v>#NAME?</v>
      </c>
      <c r="K79" s="203"/>
      <c r="L79" s="31"/>
      <c r="M79" s="200"/>
    </row>
    <row r="80" customFormat="false" ht="5.1" hidden="false" customHeight="true" outlineLevel="0" collapsed="false">
      <c r="B80" s="27" t="str">
        <f aca="false">IF(ISNUMBER(SEARCH("_LV",A80)),LEFT(A80,FIND("_LV",A80)-1),"")</f>
        <v/>
      </c>
      <c r="F80" s="212" t="str">
        <f aca="false">CONCATENATE(D80,"   ",E80)</f>
        <v>   </v>
      </c>
      <c r="K80" s="31"/>
      <c r="L80" s="31"/>
      <c r="M80" s="31"/>
    </row>
    <row r="81" customFormat="false" ht="5.1" hidden="false" customHeight="true" outlineLevel="0" collapsed="false">
      <c r="B81" s="27" t="str">
        <f aca="false">IF(ISNUMBER(SEARCH("_LV",A81)),LEFT(A81,FIND("_LV",A81)-1),"")</f>
        <v/>
      </c>
      <c r="F81" s="212" t="str">
        <f aca="false">CONCATENATE(D81,"   ",E81)</f>
        <v>   </v>
      </c>
      <c r="K81" s="31"/>
      <c r="L81" s="31"/>
      <c r="M81" s="31"/>
    </row>
    <row r="82" customFormat="false" ht="5.1" hidden="false" customHeight="true" outlineLevel="0" collapsed="false">
      <c r="B82" s="27" t="str">
        <f aca="false">IF(ISNUMBER(SEARCH("_LV",A82)),LEFT(A82,FIND("_LV",A82)-1),"")</f>
        <v/>
      </c>
      <c r="F82" s="212" t="str">
        <f aca="false">CONCATENATE(D82,"   ",E82)</f>
        <v>   </v>
      </c>
      <c r="K82" s="31"/>
      <c r="L82" s="31"/>
      <c r="M82" s="31"/>
    </row>
    <row r="83" customFormat="false" ht="5.1" hidden="false" customHeight="true" outlineLevel="0" collapsed="false">
      <c r="B83" s="27" t="str">
        <f aca="false">IF(ISNUMBER(SEARCH("_LV",A83)),LEFT(A83,FIND("_LV",A83)-1),"")</f>
        <v/>
      </c>
      <c r="F83" s="212" t="str">
        <f aca="false">CONCATENATE(D83,"   ",E83)</f>
        <v>   </v>
      </c>
      <c r="K83" s="31"/>
      <c r="L83" s="31"/>
      <c r="M83" s="31"/>
    </row>
    <row r="84" customFormat="false" ht="5.1" hidden="false" customHeight="true" outlineLevel="0" collapsed="false">
      <c r="B84" s="27" t="str">
        <f aca="false">IF(ISNUMBER(SEARCH("_LV",A84)),LEFT(A84,FIND("_LV",A84)-1),"")</f>
        <v/>
      </c>
      <c r="F84" s="212" t="str">
        <f aca="false">CONCATENATE(D84,"   ",E84)</f>
        <v>   </v>
      </c>
      <c r="K84" s="31"/>
      <c r="L84" s="31"/>
      <c r="M84" s="31"/>
    </row>
    <row r="85" customFormat="false" ht="5.1" hidden="false" customHeight="true" outlineLevel="0" collapsed="false">
      <c r="B85" s="27" t="str">
        <f aca="false">IF(ISNUMBER(SEARCH("_LV",A85)),LEFT(A85,FIND("_LV",A85)-1),"")</f>
        <v/>
      </c>
      <c r="F85" s="212" t="str">
        <f aca="false">CONCATENATE(D85,"   ",E85)</f>
        <v>   </v>
      </c>
      <c r="K85" s="31"/>
      <c r="L85" s="31"/>
      <c r="M85" s="31"/>
    </row>
    <row r="86" customFormat="false" ht="45" hidden="false" customHeight="true" outlineLevel="0" collapsed="false">
      <c r="A86" s="0" t="str">
        <f aca="false">'Hybrid - IP - True - Straight'!C86</f>
        <v>PT_a_gamma_X1M_P1W_LV_SRC/RET</v>
      </c>
      <c r="B86" s="27" t="str">
        <f aca="false">IF(ISNUMBER(SEARCH("_LV",A86)),LEFT(A86,FIND("_LV",A86)-1),"")</f>
        <v>PT_a_gamma_X1M_P1W</v>
      </c>
      <c r="C86" s="98" t="str">
        <f aca="false">'Hybrid - IP - True - Straight'!E86</f>
        <v>P17 - 1/9</v>
      </c>
      <c r="D86" s="0" t="str">
        <f aca="false">'Hybrid - IP - True - Straight'!F86</f>
        <v>46 - J13 - 8/7</v>
      </c>
      <c r="E86" s="0" t="e">
        <f aca="false">'Hybrid - IP - True - Straight'!L86</f>
        <v>#NAME?</v>
      </c>
      <c r="F86" s="212" t="e">
        <f aca="false">CONCATENATE(D86,"   ",E86)</f>
        <v>#NAME?</v>
      </c>
      <c r="H86" s="98" t="e">
        <f aca="false">'Hybrid - IP - True - Straight'!N86</f>
        <v>#NAME?</v>
      </c>
      <c r="I86" s="98" t="e">
        <f aca="false">'Hybrid - IP - True - Straight'!O86</f>
        <v>#NAME?</v>
      </c>
      <c r="K86" s="200"/>
      <c r="L86" s="31"/>
      <c r="M86" s="31"/>
    </row>
    <row r="87" customFormat="false" ht="45" hidden="false" customHeight="true" outlineLevel="0" collapsed="false">
      <c r="A87" s="0" t="str">
        <f aca="false">'Hybrid - IP - True - Straight'!C87</f>
        <v>PT_a_gamma_X1M_P2E_LV_SRC/RET</v>
      </c>
      <c r="B87" s="27" t="str">
        <f aca="false">IF(ISNUMBER(SEARCH("_LV",A87)),LEFT(A87,FIND("_LV",A87)-1),"")</f>
        <v>PT_a_gamma_X1M_P2E</v>
      </c>
      <c r="C87" s="98" t="str">
        <f aca="false">'Hybrid - IP - True - Straight'!E87</f>
        <v>P17 - 2/10</v>
      </c>
      <c r="D87" s="0" t="str">
        <f aca="false">'Hybrid - IP - True - Straight'!F87</f>
        <v>42 - J13 - 4/3</v>
      </c>
      <c r="E87" s="0" t="e">
        <f aca="false">'Hybrid - IP - True - Straight'!L87</f>
        <v>#NAME?</v>
      </c>
      <c r="F87" s="212" t="e">
        <f aca="false">CONCATENATE(D87,"   ",E87)</f>
        <v>#NAME?</v>
      </c>
      <c r="H87" s="98" t="e">
        <f aca="false">'Hybrid - IP - True - Straight'!N87</f>
        <v>#NAME?</v>
      </c>
      <c r="I87" s="98" t="e">
        <f aca="false">'Hybrid - IP - True - Straight'!O87</f>
        <v>#NAME?</v>
      </c>
      <c r="K87" s="200"/>
      <c r="L87" s="31"/>
      <c r="M87" s="31"/>
    </row>
    <row r="88" customFormat="false" ht="45" hidden="false" customHeight="true" outlineLevel="0" collapsed="false">
      <c r="A88" s="0" t="str">
        <f aca="false">'Hybrid - IP - True - Straight'!C88</f>
        <v>PT_a_gamma_X1M_P3_LV_SRC/RET</v>
      </c>
      <c r="B88" s="27" t="str">
        <f aca="false">IF(ISNUMBER(SEARCH("_LV",A88)),LEFT(A88,FIND("_LV",A88)-1),"")</f>
        <v>PT_a_gamma_X1M_P3</v>
      </c>
      <c r="C88" s="98" t="str">
        <f aca="false">'Hybrid - IP - True - Straight'!E88</f>
        <v>P17 - 3/11</v>
      </c>
      <c r="D88" s="0" t="str">
        <f aca="false">'Hybrid - IP - True - Straight'!F88</f>
        <v>40 - J13 - 6/5</v>
      </c>
      <c r="E88" s="0" t="e">
        <f aca="false">'Hybrid - IP - True - Straight'!L88</f>
        <v>#NAME?</v>
      </c>
      <c r="F88" s="212" t="e">
        <f aca="false">CONCATENATE(D88,"   ",E88)</f>
        <v>#NAME?</v>
      </c>
      <c r="H88" s="98" t="e">
        <f aca="false">'Hybrid - IP - True - Straight'!N88</f>
        <v>#NAME?</v>
      </c>
      <c r="I88" s="98" t="e">
        <f aca="false">'Hybrid - IP - True - Straight'!O88</f>
        <v>#NAME?</v>
      </c>
      <c r="K88" s="200"/>
      <c r="L88" s="31"/>
      <c r="M88" s="31"/>
    </row>
    <row r="89" customFormat="false" ht="45" hidden="false" customHeight="true" outlineLevel="0" collapsed="false">
      <c r="A89" s="0" t="str">
        <f aca="false">'Hybrid - IP - True - Straight'!C89</f>
        <v>PT_a_gamma_X1S_P1W_LV_SRC/RET</v>
      </c>
      <c r="B89" s="27" t="str">
        <f aca="false">IF(ISNUMBER(SEARCH("_LV",A89)),LEFT(A89,FIND("_LV",A89)-1),"")</f>
        <v>PT_a_gamma_X1S_P1W</v>
      </c>
      <c r="C89" s="98" t="str">
        <f aca="false">'Hybrid - IP - True - Straight'!E89</f>
        <v>P17 - 4/12</v>
      </c>
      <c r="D89" s="0" t="str">
        <f aca="false">'Hybrid - IP - True - Straight'!F89</f>
        <v>42 - J13 - 6/5</v>
      </c>
      <c r="E89" s="0" t="e">
        <f aca="false">'Hybrid - IP - True - Straight'!L89</f>
        <v>#NAME?</v>
      </c>
      <c r="F89" s="212" t="e">
        <f aca="false">CONCATENATE(D89,"   ",E89)</f>
        <v>#NAME?</v>
      </c>
      <c r="H89" s="98" t="e">
        <f aca="false">'Hybrid - IP - True - Straight'!N89</f>
        <v>#NAME?</v>
      </c>
      <c r="I89" s="98" t="e">
        <f aca="false">'Hybrid - IP - True - Straight'!O89</f>
        <v>#NAME?</v>
      </c>
      <c r="K89" s="200"/>
      <c r="L89" s="31"/>
      <c r="M89" s="31"/>
    </row>
    <row r="90" customFormat="false" ht="45" hidden="false" customHeight="true" outlineLevel="0" collapsed="false">
      <c r="A90" s="0" t="str">
        <f aca="false">'Hybrid - IP - True - Straight'!C90</f>
        <v>PT_a_gamma_X1S_P2E_LV_SRC/RET</v>
      </c>
      <c r="B90" s="27" t="str">
        <f aca="false">IF(ISNUMBER(SEARCH("_LV",A90)),LEFT(A90,FIND("_LV",A90)-1),"")</f>
        <v>PT_a_gamma_X1S_P2E</v>
      </c>
      <c r="C90" s="98" t="str">
        <f aca="false">'Hybrid - IP - True - Straight'!E90</f>
        <v>P17 - 5/13</v>
      </c>
      <c r="D90" s="0" t="str">
        <f aca="false">'Hybrid - IP - True - Straight'!F90</f>
        <v>40 - J13 - 2/1</v>
      </c>
      <c r="E90" s="0" t="e">
        <f aca="false">'Hybrid - IP - True - Straight'!L90</f>
        <v>#NAME?</v>
      </c>
      <c r="F90" s="212" t="e">
        <f aca="false">CONCATENATE(D90,"   ",E90)</f>
        <v>#NAME?</v>
      </c>
      <c r="H90" s="98" t="e">
        <f aca="false">'Hybrid - IP - True - Straight'!N90</f>
        <v>#NAME?</v>
      </c>
      <c r="I90" s="98" t="e">
        <f aca="false">'Hybrid - IP - True - Straight'!O90</f>
        <v>#NAME?</v>
      </c>
      <c r="K90" s="200"/>
      <c r="L90" s="31"/>
      <c r="M90" s="31"/>
    </row>
    <row r="91" customFormat="false" ht="45" hidden="false" customHeight="true" outlineLevel="0" collapsed="false">
      <c r="A91" s="0" t="str">
        <f aca="false">'Hybrid - IP - True - Straight'!C91</f>
        <v>PT_a_gamma_X1S_P3_LV_SRC/RET</v>
      </c>
      <c r="B91" s="27" t="str">
        <f aca="false">IF(ISNUMBER(SEARCH("_LV",A91)),LEFT(A91,FIND("_LV",A91)-1),"")</f>
        <v>PT_a_gamma_X1S_P3</v>
      </c>
      <c r="C91" s="98" t="str">
        <f aca="false">'Hybrid - IP - True - Straight'!E91</f>
        <v>P17 - 6/14</v>
      </c>
      <c r="D91" s="0" t="str">
        <f aca="false">'Hybrid - IP - True - Straight'!F91</f>
        <v>38 - J13 - 4/3</v>
      </c>
      <c r="E91" s="0" t="e">
        <f aca="false">'Hybrid - IP - True - Straight'!L91</f>
        <v>#NAME?</v>
      </c>
      <c r="F91" s="212" t="e">
        <f aca="false">CONCATENATE(D91,"   ",E91)</f>
        <v>#NAME?</v>
      </c>
      <c r="H91" s="98" t="e">
        <f aca="false">'Hybrid - IP - True - Straight'!N91</f>
        <v>#NAME?</v>
      </c>
      <c r="I91" s="98" t="e">
        <f aca="false">'Hybrid - IP - True - Straight'!O91</f>
        <v>#NAME?</v>
      </c>
      <c r="K91" s="200"/>
      <c r="L91" s="31"/>
      <c r="M91" s="203"/>
    </row>
    <row r="92" customFormat="false" ht="5.1" hidden="false" customHeight="true" outlineLevel="0" collapsed="false">
      <c r="B92" s="27" t="str">
        <f aca="false">IF(ISNUMBER(SEARCH("_LV",A92)),LEFT(A92,FIND("_LV",A92)-1),"")</f>
        <v/>
      </c>
      <c r="F92" s="212" t="str">
        <f aca="false">CONCATENATE(D92,"   ",E92)</f>
        <v>   </v>
      </c>
      <c r="K92" s="31"/>
      <c r="L92" s="31"/>
      <c r="M92" s="31"/>
    </row>
    <row r="93" customFormat="false" ht="5.1" hidden="false" customHeight="true" outlineLevel="0" collapsed="false">
      <c r="B93" s="27" t="str">
        <f aca="false">IF(ISNUMBER(SEARCH("_LV",A93)),LEFT(A93,FIND("_LV",A93)-1),"")</f>
        <v/>
      </c>
      <c r="F93" s="212" t="str">
        <f aca="false">CONCATENATE(D93,"   ",E93)</f>
        <v>   </v>
      </c>
      <c r="K93" s="31"/>
      <c r="L93" s="31"/>
      <c r="M93" s="31"/>
    </row>
    <row r="94" customFormat="false" ht="87" hidden="false" customHeight="true" outlineLevel="0" collapsed="false">
      <c r="B94" s="27" t="str">
        <f aca="false">IF(ISNUMBER(SEARCH("_LV",A94)),LEFT(A94,FIND("_LV",A94)-1),"")</f>
        <v/>
      </c>
      <c r="F94" s="212" t="str">
        <f aca="false">CONCATENATE(D94,"   ",E94)</f>
        <v>   </v>
      </c>
      <c r="K94" s="31"/>
      <c r="L94" s="31"/>
      <c r="M94" s="31"/>
    </row>
    <row r="95" customFormat="false" ht="45" hidden="false" customHeight="true" outlineLevel="0" collapsed="false">
      <c r="A95" s="0" t="str">
        <f aca="false">'Hybrid - IP - True - Straight'!C95</f>
        <v>PT_a_gamma_X0M_P1W_LV_SRC/RET</v>
      </c>
      <c r="B95" s="27" t="str">
        <f aca="false">IF(ISNUMBER(SEARCH("_LV",A95)),LEFT(A95,FIND("_LV",A95)-1),"")</f>
        <v>PT_a_gamma_X0M_P1W</v>
      </c>
      <c r="C95" s="98" t="str">
        <f aca="false">'Hybrid - IP - True - Straight'!E95</f>
        <v>P18 - 1/9</v>
      </c>
      <c r="D95" s="0" t="str">
        <f aca="false">'Hybrid - IP - True - Straight'!F95</f>
        <v>46 - J13 - 2/1</v>
      </c>
      <c r="E95" s="0" t="e">
        <f aca="false">'Hybrid - IP - True - Straight'!L95</f>
        <v>#NAME?</v>
      </c>
      <c r="F95" s="212" t="e">
        <f aca="false">CONCATENATE(D95,"   ",E95)</f>
        <v>#NAME?</v>
      </c>
      <c r="H95" s="98" t="e">
        <f aca="false">'Hybrid - IP - True - Straight'!N95</f>
        <v>#NAME?</v>
      </c>
      <c r="I95" s="98" t="e">
        <f aca="false">'Hybrid - IP - True - Straight'!O95</f>
        <v>#NAME?</v>
      </c>
      <c r="K95" s="200"/>
      <c r="L95" s="31"/>
      <c r="M95" s="31"/>
    </row>
    <row r="96" customFormat="false" ht="45" hidden="false" customHeight="true" outlineLevel="0" collapsed="false">
      <c r="A96" s="0" t="str">
        <f aca="false">'Hybrid - IP - True - Straight'!C96</f>
        <v>PT_a_gamma_X0M_P2E_LV_SRC/RET</v>
      </c>
      <c r="B96" s="27" t="str">
        <f aca="false">IF(ISNUMBER(SEARCH("_LV",A96)),LEFT(A96,FIND("_LV",A96)-1),"")</f>
        <v>PT_a_gamma_X0M_P2E</v>
      </c>
      <c r="C96" s="98" t="str">
        <f aca="false">'Hybrid - IP - True - Straight'!E96</f>
        <v>P18 - 2/10</v>
      </c>
      <c r="D96" s="0" t="str">
        <f aca="false">'Hybrid - IP - True - Straight'!F96</f>
        <v>42 - J12 - 4/3</v>
      </c>
      <c r="E96" s="0" t="e">
        <f aca="false">'Hybrid - IP - True - Straight'!L96</f>
        <v>#NAME?</v>
      </c>
      <c r="F96" s="212" t="e">
        <f aca="false">CONCATENATE(D96,"   ",E96)</f>
        <v>#NAME?</v>
      </c>
      <c r="H96" s="98" t="e">
        <f aca="false">'Hybrid - IP - True - Straight'!N96</f>
        <v>#NAME?</v>
      </c>
      <c r="I96" s="98" t="e">
        <f aca="false">'Hybrid - IP - True - Straight'!O96</f>
        <v>#NAME?</v>
      </c>
      <c r="K96" s="200"/>
      <c r="L96" s="31"/>
      <c r="M96" s="31"/>
    </row>
    <row r="97" customFormat="false" ht="45" hidden="false" customHeight="true" outlineLevel="0" collapsed="false">
      <c r="A97" s="0" t="str">
        <f aca="false">'Hybrid - IP - True - Straight'!C97</f>
        <v>PT_a_gamma_X0M_P3_LV_SRC/RET</v>
      </c>
      <c r="B97" s="27" t="str">
        <f aca="false">IF(ISNUMBER(SEARCH("_LV",A97)),LEFT(A97,FIND("_LV",A97)-1),"")</f>
        <v>PT_a_gamma_X0M_P3</v>
      </c>
      <c r="C97" s="98" t="str">
        <f aca="false">'Hybrid - IP - True - Straight'!E97</f>
        <v>P18 - 3/11</v>
      </c>
      <c r="D97" s="0" t="str">
        <f aca="false">'Hybrid - IP - True - Straight'!F97</f>
        <v>40 - J13 - 8/7</v>
      </c>
      <c r="E97" s="0" t="e">
        <f aca="false">'Hybrid - IP - True - Straight'!L97</f>
        <v>#NAME?</v>
      </c>
      <c r="F97" s="212" t="e">
        <f aca="false">CONCATENATE(D97,"   ",E97)</f>
        <v>#NAME?</v>
      </c>
      <c r="H97" s="98" t="e">
        <f aca="false">'Hybrid - IP - True - Straight'!N97</f>
        <v>#NAME?</v>
      </c>
      <c r="I97" s="98" t="e">
        <f aca="false">'Hybrid - IP - True - Straight'!O97</f>
        <v>#NAME?</v>
      </c>
      <c r="K97" s="200"/>
      <c r="L97" s="31"/>
    </row>
    <row r="98" customFormat="false" ht="45" hidden="false" customHeight="true" outlineLevel="0" collapsed="false">
      <c r="A98" s="0" t="str">
        <f aca="false">'Hybrid - IP - True - Straight'!C98</f>
        <v>PT_a_gamma_X0S_P1W_LV_SRC/RET</v>
      </c>
      <c r="B98" s="27" t="str">
        <f aca="false">IF(ISNUMBER(SEARCH("_LV",A98)),LEFT(A98,FIND("_LV",A98)-1),"")</f>
        <v>PT_a_gamma_X0S_P1W</v>
      </c>
      <c r="C98" s="98" t="str">
        <f aca="false">'Hybrid - IP - True - Straight'!E98</f>
        <v>P18 - 4/12</v>
      </c>
      <c r="D98" s="0" t="str">
        <f aca="false">'Hybrid - IP - True - Straight'!F98</f>
        <v>42 - J13 - 8/7</v>
      </c>
      <c r="E98" s="0" t="e">
        <f aca="false">'Hybrid - IP - True - Straight'!L98</f>
        <v>#NAME?</v>
      </c>
      <c r="F98" s="212" t="e">
        <f aca="false">CONCATENATE(D98,"   ",E98)</f>
        <v>#NAME?</v>
      </c>
      <c r="H98" s="98" t="e">
        <f aca="false">'Hybrid - IP - True - Straight'!N98</f>
        <v>#NAME?</v>
      </c>
      <c r="I98" s="98" t="e">
        <f aca="false">'Hybrid - IP - True - Straight'!O98</f>
        <v>#NAME?</v>
      </c>
      <c r="K98" s="200"/>
      <c r="L98" s="31"/>
      <c r="M98" s="31"/>
    </row>
    <row r="99" customFormat="false" ht="45" hidden="false" customHeight="true" outlineLevel="0" collapsed="false">
      <c r="A99" s="0" t="str">
        <f aca="false">'Hybrid - IP - True - Straight'!C99</f>
        <v>PT_a_gamma_X0S_P2E_LV_SRC/RET</v>
      </c>
      <c r="B99" s="27" t="str">
        <f aca="false">IF(ISNUMBER(SEARCH("_LV",A99)),LEFT(A99,FIND("_LV",A99)-1),"")</f>
        <v>PT_a_gamma_X0S_P2E</v>
      </c>
      <c r="C99" s="98" t="str">
        <f aca="false">'Hybrid - IP - True - Straight'!E99</f>
        <v>P18 - 5/13</v>
      </c>
      <c r="D99" s="0" t="str">
        <f aca="false">'Hybrid - IP - True - Straight'!F99</f>
        <v>42 - J13 - 2/1</v>
      </c>
      <c r="E99" s="0" t="e">
        <f aca="false">'Hybrid - IP - True - Straight'!L99</f>
        <v>#NAME?</v>
      </c>
      <c r="F99" s="212" t="e">
        <f aca="false">CONCATENATE(D99,"   ",E99)</f>
        <v>#NAME?</v>
      </c>
      <c r="H99" s="98" t="e">
        <f aca="false">'Hybrid - IP - True - Straight'!N99</f>
        <v>#NAME?</v>
      </c>
      <c r="I99" s="98" t="e">
        <f aca="false">'Hybrid - IP - True - Straight'!O99</f>
        <v>#NAME?</v>
      </c>
      <c r="K99" s="200"/>
      <c r="L99" s="31"/>
      <c r="M99" s="31"/>
    </row>
    <row r="100" customFormat="false" ht="45" hidden="false" customHeight="true" outlineLevel="0" collapsed="false">
      <c r="A100" s="0" t="str">
        <f aca="false">'Hybrid - IP - True - Straight'!C100</f>
        <v>PT_a_gamma_X0S_P3_LV_SRC/RET</v>
      </c>
      <c r="B100" s="27" t="str">
        <f aca="false">IF(ISNUMBER(SEARCH("_LV",A100)),LEFT(A100,FIND("_LV",A100)-1),"")</f>
        <v>PT_a_gamma_X0S_P3</v>
      </c>
      <c r="C100" s="98" t="str">
        <f aca="false">'Hybrid - IP - True - Straight'!E100</f>
        <v>P18 - 6/14</v>
      </c>
      <c r="D100" s="0" t="str">
        <f aca="false">'Hybrid - IP - True - Straight'!F100</f>
        <v>40 - J13 - 4/3</v>
      </c>
      <c r="E100" s="0" t="e">
        <f aca="false">'Hybrid - IP - True - Straight'!L100</f>
        <v>#NAME?</v>
      </c>
      <c r="F100" s="212" t="e">
        <f aca="false">CONCATENATE(D100,"   ",E100)</f>
        <v>#NAME?</v>
      </c>
      <c r="H100" s="98" t="e">
        <f aca="false">'Hybrid - IP - True - Straight'!N100</f>
        <v>#NAME?</v>
      </c>
      <c r="I100" s="98" t="e">
        <f aca="false">'Hybrid - IP - True - Straight'!O100</f>
        <v>#NAME?</v>
      </c>
      <c r="K100" s="200"/>
      <c r="L100" s="31"/>
      <c r="M100" s="31"/>
    </row>
    <row r="101" customFormat="false" ht="5.1" hidden="false" customHeight="true" outlineLevel="0" collapsed="false">
      <c r="B101" s="27" t="str">
        <f aca="false">IF(ISNUMBER(SEARCH("_LV",A101)),LEFT(A101,FIND("_LV",A101)-1),"")</f>
        <v/>
      </c>
      <c r="F101" s="212" t="str">
        <f aca="false">CONCATENATE(D101,"   ",E101)</f>
        <v>   </v>
      </c>
    </row>
    <row r="102" customFormat="false" ht="5.1" hidden="false" customHeight="true" outlineLevel="0" collapsed="false">
      <c r="B102" s="27" t="str">
        <f aca="false">IF(ISNUMBER(SEARCH("_LV",A102)),LEFT(A102,FIND("_LV",A102)-1),"")</f>
        <v/>
      </c>
      <c r="F102" s="212" t="str">
        <f aca="false">CONCATENATE(D102,"   ",E102)</f>
        <v>   </v>
      </c>
      <c r="K102" s="31"/>
      <c r="L102" s="31"/>
      <c r="M102" s="31"/>
    </row>
    <row r="103" customFormat="false" ht="5.1" hidden="false" customHeight="true" outlineLevel="0" collapsed="false">
      <c r="B103" s="27" t="str">
        <f aca="false">IF(ISNUMBER(SEARCH("_LV",A103)),LEFT(A103,FIND("_LV",A103)-1),"")</f>
        <v/>
      </c>
      <c r="F103" s="212" t="str">
        <f aca="false">CONCATENATE(D103,"   ",E103)</f>
        <v>   </v>
      </c>
      <c r="K103" s="31"/>
      <c r="L103" s="31"/>
      <c r="M103" s="31"/>
    </row>
    <row r="104" customFormat="false" ht="5.1" hidden="false" customHeight="true" outlineLevel="0" collapsed="false">
      <c r="B104" s="27" t="str">
        <f aca="false">IF(ISNUMBER(SEARCH("_LV",A104)),LEFT(A104,FIND("_LV",A104)-1),"")</f>
        <v/>
      </c>
      <c r="F104" s="212" t="str">
        <f aca="false">CONCATENATE(D104,"   ",E104)</f>
        <v>   </v>
      </c>
      <c r="K104" s="31"/>
      <c r="L104" s="31"/>
      <c r="M104" s="31"/>
    </row>
    <row r="105" customFormat="false" ht="45" hidden="false" customHeight="true" outlineLevel="0" collapsed="false">
      <c r="A105" s="0" t="str">
        <f aca="false">'Hybrid - IP - True - Straight'!C105</f>
        <v>PT_a_gamma_X0M_P4_LV_SRC/RET</v>
      </c>
      <c r="B105" s="27" t="str">
        <f aca="false">IF(ISNUMBER(SEARCH("_LV",A105)),LEFT(A105,FIND("_LV",A105)-1),"")</f>
        <v>PT_a_gamma_X0M_P4</v>
      </c>
      <c r="C105" s="98" t="str">
        <f aca="false">'Hybrid - IP - True - Straight'!E105</f>
        <v>P31 - 1/9</v>
      </c>
      <c r="D105" s="0" t="str">
        <f aca="false">'Hybrid - IP - True - Straight'!F105</f>
        <v>38 - J13 - 8/7</v>
      </c>
      <c r="E105" s="0" t="e">
        <f aca="false">'Hybrid - IP - True - Straight'!L105</f>
        <v>#NAME?</v>
      </c>
      <c r="F105" s="212" t="e">
        <f aca="false">CONCATENATE(D105,"   ",E105)</f>
        <v>#NAME?</v>
      </c>
      <c r="H105" s="98" t="e">
        <f aca="false">'Hybrid - IP - True - Straight'!N105</f>
        <v>#NAME?</v>
      </c>
      <c r="I105" s="98" t="e">
        <f aca="false">'Hybrid - IP - True - Straight'!O105</f>
        <v>#NAME?</v>
      </c>
      <c r="K105" s="203"/>
      <c r="L105" s="31"/>
      <c r="M105" s="200"/>
    </row>
    <row r="106" customFormat="false" ht="45" hidden="false" customHeight="true" outlineLevel="0" collapsed="false">
      <c r="A106" s="0" t="str">
        <f aca="false">'Hybrid - IP - True - Straight'!C106</f>
        <v>PT_a_gamma_X1M_P4_LV_SRC/RET</v>
      </c>
      <c r="B106" s="27" t="str">
        <f aca="false">IF(ISNUMBER(SEARCH("_LV",A106)),LEFT(A106,FIND("_LV",A106)-1),"")</f>
        <v>PT_a_gamma_X1M_P4</v>
      </c>
      <c r="C106" s="98" t="str">
        <f aca="false">'Hybrid - IP - True - Straight'!E106</f>
        <v>P31 - 2/10</v>
      </c>
      <c r="D106" s="0" t="str">
        <f aca="false">'Hybrid - IP - True - Straight'!F106</f>
        <v>38 - J13 - 6/5</v>
      </c>
      <c r="E106" s="0" t="e">
        <f aca="false">'Hybrid - IP - True - Straight'!L106</f>
        <v>#NAME?</v>
      </c>
      <c r="F106" s="212" t="e">
        <f aca="false">CONCATENATE(D106,"   ",E106)</f>
        <v>#NAME?</v>
      </c>
      <c r="H106" s="98" t="e">
        <f aca="false">'Hybrid - IP - True - Straight'!N106</f>
        <v>#NAME?</v>
      </c>
      <c r="I106" s="98" t="e">
        <f aca="false">'Hybrid - IP - True - Straight'!O106</f>
        <v>#NAME?</v>
      </c>
      <c r="K106" s="203"/>
      <c r="L106" s="31"/>
      <c r="M106" s="200"/>
    </row>
  </sheetData>
  <mergeCells count="2">
    <mergeCell ref="C1:H1"/>
    <mergeCell ref="K2:M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AF138"/>
  <sheetViews>
    <sheetView showFormulas="false" showGridLines="true" showRowColHeaders="true" showZeros="true" rightToLeft="false" tabSelected="false" showOutlineSymbols="true" defaultGridColor="true" view="normal" topLeftCell="A85" colorId="64" zoomScale="110" zoomScaleNormal="110" zoomScalePageLayoutView="100" workbookViewId="0">
      <selection pane="topLeft" activeCell="D101" activeCellId="0" sqref="D101"/>
    </sheetView>
  </sheetViews>
  <sheetFormatPr defaultRowHeight="15" zeroHeight="false" outlineLevelRow="0" outlineLevelCol="0"/>
  <cols>
    <col collapsed="false" customWidth="true" hidden="false" outlineLevel="0" max="2" min="1" style="16" width="4.86"/>
    <col collapsed="false" customWidth="true" hidden="false" outlineLevel="0" max="3" min="3" style="151" width="39.01"/>
    <col collapsed="false" customWidth="true" hidden="false" outlineLevel="0" max="4" min="4" style="151" width="32.42"/>
    <col collapsed="false" customWidth="true" hidden="false" outlineLevel="0" max="5" min="5" style="16" width="14.7"/>
    <col collapsed="false" customWidth="true" hidden="false" outlineLevel="0" max="6" min="6" style="16" width="15.86"/>
    <col collapsed="false" customWidth="true" hidden="false" outlineLevel="0" max="7" min="7" style="16" width="5.86"/>
    <col collapsed="false" customWidth="true" hidden="false" outlineLevel="0" max="8" min="8" style="14" width="5.86"/>
    <col collapsed="false" customWidth="true" hidden="false" outlineLevel="0" max="10" min="9" style="14" width="1.58"/>
    <col collapsed="false" customWidth="true" hidden="false" outlineLevel="0" max="11" min="11" style="14" width="1.71"/>
    <col collapsed="false" customWidth="true" hidden="false" outlineLevel="0" max="12" min="12" style="16" width="5.43"/>
    <col collapsed="false" customWidth="true" hidden="false" outlineLevel="0" max="13" min="13" style="22" width="4.71"/>
    <col collapsed="false" customWidth="true" hidden="false" outlineLevel="0" max="14" min="14" style="16" width="6.86"/>
    <col collapsed="false" customWidth="true" hidden="false" outlineLevel="0" max="15" min="15" style="16" width="6.28"/>
    <col collapsed="false" customWidth="true" hidden="false" outlineLevel="0" max="16" min="16" style="22" width="6.57"/>
    <col collapsed="false" customWidth="true" hidden="false" outlineLevel="0" max="17" min="17" style="16" width="3.29"/>
    <col collapsed="false" customWidth="true" hidden="false" outlineLevel="0" max="18" min="18" style="22" width="6.28"/>
    <col collapsed="false" customWidth="true" hidden="false" outlineLevel="0" max="19" min="19" style="16" width="3.29"/>
    <col collapsed="false" customWidth="true" hidden="false" outlineLevel="0" max="20" min="20" style="16" width="8.71"/>
    <col collapsed="false" customWidth="true" hidden="false" outlineLevel="0" max="21" min="21" style="16" width="15.29"/>
    <col collapsed="false" customWidth="true" hidden="false" outlineLevel="0" max="22" min="22" style="16" width="10.71"/>
    <col collapsed="false" customWidth="true" hidden="false" outlineLevel="0" max="1025" min="23" style="16" width="8.71"/>
  </cols>
  <sheetData>
    <row r="1" customFormat="false" ht="15" hidden="false" customHeight="true" outlineLevel="0" collapsed="false">
      <c r="H1" s="19" t="s">
        <v>36</v>
      </c>
      <c r="L1" s="20" t="s">
        <v>37</v>
      </c>
      <c r="M1" s="21" t="s">
        <v>38</v>
      </c>
    </row>
    <row r="2" customFormat="false" ht="23.25" hidden="false" customHeight="true" outlineLevel="0" collapsed="false">
      <c r="C2" s="152" t="s">
        <v>1015</v>
      </c>
      <c r="D2" s="152"/>
      <c r="E2" s="152"/>
      <c r="F2" s="152"/>
      <c r="G2" s="24" t="s">
        <v>41</v>
      </c>
      <c r="H2" s="19"/>
      <c r="I2" s="25" t="s">
        <v>42</v>
      </c>
      <c r="J2" s="25"/>
      <c r="K2" s="25"/>
      <c r="L2" s="20"/>
      <c r="M2" s="20"/>
      <c r="N2" s="16" t="s">
        <v>43</v>
      </c>
      <c r="O2" s="16" t="s">
        <v>44</v>
      </c>
      <c r="P2" s="154" t="str">
        <f aca="false">N2</f>
        <v>A-bot</v>
      </c>
      <c r="R2" s="154" t="str">
        <f aca="false">O2</f>
        <v>C-top</v>
      </c>
      <c r="S2" s="27"/>
      <c r="U2" s="28" t="s">
        <v>45</v>
      </c>
    </row>
    <row r="3" customFormat="false" ht="63" hidden="false" customHeight="true" outlineLevel="0" collapsed="false">
      <c r="C3" s="155" t="s">
        <v>46</v>
      </c>
      <c r="D3" s="155" t="s">
        <v>47</v>
      </c>
      <c r="E3" s="156" t="s">
        <v>48</v>
      </c>
      <c r="F3" s="156" t="s">
        <v>49</v>
      </c>
      <c r="H3" s="19"/>
      <c r="L3" s="20"/>
      <c r="M3" s="20"/>
      <c r="N3" s="16" t="s">
        <v>50</v>
      </c>
      <c r="O3" s="16" t="s">
        <v>50</v>
      </c>
      <c r="P3" s="22" t="s">
        <v>50</v>
      </c>
      <c r="Q3" s="16" t="s">
        <v>51</v>
      </c>
      <c r="R3" s="22" t="s">
        <v>52</v>
      </c>
      <c r="S3" s="27" t="s">
        <v>51</v>
      </c>
      <c r="U3" s="31" t="s">
        <v>53</v>
      </c>
      <c r="V3" s="16" t="n">
        <f aca="false">TRUE()</f>
        <v>1</v>
      </c>
    </row>
    <row r="4" customFormat="false" ht="15" hidden="false" customHeight="false" outlineLevel="0" collapsed="false">
      <c r="C4" s="159" t="s">
        <v>758</v>
      </c>
      <c r="D4" s="160" t="s">
        <v>448</v>
      </c>
      <c r="E4" s="161" t="s">
        <v>56</v>
      </c>
      <c r="F4" s="162" t="s">
        <v>759</v>
      </c>
      <c r="G4" s="36" t="str">
        <f aca="false">IF(LEFT(F4,3)="2.5", MID(F4,7,2),LEFT(F4,2))</f>
        <v>54</v>
      </c>
      <c r="H4" s="14" t="s">
        <v>716</v>
      </c>
      <c r="I4" s="199"/>
      <c r="L4" s="27" t="e">
        <f aca="false" t="array" ref="L4:L4">INDEX(Cable_L!$B$3:$B$77,MATCH(1,COUNTIFS($G4,Cable_L!$A$3:$A$77,$H4,Cable_L!$C$3:$C$77),0))</f>
        <v>#NAME?</v>
      </c>
      <c r="M4" s="22" t="e">
        <f aca="false" t="array" ref="M4:M7">_xlfn._xlws.sort(_xlfn.unique(G4:G16))</f>
        <v>#NAME?</v>
      </c>
      <c r="N4" s="27" t="e">
        <f aca="false" t="array" ref="N4:N4">INDEX(INDEX(Cable_L!$H$3:$K$77,,MATCH(N$2,Cable_L!$H$2:$K$2,0)),MATCH(1,COUNTIFS($G4,Cable_L!$A$3:$A$77,$H4,Cable_L!$C$3:$C$77),0))</f>
        <v>#NAME?</v>
      </c>
      <c r="O4" s="27" t="e">
        <f aca="false" t="array" ref="O4:O4">INDEX(INDEX(Cable_L!$H$3:$K$77,,MATCH(O$2,Cable_L!$H$2:$K$2,0)),MATCH(1,COUNTIFS($G4,Cable_L!$A$3:$A$77,$H4,Cable_L!$C$3:$C$77),0))</f>
        <v>#NAME?</v>
      </c>
      <c r="P4" s="22" t="e">
        <f aca="false" t="array" ref="P4:P4">_xlfn._xlws.filter(_xlfn.unique(N4:N16),_xlfn.unique(N4:N16)&lt;&gt;"")</f>
        <v>#NAME?</v>
      </c>
      <c r="Q4" s="16" t="e">
        <f aca="false">COUNTIF(N4:N16,P4)</f>
        <v>#NAME?</v>
      </c>
      <c r="R4" s="22" t="e">
        <f aca="false" t="array" ref="R4:R4">_xlfn._xlws.filter(_xlfn.unique(O4:O16),_xlfn.unique(O4:O16)&lt;&gt;"")</f>
        <v>#NAME?</v>
      </c>
      <c r="S4" s="27" t="e">
        <f aca="false">COUNTIF(O4:O16,R4)</f>
        <v>#NAME?</v>
      </c>
      <c r="U4" s="31" t="s">
        <v>59</v>
      </c>
      <c r="V4" s="31" t="s">
        <v>60</v>
      </c>
      <c r="X4" s="16" t="s">
        <v>89</v>
      </c>
      <c r="Y4" s="16" t="s">
        <v>404</v>
      </c>
    </row>
    <row r="5" customFormat="false" ht="15" hidden="false" customHeight="false" outlineLevel="0" collapsed="false">
      <c r="C5" s="171" t="s">
        <v>758</v>
      </c>
      <c r="D5" s="172" t="s">
        <v>448</v>
      </c>
      <c r="E5" s="172" t="s">
        <v>56</v>
      </c>
      <c r="F5" s="173" t="s">
        <v>760</v>
      </c>
      <c r="G5" s="36" t="str">
        <f aca="false">IF(LEFT(F5,3)="2.5", MID(F5,7,2),LEFT(F5,2))</f>
        <v>54</v>
      </c>
      <c r="H5" s="31" t="s">
        <v>716</v>
      </c>
      <c r="I5" s="200"/>
      <c r="J5" s="31"/>
      <c r="K5" s="31"/>
      <c r="L5" s="27" t="e">
        <f aca="false" t="array" ref="L5:L5">INDEX(Cable_L!$B$3:$B$77,MATCH(1,COUNTIFS($G5,Cable_L!$A$3:$A$77,$H5,Cable_L!$C$3:$C$77),0))</f>
        <v>#NAME?</v>
      </c>
      <c r="M5" s="15" t="e">
        <v>#NAME?</v>
      </c>
      <c r="N5" s="27"/>
      <c r="O5" s="27"/>
      <c r="P5" s="15"/>
      <c r="Q5" s="14"/>
      <c r="R5" s="15"/>
      <c r="S5" s="14"/>
      <c r="U5" s="157" t="s">
        <v>66</v>
      </c>
      <c r="V5" s="157" t="s">
        <v>60</v>
      </c>
      <c r="X5" s="16" t="s">
        <v>93</v>
      </c>
      <c r="Y5" s="16" t="s">
        <v>406</v>
      </c>
      <c r="Z5" s="31" t="s">
        <v>95</v>
      </c>
    </row>
    <row r="6" customFormat="false" ht="15" hidden="false" customHeight="false" outlineLevel="0" collapsed="false">
      <c r="C6" s="164" t="s">
        <v>761</v>
      </c>
      <c r="D6" s="151" t="s">
        <v>453</v>
      </c>
      <c r="E6" s="16" t="s">
        <v>64</v>
      </c>
      <c r="F6" s="165" t="s">
        <v>762</v>
      </c>
      <c r="G6" s="36" t="str">
        <f aca="false">IF(LEFT(F6,3)="2.5", MID(F6,7,2),LEFT(F6,2))</f>
        <v>53</v>
      </c>
      <c r="H6" s="31" t="s">
        <v>716</v>
      </c>
      <c r="I6" s="200"/>
      <c r="J6" s="31"/>
      <c r="K6" s="31"/>
      <c r="L6" s="27" t="e">
        <f aca="false" t="array" ref="L6:L6">INDEX(Cable_L!$B$3:$B$77,MATCH(1,COUNTIFS($G6,Cable_L!$A$3:$A$77,$H6,Cable_L!$C$3:$C$77),0))</f>
        <v>#NAME?</v>
      </c>
      <c r="M6" s="15" t="e">
        <v>#NAME?</v>
      </c>
      <c r="N6" s="27" t="e">
        <f aca="false" t="array" ref="N6:N6">INDEX(INDEX(Cable_L!$H$3:$K$77,,MATCH(N$2,Cable_L!$H$2:$K$2,0)),MATCH(1,COUNTIFS($G6,Cable_L!$A$3:$A$77,$H6,Cable_L!$C$3:$C$77),0))</f>
        <v>#NAME?</v>
      </c>
      <c r="O6" s="27" t="e">
        <f aca="false" t="array" ref="O6:O6">INDEX(INDEX(Cable_L!$H$3:$K$77,,MATCH(O$2,Cable_L!$H$2:$K$2,0)),MATCH(1,COUNTIFS($G6,Cable_L!$A$3:$A$77,$H6,Cable_L!$C$3:$C$77),0))</f>
        <v>#NAME?</v>
      </c>
      <c r="P6" s="15"/>
      <c r="Q6" s="14"/>
      <c r="R6" s="15"/>
      <c r="S6" s="14"/>
      <c r="U6" s="93" t="s">
        <v>69</v>
      </c>
      <c r="V6" s="123" t="n">
        <f aca="false">TRUE()</f>
        <v>1</v>
      </c>
      <c r="X6" s="16" t="s">
        <v>89</v>
      </c>
      <c r="Y6" s="16" t="s">
        <v>404</v>
      </c>
    </row>
    <row r="7" customFormat="false" ht="15" hidden="false" customHeight="false" outlineLevel="0" collapsed="false">
      <c r="C7" s="171" t="s">
        <v>761</v>
      </c>
      <c r="D7" s="172" t="s">
        <v>453</v>
      </c>
      <c r="E7" s="172" t="s">
        <v>64</v>
      </c>
      <c r="F7" s="173" t="s">
        <v>763</v>
      </c>
      <c r="G7" s="36" t="str">
        <f aca="false">IF(LEFT(F7,3)="2.5", MID(F7,7,2),LEFT(F7,2))</f>
        <v>53</v>
      </c>
      <c r="H7" s="31" t="s">
        <v>716</v>
      </c>
      <c r="I7" s="200"/>
      <c r="J7" s="31"/>
      <c r="K7" s="31"/>
      <c r="L7" s="27" t="e">
        <f aca="false" t="array" ref="L7:L7">INDEX(Cable_L!$B$3:$B$77,MATCH(1,COUNTIFS($G7,Cable_L!$A$3:$A$77,$H7,Cable_L!$C$3:$C$77),0))</f>
        <v>#NAME?</v>
      </c>
      <c r="M7" s="15" t="e">
        <v>#NAME?</v>
      </c>
      <c r="N7" s="27"/>
      <c r="O7" s="27"/>
      <c r="P7" s="15"/>
      <c r="Q7" s="14"/>
      <c r="R7" s="15"/>
      <c r="S7" s="14"/>
      <c r="U7" s="157" t="s">
        <v>74</v>
      </c>
      <c r="V7" s="157" t="s">
        <v>60</v>
      </c>
      <c r="X7" s="16" t="s">
        <v>93</v>
      </c>
      <c r="Y7" s="16" t="s">
        <v>406</v>
      </c>
      <c r="Z7" s="31" t="s">
        <v>95</v>
      </c>
    </row>
    <row r="8" customFormat="false" ht="15" hidden="false" customHeight="false" outlineLevel="0" collapsed="false">
      <c r="C8" s="164" t="s">
        <v>764</v>
      </c>
      <c r="D8" s="151" t="s">
        <v>457</v>
      </c>
      <c r="E8" s="16" t="s">
        <v>68</v>
      </c>
      <c r="F8" s="165" t="s">
        <v>765</v>
      </c>
      <c r="G8" s="36" t="str">
        <f aca="false">IF(LEFT(F8,3)="2.5", MID(F8,7,2),LEFT(F8,2))</f>
        <v>49</v>
      </c>
      <c r="H8" s="31" t="s">
        <v>716</v>
      </c>
      <c r="I8" s="200"/>
      <c r="J8" s="31"/>
      <c r="K8" s="31"/>
      <c r="L8" s="27" t="e">
        <f aca="false" t="array" ref="L8:L8">INDEX(Cable_L!$B$3:$B$77,MATCH(1,COUNTIFS($G8,Cable_L!$A$3:$A$77,$H8,Cable_L!$C$3:$C$77),0))</f>
        <v>#NAME?</v>
      </c>
      <c r="M8" s="15"/>
      <c r="N8" s="27" t="e">
        <f aca="false" t="array" ref="N8:N8">INDEX(INDEX(Cable_L!$H$3:$K$77,,MATCH(N$2,Cable_L!$H$2:$K$2,0)),MATCH(1,COUNTIFS($G8,Cable_L!$A$3:$A$77,$H8,Cable_L!$C$3:$C$77),0))</f>
        <v>#NAME?</v>
      </c>
      <c r="O8" s="27" t="e">
        <f aca="false" t="array" ref="O8:O8">INDEX(INDEX(Cable_L!$H$3:$K$77,,MATCH(O$2,Cable_L!$H$2:$K$2,0)),MATCH(1,COUNTIFS($G8,Cable_L!$A$3:$A$77,$H8,Cable_L!$C$3:$C$77),0))</f>
        <v>#NAME?</v>
      </c>
      <c r="P8" s="15"/>
      <c r="Q8" s="14"/>
      <c r="R8" s="15"/>
      <c r="S8" s="14"/>
      <c r="U8" s="93" t="s">
        <v>79</v>
      </c>
      <c r="V8" s="123" t="n">
        <f aca="false">TRUE()</f>
        <v>1</v>
      </c>
    </row>
    <row r="9" customFormat="false" ht="15" hidden="false" customHeight="false" outlineLevel="0" collapsed="false">
      <c r="C9" s="164" t="s">
        <v>751</v>
      </c>
      <c r="D9" s="151" t="s">
        <v>461</v>
      </c>
      <c r="E9" s="16" t="s">
        <v>72</v>
      </c>
      <c r="F9" s="165" t="s">
        <v>752</v>
      </c>
      <c r="G9" s="36" t="str">
        <f aca="false">IF(LEFT(F9,3)="2.5", MID(F9,7,2),LEFT(F9,2))</f>
        <v>54</v>
      </c>
      <c r="H9" s="31" t="s">
        <v>716</v>
      </c>
      <c r="I9" s="200"/>
      <c r="J9" s="31"/>
      <c r="K9" s="31"/>
      <c r="L9" s="27" t="e">
        <f aca="false" t="array" ref="L9:L9">INDEX(Cable_L!$B$3:$B$77,MATCH(1,COUNTIFS($G9,Cable_L!$A$3:$A$77,$H9,Cable_L!$C$3:$C$77),0))</f>
        <v>#NAME?</v>
      </c>
      <c r="M9" s="15"/>
      <c r="N9" s="27" t="e">
        <f aca="false" t="array" ref="N9:N9">INDEX(INDEX(Cable_L!$H$3:$K$77,,MATCH(N$2,Cable_L!$H$2:$K$2,0)),MATCH(1,COUNTIFS($G9,Cable_L!$A$3:$A$77,$H9,Cable_L!$C$3:$C$77),0))</f>
        <v>#NAME?</v>
      </c>
      <c r="O9" s="27" t="e">
        <f aca="false" t="array" ref="O9:O9">INDEX(INDEX(Cable_L!$H$3:$K$77,,MATCH(O$2,Cable_L!$H$2:$K$2,0)),MATCH(1,COUNTIFS($G9,Cable_L!$A$3:$A$77,$H9,Cable_L!$C$3:$C$77),0))</f>
        <v>#NAME?</v>
      </c>
      <c r="P9" s="15"/>
      <c r="Q9" s="14"/>
      <c r="R9" s="15"/>
      <c r="S9" s="14"/>
      <c r="U9" s="31" t="s">
        <v>84</v>
      </c>
      <c r="V9" s="16" t="n">
        <f aca="false">TRUE()</f>
        <v>1</v>
      </c>
      <c r="X9" s="16" t="s">
        <v>89</v>
      </c>
      <c r="Y9" s="16" t="s">
        <v>426</v>
      </c>
    </row>
    <row r="10" customFormat="false" ht="15" hidden="false" customHeight="false" outlineLevel="0" collapsed="false">
      <c r="C10" s="171" t="s">
        <v>751</v>
      </c>
      <c r="D10" s="172" t="s">
        <v>461</v>
      </c>
      <c r="E10" s="172" t="s">
        <v>72</v>
      </c>
      <c r="F10" s="173" t="s">
        <v>753</v>
      </c>
      <c r="G10" s="36" t="str">
        <f aca="false">IF(LEFT(F10,3)="2.5", MID(F10,7,2),LEFT(F10,2))</f>
        <v>54</v>
      </c>
      <c r="H10" s="31" t="s">
        <v>716</v>
      </c>
      <c r="I10" s="200"/>
      <c r="J10" s="31"/>
      <c r="K10" s="31"/>
      <c r="L10" s="27" t="e">
        <f aca="false" t="array" ref="L10:L10">INDEX(Cable_L!$B$3:$B$77,MATCH(1,COUNTIFS($G10,Cable_L!$A$3:$A$77,$H10,Cable_L!$C$3:$C$77),0))</f>
        <v>#NAME?</v>
      </c>
      <c r="M10" s="15"/>
      <c r="N10" s="27"/>
      <c r="O10" s="27"/>
      <c r="P10" s="15"/>
      <c r="Q10" s="14"/>
      <c r="R10" s="15"/>
      <c r="S10" s="14"/>
      <c r="U10" s="31"/>
      <c r="X10" s="16" t="s">
        <v>93</v>
      </c>
      <c r="Y10" s="16" t="s">
        <v>428</v>
      </c>
      <c r="Z10" s="31" t="s">
        <v>95</v>
      </c>
    </row>
    <row r="11" customFormat="false" ht="15" hidden="false" customHeight="false" outlineLevel="0" collapsed="false">
      <c r="C11" s="164" t="s">
        <v>754</v>
      </c>
      <c r="D11" s="151" t="s">
        <v>466</v>
      </c>
      <c r="E11" s="16" t="s">
        <v>77</v>
      </c>
      <c r="F11" s="165" t="s">
        <v>755</v>
      </c>
      <c r="G11" s="36" t="str">
        <f aca="false">IF(LEFT(F11,3)="2.5", MID(F11,7,2),LEFT(F11,2))</f>
        <v>51</v>
      </c>
      <c r="H11" s="31" t="s">
        <v>716</v>
      </c>
      <c r="I11" s="200"/>
      <c r="J11" s="31"/>
      <c r="K11" s="31"/>
      <c r="L11" s="27" t="e">
        <f aca="false" t="array" ref="L11:L11">INDEX(Cable_L!$B$3:$B$77,MATCH(1,COUNTIFS($G11,Cable_L!$A$3:$A$77,$H11,Cable_L!$C$3:$C$77),0))</f>
        <v>#NAME?</v>
      </c>
      <c r="M11" s="15"/>
      <c r="N11" s="27" t="e">
        <f aca="false" t="array" ref="N11:N11">INDEX(INDEX(Cable_L!$H$3:$K$77,,MATCH(N$2,Cable_L!$H$2:$K$2,0)),MATCH(1,COUNTIFS($G11,Cable_L!$A$3:$A$77,$H11,Cable_L!$C$3:$C$77),0))</f>
        <v>#NAME?</v>
      </c>
      <c r="O11" s="27" t="e">
        <f aca="false" t="array" ref="O11:O11">INDEX(INDEX(Cable_L!$H$3:$K$77,,MATCH(O$2,Cable_L!$H$2:$K$2,0)),MATCH(1,COUNTIFS($G11,Cable_L!$A$3:$A$77,$H11,Cable_L!$C$3:$C$77),0))</f>
        <v>#NAME?</v>
      </c>
      <c r="P11" s="15"/>
      <c r="Q11" s="14"/>
      <c r="R11" s="15"/>
      <c r="S11" s="14"/>
      <c r="U11" s="31" t="s">
        <v>92</v>
      </c>
      <c r="V11" s="31" t="s">
        <v>60</v>
      </c>
    </row>
    <row r="12" customFormat="false" ht="15" hidden="false" customHeight="false" outlineLevel="0" collapsed="false">
      <c r="C12" s="164" t="s">
        <v>756</v>
      </c>
      <c r="D12" s="151" t="s">
        <v>471</v>
      </c>
      <c r="E12" s="16" t="s">
        <v>82</v>
      </c>
      <c r="F12" s="165" t="s">
        <v>757</v>
      </c>
      <c r="G12" s="36" t="str">
        <f aca="false">IF(LEFT(F12,3)="2.5", MID(F12,7,2),LEFT(F12,2))</f>
        <v>49</v>
      </c>
      <c r="H12" s="31" t="s">
        <v>716</v>
      </c>
      <c r="I12" s="200"/>
      <c r="J12" s="31"/>
      <c r="K12" s="31"/>
      <c r="L12" s="27" t="e">
        <f aca="false" t="array" ref="L12:L12">INDEX(Cable_L!$B$3:$B$77,MATCH(1,COUNTIFS($G12,Cable_L!$A$3:$A$77,$H12,Cable_L!$C$3:$C$77),0))</f>
        <v>#NAME?</v>
      </c>
      <c r="M12" s="15"/>
      <c r="N12" s="27" t="e">
        <f aca="false" t="array" ref="N12:N12">INDEX(INDEX(Cable_L!$H$3:$K$77,,MATCH(N$2,Cable_L!$H$2:$K$2,0)),MATCH(1,COUNTIFS($G12,Cable_L!$A$3:$A$77,$H12,Cable_L!$C$3:$C$77),0))</f>
        <v>#NAME?</v>
      </c>
      <c r="O12" s="27" t="e">
        <f aca="false" t="array" ref="O12:O12">INDEX(INDEX(Cable_L!$H$3:$K$77,,MATCH(O$2,Cable_L!$H$2:$K$2,0)),MATCH(1,COUNTIFS($G12,Cable_L!$A$3:$A$77,$H12,Cable_L!$C$3:$C$77),0))</f>
        <v>#NAME?</v>
      </c>
      <c r="P12" s="15"/>
      <c r="Q12" s="14"/>
      <c r="R12" s="15"/>
      <c r="S12" s="14"/>
    </row>
    <row r="13" customFormat="false" ht="15" hidden="false" customHeight="false" outlineLevel="0" collapsed="false">
      <c r="C13" s="164" t="s">
        <v>769</v>
      </c>
      <c r="D13" s="151" t="s">
        <v>475</v>
      </c>
      <c r="E13" s="16" t="s">
        <v>87</v>
      </c>
      <c r="F13" s="165" t="s">
        <v>770</v>
      </c>
      <c r="G13" s="36" t="str">
        <f aca="false">IF(LEFT(F13,3)="2.5", MID(F13,7,2),LEFT(F13,2))</f>
        <v>54</v>
      </c>
      <c r="H13" s="31" t="s">
        <v>716</v>
      </c>
      <c r="I13" s="200"/>
      <c r="J13" s="31"/>
      <c r="K13" s="31"/>
      <c r="L13" s="27" t="e">
        <f aca="false" t="array" ref="L13:L13">INDEX(Cable_L!$B$3:$B$77,MATCH(1,COUNTIFS($G13,Cable_L!$A$3:$A$77,$H13,Cable_L!$C$3:$C$77),0))</f>
        <v>#NAME?</v>
      </c>
      <c r="M13" s="15"/>
      <c r="N13" s="27" t="e">
        <f aca="false" t="array" ref="N13:N13">INDEX(INDEX(Cable_L!$H$3:$K$77,,MATCH(N$2,Cable_L!$H$2:$K$2,0)),MATCH(1,COUNTIFS($G13,Cable_L!$A$3:$A$77,$H13,Cable_L!$C$3:$C$77),0))</f>
        <v>#NAME?</v>
      </c>
      <c r="O13" s="27" t="e">
        <f aca="false" t="array" ref="O13:O13">INDEX(INDEX(Cable_L!$H$3:$K$77,,MATCH(O$2,Cable_L!$H$2:$K$2,0)),MATCH(1,COUNTIFS($G13,Cable_L!$A$3:$A$77,$H13,Cable_L!$C$3:$C$77),0))</f>
        <v>#NAME?</v>
      </c>
      <c r="P13" s="15"/>
      <c r="Q13" s="14"/>
      <c r="R13" s="15"/>
      <c r="S13" s="14"/>
      <c r="X13" s="16" t="s">
        <v>89</v>
      </c>
      <c r="Y13" s="16" t="s">
        <v>404</v>
      </c>
    </row>
    <row r="14" customFormat="false" ht="15" hidden="false" customHeight="false" outlineLevel="0" collapsed="false">
      <c r="C14" s="171" t="s">
        <v>769</v>
      </c>
      <c r="D14" s="172" t="s">
        <v>475</v>
      </c>
      <c r="E14" s="172" t="s">
        <v>87</v>
      </c>
      <c r="F14" s="173" t="s">
        <v>771</v>
      </c>
      <c r="G14" s="36" t="str">
        <f aca="false">IF(LEFT(F14,3)="2.5", MID(F14,7,2),LEFT(F14,2))</f>
        <v>54</v>
      </c>
      <c r="H14" s="31" t="s">
        <v>716</v>
      </c>
      <c r="I14" s="200"/>
      <c r="J14" s="31"/>
      <c r="K14" s="31"/>
      <c r="L14" s="27" t="e">
        <f aca="false" t="array" ref="L14:L14">INDEX(Cable_L!$B$3:$B$77,MATCH(1,COUNTIFS($G14,Cable_L!$A$3:$A$77,$H14,Cable_L!$C$3:$C$77),0))</f>
        <v>#NAME?</v>
      </c>
      <c r="M14" s="15"/>
      <c r="N14" s="27"/>
      <c r="O14" s="27"/>
      <c r="P14" s="15"/>
      <c r="Q14" s="14"/>
      <c r="R14" s="15"/>
      <c r="S14" s="14"/>
      <c r="U14" s="145" t="s">
        <v>699</v>
      </c>
      <c r="X14" s="16" t="s">
        <v>93</v>
      </c>
      <c r="Y14" s="16" t="s">
        <v>406</v>
      </c>
      <c r="Z14" s="31" t="s">
        <v>95</v>
      </c>
    </row>
    <row r="15" customFormat="false" ht="15" hidden="false" customHeight="false" outlineLevel="0" collapsed="false">
      <c r="C15" s="164" t="s">
        <v>766</v>
      </c>
      <c r="D15" s="151" t="s">
        <v>480</v>
      </c>
      <c r="E15" s="16" t="s">
        <v>96</v>
      </c>
      <c r="F15" s="165" t="s">
        <v>767</v>
      </c>
      <c r="G15" s="36" t="str">
        <f aca="false">IF(LEFT(F15,3)="2.5", MID(F15,7,2),LEFT(F15,2))</f>
        <v>54</v>
      </c>
      <c r="H15" s="31" t="s">
        <v>716</v>
      </c>
      <c r="I15" s="200"/>
      <c r="J15" s="31"/>
      <c r="K15" s="31"/>
      <c r="L15" s="27" t="e">
        <f aca="false" t="array" ref="L15:L15">INDEX(Cable_L!$B$3:$B$77,MATCH(1,COUNTIFS($G15,Cable_L!$A$3:$A$77,$H15,Cable_L!$C$3:$C$77),0))</f>
        <v>#NAME?</v>
      </c>
      <c r="M15" s="15"/>
      <c r="N15" s="27" t="e">
        <f aca="false" t="array" ref="N15:N15">INDEX(INDEX(Cable_L!$H$3:$K$77,,MATCH(N$2,Cable_L!$H$2:$K$2,0)),MATCH(1,COUNTIFS($G15,Cable_L!$A$3:$A$77,$H15,Cable_L!$C$3:$C$77),0))</f>
        <v>#NAME?</v>
      </c>
      <c r="O15" s="27" t="e">
        <f aca="false" t="array" ref="O15:O15">INDEX(INDEX(Cable_L!$H$3:$K$77,,MATCH(O$2,Cable_L!$H$2:$K$2,0)),MATCH(1,COUNTIFS($G15,Cable_L!$A$3:$A$77,$H15,Cable_L!$C$3:$C$77),0))</f>
        <v>#NAME?</v>
      </c>
      <c r="P15" s="15"/>
      <c r="Q15" s="14"/>
      <c r="R15" s="15"/>
      <c r="S15" s="14"/>
      <c r="X15" s="16" t="s">
        <v>89</v>
      </c>
      <c r="Y15" s="16" t="s">
        <v>426</v>
      </c>
    </row>
    <row r="16" customFormat="false" ht="15" hidden="false" customHeight="false" outlineLevel="0" collapsed="false">
      <c r="C16" s="204" t="s">
        <v>766</v>
      </c>
      <c r="D16" s="205" t="s">
        <v>480</v>
      </c>
      <c r="E16" s="205" t="s">
        <v>96</v>
      </c>
      <c r="F16" s="206" t="s">
        <v>768</v>
      </c>
      <c r="G16" s="36" t="str">
        <f aca="false">IF(LEFT(F16,3)="2.5", MID(F16,7,2),LEFT(F16,2))</f>
        <v>54</v>
      </c>
      <c r="H16" s="31" t="s">
        <v>716</v>
      </c>
      <c r="I16" s="200"/>
      <c r="J16" s="31"/>
      <c r="K16" s="31"/>
      <c r="L16" s="27" t="e">
        <f aca="false" t="array" ref="L16:L16">INDEX(Cable_L!$B$3:$B$77,MATCH(1,COUNTIFS($G16,Cable_L!$A$3:$A$77,$H16,Cable_L!$C$3:$C$77),0))</f>
        <v>#NAME?</v>
      </c>
      <c r="M16" s="15"/>
      <c r="N16" s="27"/>
      <c r="O16" s="27"/>
      <c r="P16" s="15"/>
      <c r="Q16" s="14"/>
      <c r="R16" s="15"/>
      <c r="S16" s="14"/>
      <c r="X16" s="16" t="s">
        <v>93</v>
      </c>
      <c r="Y16" s="16" t="s">
        <v>428</v>
      </c>
      <c r="Z16" s="31" t="s">
        <v>95</v>
      </c>
    </row>
    <row r="17" customFormat="false" ht="15" hidden="false" customHeight="false" outlineLevel="0" collapsed="false">
      <c r="G17" s="36" t="str">
        <f aca="false">IF(LEFT(F17,3)="2.5", MID(F17,7,2),LEFT(F17,2))</f>
        <v/>
      </c>
      <c r="H17" s="31"/>
      <c r="I17" s="31"/>
      <c r="J17" s="31"/>
      <c r="K17" s="31"/>
      <c r="L17" s="14"/>
      <c r="M17" s="15"/>
      <c r="N17" s="14"/>
      <c r="O17" s="27"/>
      <c r="P17" s="15"/>
      <c r="Q17" s="14"/>
      <c r="R17" s="15"/>
      <c r="S17" s="14"/>
      <c r="Z17" s="31"/>
    </row>
    <row r="18" customFormat="false" ht="15" hidden="false" customHeight="false" outlineLevel="0" collapsed="false">
      <c r="C18" s="159" t="s">
        <v>735</v>
      </c>
      <c r="D18" s="160" t="s">
        <v>409</v>
      </c>
      <c r="E18" s="161" t="s">
        <v>99</v>
      </c>
      <c r="F18" s="162" t="s">
        <v>737</v>
      </c>
      <c r="G18" s="36" t="str">
        <f aca="false">IF(LEFT(F18,3)="2.5", MID(F18,7,2),LEFT(F18,2))</f>
        <v>53</v>
      </c>
      <c r="H18" s="31" t="s">
        <v>716</v>
      </c>
      <c r="I18" s="200"/>
      <c r="J18" s="31"/>
      <c r="K18" s="31"/>
      <c r="L18" s="27" t="e">
        <f aca="false" t="array" ref="L18:L18">INDEX(Cable_L!$B$3:$B$77,MATCH(1,COUNTIFS($G18,Cable_L!$A$3:$A$77,$H18,Cable_L!$C$3:$C$77),0))</f>
        <v>#NAME?</v>
      </c>
      <c r="M18" s="22" t="e">
        <f aca="false" t="array" ref="M18:M22">_xlfn._xlws.sort(_xlfn.unique(G18:G29))</f>
        <v>#NAME?</v>
      </c>
      <c r="N18" s="27" t="e">
        <f aca="false" t="array" ref="N18:N18">INDEX(INDEX(Cable_L!$H$3:$K$77,,MATCH(N$2,Cable_L!$H$2:$K$2,0)),MATCH(1,COUNTIFS($G18,Cable_L!$A$3:$A$77,$H18,Cable_L!$C$3:$C$77),0))</f>
        <v>#NAME?</v>
      </c>
      <c r="O18" s="27" t="e">
        <f aca="false" t="array" ref="O18:O18">INDEX(INDEX(Cable_L!$H$3:$K$77,,MATCH(O$2,Cable_L!$H$2:$K$2,0)),MATCH(1,COUNTIFS($G18,Cable_L!$A$3:$A$77,$H18,Cable_L!$C$3:$C$77),0))</f>
        <v>#NAME?</v>
      </c>
      <c r="P18" s="22" t="e">
        <f aca="false" t="array" ref="P18:P19">_xlfn._xlws.filter(_xlfn.unique(N18:N29),_xlfn.unique(N18:N29)&lt;&gt;"")</f>
        <v>#NAME?</v>
      </c>
      <c r="Q18" s="16" t="e">
        <f aca="false">COUNTIF(N18:N29,P18)</f>
        <v>#NAME?</v>
      </c>
      <c r="R18" s="22" t="e">
        <f aca="false" t="array" ref="R18:R19">_xlfn._xlws.filter(_xlfn.unique(O18:O29),_xlfn.unique(O18:O29)&lt;&gt;"")</f>
        <v>#NAME?</v>
      </c>
      <c r="S18" s="27" t="e">
        <f aca="false">COUNTIF(O18:O29,R18)</f>
        <v>#NAME?</v>
      </c>
      <c r="X18" s="16" t="s">
        <v>89</v>
      </c>
      <c r="Y18" s="16" t="s">
        <v>426</v>
      </c>
    </row>
    <row r="19" customFormat="false" ht="15" hidden="false" customHeight="false" outlineLevel="0" collapsed="false">
      <c r="C19" s="171" t="s">
        <v>735</v>
      </c>
      <c r="D19" s="172" t="s">
        <v>409</v>
      </c>
      <c r="E19" s="172" t="s">
        <v>99</v>
      </c>
      <c r="F19" s="173" t="s">
        <v>738</v>
      </c>
      <c r="G19" s="36" t="str">
        <f aca="false">IF(LEFT(F19,3)="2.5", MID(F19,7,2),LEFT(F19,2))</f>
        <v>53</v>
      </c>
      <c r="H19" s="31" t="s">
        <v>716</v>
      </c>
      <c r="I19" s="200"/>
      <c r="J19" s="31"/>
      <c r="K19" s="31"/>
      <c r="L19" s="27" t="e">
        <f aca="false" t="array" ref="L19:L19">INDEX(Cable_L!$B$3:$B$77,MATCH(1,COUNTIFS($G19,Cable_L!$A$3:$A$77,$H19,Cable_L!$C$3:$C$77),0))</f>
        <v>#NAME?</v>
      </c>
      <c r="M19" s="15" t="e">
        <v>#NAME?</v>
      </c>
      <c r="N19" s="27"/>
      <c r="O19" s="27"/>
      <c r="P19" s="15" t="e">
        <v>#NAME?</v>
      </c>
      <c r="Q19" s="16" t="e">
        <f aca="false">COUNTIF(N18:N29,P19)</f>
        <v>#NAME?</v>
      </c>
      <c r="R19" s="15" t="e">
        <v>#NAME?</v>
      </c>
      <c r="S19" s="27" t="e">
        <f aca="false">COUNTIF(O18:O29,R19)</f>
        <v>#NAME?</v>
      </c>
      <c r="X19" s="16" t="s">
        <v>93</v>
      </c>
      <c r="Y19" s="16" t="s">
        <v>428</v>
      </c>
      <c r="Z19" s="31" t="s">
        <v>95</v>
      </c>
    </row>
    <row r="20" customFormat="false" ht="15" hidden="false" customHeight="false" outlineLevel="0" collapsed="false">
      <c r="C20" s="164" t="s">
        <v>739</v>
      </c>
      <c r="D20" s="151" t="s">
        <v>415</v>
      </c>
      <c r="E20" s="16" t="s">
        <v>104</v>
      </c>
      <c r="F20" s="165" t="s">
        <v>741</v>
      </c>
      <c r="G20" s="36" t="str">
        <f aca="false">IF(LEFT(F20,3)="2.5", MID(F20,7,2),LEFT(F20,2))</f>
        <v>49</v>
      </c>
      <c r="H20" s="31" t="s">
        <v>716</v>
      </c>
      <c r="I20" s="200"/>
      <c r="J20" s="31"/>
      <c r="K20" s="31"/>
      <c r="L20" s="27" t="e">
        <f aca="false" t="array" ref="L20:L20">INDEX(Cable_L!$B$3:$B$77,MATCH(1,COUNTIFS($G20,Cable_L!$A$3:$A$77,$H20,Cable_L!$C$3:$C$77),0))</f>
        <v>#NAME?</v>
      </c>
      <c r="M20" s="15" t="e">
        <v>#NAME?</v>
      </c>
      <c r="N20" s="27" t="e">
        <f aca="false" t="array" ref="N20:N20">INDEX(INDEX(Cable_L!$H$3:$K$77,,MATCH(N$2,Cable_L!$H$2:$K$2,0)),MATCH(1,COUNTIFS($G20,Cable_L!$A$3:$A$77,$H20,Cable_L!$C$3:$C$77),0))</f>
        <v>#NAME?</v>
      </c>
      <c r="O20" s="27" t="e">
        <f aca="false" t="array" ref="O20:O20">INDEX(INDEX(Cable_L!$H$3:$K$77,,MATCH(O$2,Cable_L!$H$2:$K$2,0)),MATCH(1,COUNTIFS($G20,Cable_L!$A$3:$A$77,$H20,Cable_L!$C$3:$C$77),0))</f>
        <v>#NAME?</v>
      </c>
      <c r="P20" s="15"/>
      <c r="Q20" s="14"/>
      <c r="R20" s="15"/>
      <c r="S20" s="14"/>
    </row>
    <row r="21" customFormat="false" ht="15" hidden="false" customHeight="false" outlineLevel="0" collapsed="false">
      <c r="C21" s="164" t="s">
        <v>742</v>
      </c>
      <c r="D21" s="151" t="s">
        <v>419</v>
      </c>
      <c r="E21" s="16" t="s">
        <v>109</v>
      </c>
      <c r="F21" s="165" t="s">
        <v>744</v>
      </c>
      <c r="G21" s="36" t="str">
        <f aca="false">IF(LEFT(F21,3)="2.5", MID(F21,7,2),LEFT(F21,2))</f>
        <v>47</v>
      </c>
      <c r="H21" s="31" t="s">
        <v>716</v>
      </c>
      <c r="I21" s="200"/>
      <c r="J21" s="31"/>
      <c r="K21" s="203"/>
      <c r="L21" s="27" t="e">
        <f aca="false" t="array" ref="L21:L21">INDEX(Cable_L!$B$3:$B$77,MATCH(1,COUNTIFS($G21,Cable_L!$A$3:$A$77,$H21,Cable_L!$C$3:$C$77),0))</f>
        <v>#NAME?</v>
      </c>
      <c r="M21" s="15" t="e">
        <v>#NAME?</v>
      </c>
      <c r="N21" s="27" t="e">
        <f aca="false" t="array" ref="N21:N21">INDEX(INDEX(Cable_L!$H$3:$K$77,,MATCH(N$2,Cable_L!$H$2:$K$2,0)),MATCH(1,COUNTIFS($G21,Cable_L!$A$3:$A$77,$H21,Cable_L!$C$3:$C$77),0))</f>
        <v>#NAME?</v>
      </c>
      <c r="O21" s="27" t="e">
        <f aca="false" t="array" ref="O21:O21">INDEX(INDEX(Cable_L!$H$3:$K$77,,MATCH(O$2,Cable_L!$H$2:$K$2,0)),MATCH(1,COUNTIFS($G21,Cable_L!$A$3:$A$77,$H21,Cable_L!$C$3:$C$77),0))</f>
        <v>#NAME?</v>
      </c>
      <c r="P21" s="15"/>
      <c r="Q21" s="14"/>
      <c r="R21" s="15"/>
      <c r="S21" s="14"/>
      <c r="W21" s="14"/>
      <c r="AA21" s="14"/>
      <c r="AB21" s="14"/>
      <c r="AC21" s="14"/>
      <c r="AD21" s="14"/>
      <c r="AE21" s="14"/>
      <c r="AF21" s="14"/>
    </row>
    <row r="22" customFormat="false" ht="15" hidden="false" customHeight="false" outlineLevel="0" collapsed="false">
      <c r="C22" s="164" t="s">
        <v>728</v>
      </c>
      <c r="D22" s="151" t="s">
        <v>423</v>
      </c>
      <c r="E22" s="16" t="s">
        <v>113</v>
      </c>
      <c r="F22" s="165" t="s">
        <v>729</v>
      </c>
      <c r="G22" s="36" t="str">
        <f aca="false">IF(LEFT(F22,3)="2.5", MID(F22,7,2),LEFT(F22,2))</f>
        <v>55</v>
      </c>
      <c r="H22" s="31" t="s">
        <v>716</v>
      </c>
      <c r="I22" s="200"/>
      <c r="J22" s="31"/>
      <c r="K22" s="31"/>
      <c r="L22" s="27" t="e">
        <f aca="false" t="array" ref="L22:L22">INDEX(Cable_L!$B$3:$B$77,MATCH(1,COUNTIFS($G22,Cable_L!$A$3:$A$77,$H22,Cable_L!$C$3:$C$77),0))</f>
        <v>#NAME?</v>
      </c>
      <c r="M22" s="15" t="e">
        <v>#NAME?</v>
      </c>
      <c r="N22" s="27" t="e">
        <f aca="false" t="array" ref="N22:N22">INDEX(INDEX(Cable_L!$H$3:$K$77,,MATCH(N$2,Cable_L!$H$2:$K$2,0)),MATCH(1,COUNTIFS($G22,Cable_L!$A$3:$A$77,$H22,Cable_L!$C$3:$C$77),0))</f>
        <v>#NAME?</v>
      </c>
      <c r="O22" s="27" t="e">
        <f aca="false" t="array" ref="O22:O22">INDEX(INDEX(Cable_L!$H$3:$K$77,,MATCH(O$2,Cable_L!$H$2:$K$2,0)),MATCH(1,COUNTIFS($G22,Cable_L!$A$3:$A$77,$H22,Cable_L!$C$3:$C$77),0))</f>
        <v>#NAME?</v>
      </c>
      <c r="P22" s="15"/>
      <c r="Q22" s="14"/>
      <c r="R22" s="15"/>
      <c r="S22" s="14"/>
      <c r="W22" s="14"/>
      <c r="X22" s="16" t="s">
        <v>89</v>
      </c>
      <c r="Y22" s="16" t="s">
        <v>404</v>
      </c>
      <c r="AA22" s="14"/>
      <c r="AB22" s="14"/>
      <c r="AC22" s="14"/>
      <c r="AD22" s="14"/>
      <c r="AE22" s="14"/>
      <c r="AF22" s="14"/>
    </row>
    <row r="23" customFormat="false" ht="15" hidden="false" customHeight="false" outlineLevel="0" collapsed="false">
      <c r="C23" s="171" t="s">
        <v>728</v>
      </c>
      <c r="D23" s="172" t="s">
        <v>423</v>
      </c>
      <c r="E23" s="172" t="s">
        <v>113</v>
      </c>
      <c r="F23" s="173" t="s">
        <v>730</v>
      </c>
      <c r="G23" s="36" t="str">
        <f aca="false">IF(LEFT(F23,3)="2.5", MID(F23,7,2),LEFT(F23,2))</f>
        <v>55</v>
      </c>
      <c r="H23" s="31" t="s">
        <v>716</v>
      </c>
      <c r="I23" s="200"/>
      <c r="J23" s="31"/>
      <c r="K23" s="31"/>
      <c r="L23" s="27" t="e">
        <f aca="false" t="array" ref="L23:L23">INDEX(Cable_L!$B$3:$B$77,MATCH(1,COUNTIFS($G23,Cable_L!$A$3:$A$77,$H23,Cable_L!$C$3:$C$77),0))</f>
        <v>#NAME?</v>
      </c>
      <c r="M23" s="15"/>
      <c r="N23" s="27"/>
      <c r="O23" s="27"/>
      <c r="P23" s="15"/>
      <c r="Q23" s="14"/>
      <c r="R23" s="15"/>
      <c r="S23" s="14"/>
      <c r="W23" s="14"/>
      <c r="X23" s="16" t="s">
        <v>93</v>
      </c>
      <c r="Y23" s="16" t="s">
        <v>406</v>
      </c>
      <c r="Z23" s="31" t="s">
        <v>95</v>
      </c>
      <c r="AA23" s="14"/>
      <c r="AB23" s="14"/>
      <c r="AC23" s="14"/>
      <c r="AD23" s="14"/>
      <c r="AE23" s="14"/>
      <c r="AF23" s="14"/>
    </row>
    <row r="24" customFormat="false" ht="15" hidden="false" customHeight="false" outlineLevel="0" collapsed="false">
      <c r="C24" s="164" t="s">
        <v>731</v>
      </c>
      <c r="D24" s="151" t="s">
        <v>430</v>
      </c>
      <c r="E24" s="16" t="s">
        <v>120</v>
      </c>
      <c r="F24" s="165" t="s">
        <v>732</v>
      </c>
      <c r="G24" s="36" t="str">
        <f aca="false">IF(LEFT(F24,3)="2.5", MID(F24,7,2),LEFT(F24,2))</f>
        <v>51</v>
      </c>
      <c r="H24" s="31" t="s">
        <v>716</v>
      </c>
      <c r="I24" s="200"/>
      <c r="J24" s="31"/>
      <c r="K24" s="31"/>
      <c r="L24" s="27" t="e">
        <f aca="false" t="array" ref="L24:L24">INDEX(Cable_L!$B$3:$B$77,MATCH(1,COUNTIFS($G24,Cable_L!$A$3:$A$77,$H24,Cable_L!$C$3:$C$77),0))</f>
        <v>#NAME?</v>
      </c>
      <c r="M24" s="15"/>
      <c r="N24" s="27" t="e">
        <f aca="false" t="array" ref="N24:N24">INDEX(INDEX(Cable_L!$H$3:$K$77,,MATCH(N$2,Cable_L!$H$2:$K$2,0)),MATCH(1,COUNTIFS($G24,Cable_L!$A$3:$A$77,$H24,Cable_L!$C$3:$C$77),0))</f>
        <v>#NAME?</v>
      </c>
      <c r="O24" s="27" t="e">
        <f aca="false" t="array" ref="O24:O24">INDEX(INDEX(Cable_L!$H$3:$K$77,,MATCH(O$2,Cable_L!$H$2:$K$2,0)),MATCH(1,COUNTIFS($G24,Cable_L!$A$3:$A$77,$H24,Cable_L!$C$3:$C$77),0))</f>
        <v>#NAME?</v>
      </c>
      <c r="P24" s="15"/>
      <c r="Q24" s="14"/>
      <c r="R24" s="15"/>
      <c r="S24" s="14"/>
      <c r="W24" s="14"/>
      <c r="AA24" s="14"/>
      <c r="AB24" s="14"/>
      <c r="AC24" s="14"/>
      <c r="AD24" s="14"/>
      <c r="AE24" s="14"/>
      <c r="AF24" s="14"/>
    </row>
    <row r="25" customFormat="false" ht="15" hidden="false" customHeight="false" outlineLevel="0" collapsed="false">
      <c r="C25" s="164" t="s">
        <v>733</v>
      </c>
      <c r="D25" s="151" t="s">
        <v>434</v>
      </c>
      <c r="E25" s="16" t="s">
        <v>124</v>
      </c>
      <c r="F25" s="165" t="s">
        <v>734</v>
      </c>
      <c r="G25" s="36" t="str">
        <f aca="false">IF(LEFT(F25,3)="2.5", MID(F25,7,2),LEFT(F25,2))</f>
        <v>49</v>
      </c>
      <c r="H25" s="31" t="s">
        <v>716</v>
      </c>
      <c r="I25" s="200"/>
      <c r="J25" s="31"/>
      <c r="K25" s="31"/>
      <c r="L25" s="27" t="e">
        <f aca="false" t="array" ref="L25:L25">INDEX(Cable_L!$B$3:$B$77,MATCH(1,COUNTIFS($G25,Cable_L!$A$3:$A$77,$H25,Cable_L!$C$3:$C$77),0))</f>
        <v>#NAME?</v>
      </c>
      <c r="M25" s="15"/>
      <c r="N25" s="27" t="e">
        <f aca="false" t="array" ref="N25:N25">INDEX(INDEX(Cable_L!$H$3:$K$77,,MATCH(N$2,Cable_L!$H$2:$K$2,0)),MATCH(1,COUNTIFS($G25,Cable_L!$A$3:$A$77,$H25,Cable_L!$C$3:$C$77),0))</f>
        <v>#NAME?</v>
      </c>
      <c r="O25" s="27" t="e">
        <f aca="false" t="array" ref="O25:O25">INDEX(INDEX(Cable_L!$H$3:$K$77,,MATCH(O$2,Cable_L!$H$2:$K$2,0)),MATCH(1,COUNTIFS($G25,Cable_L!$A$3:$A$77,$H25,Cable_L!$C$3:$C$77),0))</f>
        <v>#NAME?</v>
      </c>
      <c r="P25" s="15"/>
      <c r="Q25" s="14"/>
      <c r="R25" s="15"/>
      <c r="S25" s="14"/>
      <c r="W25" s="14"/>
      <c r="AA25" s="14"/>
      <c r="AB25" s="14"/>
      <c r="AC25" s="14"/>
      <c r="AD25" s="14"/>
      <c r="AE25" s="14"/>
      <c r="AF25" s="14"/>
    </row>
    <row r="26" customFormat="false" ht="15" hidden="false" customHeight="false" outlineLevel="0" collapsed="false">
      <c r="C26" s="164" t="s">
        <v>745</v>
      </c>
      <c r="D26" s="151" t="s">
        <v>679</v>
      </c>
      <c r="E26" s="16" t="s">
        <v>128</v>
      </c>
      <c r="F26" s="165" t="s">
        <v>746</v>
      </c>
      <c r="G26" s="36" t="str">
        <f aca="false">IF(LEFT(F26,3)="2.5", MID(F26,7,2),LEFT(F26,2))</f>
        <v>53</v>
      </c>
      <c r="H26" s="31" t="s">
        <v>716</v>
      </c>
      <c r="I26" s="200"/>
      <c r="J26" s="31"/>
      <c r="K26" s="31"/>
      <c r="L26" s="27" t="e">
        <f aca="false" t="array" ref="L26:L26">INDEX(Cable_L!$B$3:$B$77,MATCH(1,COUNTIFS($G26,Cable_L!$A$3:$A$77,$H26,Cable_L!$C$3:$C$77),0))</f>
        <v>#NAME?</v>
      </c>
      <c r="M26" s="15"/>
      <c r="N26" s="27" t="e">
        <f aca="false" t="array" ref="N26:N26">INDEX(INDEX(Cable_L!$H$3:$K$77,,MATCH(N$2,Cable_L!$H$2:$K$2,0)),MATCH(1,COUNTIFS($G26,Cable_L!$A$3:$A$77,$H26,Cable_L!$C$3:$C$77),0))</f>
        <v>#NAME?</v>
      </c>
      <c r="O26" s="27" t="e">
        <f aca="false" t="array" ref="O26:O26">INDEX(INDEX(Cable_L!$H$3:$K$77,,MATCH(O$2,Cable_L!$H$2:$K$2,0)),MATCH(1,COUNTIFS($G26,Cable_L!$A$3:$A$77,$H26,Cable_L!$C$3:$C$77),0))</f>
        <v>#NAME?</v>
      </c>
      <c r="P26" s="15"/>
      <c r="Q26" s="14"/>
      <c r="R26" s="15"/>
      <c r="S26" s="14"/>
      <c r="W26" s="14"/>
      <c r="X26" s="16" t="s">
        <v>89</v>
      </c>
      <c r="Y26" s="16" t="s">
        <v>404</v>
      </c>
      <c r="AA26" s="14"/>
      <c r="AB26" s="14"/>
      <c r="AC26" s="14"/>
      <c r="AD26" s="14"/>
      <c r="AE26" s="14"/>
      <c r="AF26" s="14"/>
    </row>
    <row r="27" customFormat="false" ht="15" hidden="false" customHeight="false" outlineLevel="0" collapsed="false">
      <c r="C27" s="171" t="s">
        <v>745</v>
      </c>
      <c r="D27" s="172" t="s">
        <v>679</v>
      </c>
      <c r="E27" s="172" t="s">
        <v>128</v>
      </c>
      <c r="F27" s="173" t="s">
        <v>747</v>
      </c>
      <c r="G27" s="36" t="str">
        <f aca="false">IF(LEFT(F27,3)="2.5", MID(F27,7,2),LEFT(F27,2))</f>
        <v>53</v>
      </c>
      <c r="H27" s="31" t="s">
        <v>716</v>
      </c>
      <c r="I27" s="200"/>
      <c r="J27" s="31"/>
      <c r="K27" s="31"/>
      <c r="L27" s="27" t="e">
        <f aca="false" t="array" ref="L27:L27">INDEX(Cable_L!$B$3:$B$77,MATCH(1,COUNTIFS($G27,Cable_L!$A$3:$A$77,$H27,Cable_L!$C$3:$C$77),0))</f>
        <v>#NAME?</v>
      </c>
      <c r="M27" s="15"/>
      <c r="N27" s="27"/>
      <c r="O27" s="27"/>
      <c r="P27" s="15"/>
      <c r="Q27" s="14"/>
      <c r="R27" s="15"/>
      <c r="S27" s="14"/>
      <c r="W27" s="14"/>
      <c r="X27" s="16" t="s">
        <v>93</v>
      </c>
      <c r="Y27" s="16" t="s">
        <v>406</v>
      </c>
      <c r="Z27" s="31" t="s">
        <v>95</v>
      </c>
      <c r="AA27" s="14"/>
      <c r="AB27" s="14"/>
      <c r="AC27" s="14"/>
      <c r="AD27" s="14"/>
      <c r="AE27" s="14"/>
      <c r="AF27" s="14"/>
    </row>
    <row r="28" customFormat="false" ht="15" hidden="false" customHeight="false" outlineLevel="0" collapsed="false">
      <c r="C28" s="164" t="s">
        <v>725</v>
      </c>
      <c r="D28" s="151" t="s">
        <v>443</v>
      </c>
      <c r="E28" s="16" t="s">
        <v>133</v>
      </c>
      <c r="F28" s="165" t="s">
        <v>726</v>
      </c>
      <c r="G28" s="36" t="str">
        <f aca="false">IF(LEFT(F28,3)="2.5", MID(F28,7,2),LEFT(F28,2))</f>
        <v>55</v>
      </c>
      <c r="H28" s="31" t="s">
        <v>716</v>
      </c>
      <c r="I28" s="200"/>
      <c r="J28" s="31"/>
      <c r="K28" s="31"/>
      <c r="L28" s="27" t="e">
        <f aca="false" t="array" ref="L28:L28">INDEX(Cable_L!$B$3:$B$77,MATCH(1,COUNTIFS($G28,Cable_L!$A$3:$A$77,$H28,Cable_L!$C$3:$C$77),0))</f>
        <v>#NAME?</v>
      </c>
      <c r="M28" s="15"/>
      <c r="N28" s="27" t="e">
        <f aca="false" t="array" ref="N28:N28">INDEX(INDEX(Cable_L!$H$3:$K$77,,MATCH(N$2,Cable_L!$H$2:$K$2,0)),MATCH(1,COUNTIFS($G28,Cable_L!$A$3:$A$77,$H28,Cable_L!$C$3:$C$77),0))</f>
        <v>#NAME?</v>
      </c>
      <c r="O28" s="27" t="e">
        <f aca="false" t="array" ref="O28:O28">INDEX(INDEX(Cable_L!$H$3:$K$77,,MATCH(O$2,Cable_L!$H$2:$K$2,0)),MATCH(1,COUNTIFS($G28,Cable_L!$A$3:$A$77,$H28,Cable_L!$C$3:$C$77),0))</f>
        <v>#NAME?</v>
      </c>
      <c r="P28" s="15"/>
      <c r="Q28" s="14"/>
      <c r="R28" s="15"/>
      <c r="S28" s="14"/>
      <c r="W28" s="14"/>
      <c r="X28" s="16" t="s">
        <v>89</v>
      </c>
      <c r="Y28" s="16" t="s">
        <v>404</v>
      </c>
      <c r="AA28" s="14"/>
      <c r="AB28" s="14"/>
      <c r="AC28" s="14"/>
      <c r="AD28" s="14"/>
      <c r="AE28" s="14"/>
      <c r="AF28" s="14"/>
    </row>
    <row r="29" customFormat="false" ht="15" hidden="false" customHeight="false" outlineLevel="0" collapsed="false">
      <c r="C29" s="204" t="s">
        <v>725</v>
      </c>
      <c r="D29" s="205" t="s">
        <v>443</v>
      </c>
      <c r="E29" s="205" t="s">
        <v>133</v>
      </c>
      <c r="F29" s="206" t="s">
        <v>727</v>
      </c>
      <c r="G29" s="36" t="str">
        <f aca="false">IF(LEFT(F29,3)="2.5", MID(F29,7,2),LEFT(F29,2))</f>
        <v>55</v>
      </c>
      <c r="H29" s="31" t="s">
        <v>716</v>
      </c>
      <c r="I29" s="200"/>
      <c r="J29" s="31"/>
      <c r="K29" s="31"/>
      <c r="L29" s="27" t="e">
        <f aca="false" t="array" ref="L29:L29">INDEX(Cable_L!$B$3:$B$77,MATCH(1,COUNTIFS($G29,Cable_L!$A$3:$A$77,$H29,Cable_L!$C$3:$C$77),0))</f>
        <v>#NAME?</v>
      </c>
      <c r="M29" s="15"/>
      <c r="N29" s="27"/>
      <c r="O29" s="27"/>
      <c r="P29" s="15"/>
      <c r="Q29" s="14"/>
      <c r="R29" s="15"/>
      <c r="S29" s="14"/>
      <c r="W29" s="14"/>
      <c r="X29" s="16" t="s">
        <v>93</v>
      </c>
      <c r="Y29" s="16" t="s">
        <v>406</v>
      </c>
      <c r="Z29" s="31" t="s">
        <v>95</v>
      </c>
      <c r="AA29" s="14"/>
      <c r="AB29" s="14"/>
      <c r="AC29" s="14"/>
      <c r="AD29" s="14"/>
      <c r="AE29" s="14"/>
      <c r="AF29" s="14"/>
    </row>
    <row r="30" customFormat="false" ht="15" hidden="false" customHeight="false" outlineLevel="0" collapsed="false">
      <c r="G30" s="36" t="str">
        <f aca="false">IF(LEFT(F30,3)="2.5", MID(F30,7,2),LEFT(F30,2))</f>
        <v/>
      </c>
      <c r="H30" s="31"/>
      <c r="I30" s="31"/>
      <c r="J30" s="31"/>
      <c r="K30" s="31"/>
      <c r="L30" s="14"/>
      <c r="M30" s="15"/>
      <c r="N30" s="14"/>
      <c r="O30" s="14"/>
      <c r="P30" s="15"/>
      <c r="Q30" s="14"/>
      <c r="R30" s="15"/>
      <c r="S30" s="14"/>
      <c r="W30" s="14"/>
      <c r="Z30" s="31"/>
      <c r="AA30" s="14"/>
      <c r="AB30" s="14"/>
      <c r="AC30" s="14"/>
      <c r="AD30" s="14"/>
      <c r="AE30" s="14"/>
      <c r="AF30" s="14"/>
    </row>
    <row r="31" customFormat="false" ht="15" hidden="false" customHeight="false" outlineLevel="0" collapsed="false">
      <c r="C31" s="159" t="s">
        <v>719</v>
      </c>
      <c r="D31" s="160" t="s">
        <v>377</v>
      </c>
      <c r="E31" s="161" t="s">
        <v>138</v>
      </c>
      <c r="F31" s="162" t="s">
        <v>720</v>
      </c>
      <c r="G31" s="36" t="str">
        <f aca="false">IF(LEFT(F31,3)="2.5", MID(F31,7,2),LEFT(F31,2))</f>
        <v>51</v>
      </c>
      <c r="H31" s="31" t="s">
        <v>716</v>
      </c>
      <c r="I31" s="200"/>
      <c r="J31" s="31"/>
      <c r="K31" s="31"/>
      <c r="L31" s="27" t="e">
        <f aca="false" t="array" ref="L31:L31">INDEX(Cable_L!$B$3:$B$77,MATCH(1,COUNTIFS($G31,Cable_L!$A$3:$A$77,$H31,Cable_L!$C$3:$C$77),0))</f>
        <v>#NAME?</v>
      </c>
      <c r="M31" s="22" t="e">
        <f aca="false" t="array" ref="M31:M35">_xlfn._xlws.sort(_xlfn.unique(G31:G38))</f>
        <v>#NAME?</v>
      </c>
      <c r="N31" s="27" t="e">
        <f aca="false" t="array" ref="N31:N31">INDEX(INDEX(Cable_L!$H$3:$K$77,,MATCH(N$2,Cable_L!$H$2:$K$2,0)),MATCH(1,COUNTIFS($G31,Cable_L!$A$3:$A$77,$H31,Cable_L!$C$3:$C$77),0))</f>
        <v>#NAME?</v>
      </c>
      <c r="O31" s="27" t="e">
        <f aca="false" t="array" ref="O31:O31">INDEX(INDEX(Cable_L!$H$3:$K$77,,MATCH(O$2,Cable_L!$H$2:$K$2,0)),MATCH(1,COUNTIFS($G31,Cable_L!$A$3:$A$77,$H31,Cable_L!$C$3:$C$77),0))</f>
        <v>#NAME?</v>
      </c>
      <c r="P31" s="22" t="e">
        <f aca="false" t="array" ref="P31:P32">_xlfn._xlws.filter(_xlfn.unique(N31:N38),_xlfn.unique(N31:N38)&lt;&gt;"")</f>
        <v>#NAME?</v>
      </c>
      <c r="Q31" s="16" t="e">
        <f aca="false">COUNTIF(N31:N38,P31)</f>
        <v>#NAME?</v>
      </c>
      <c r="R31" s="22" t="e">
        <f aca="false" t="array" ref="R31:R32">_xlfn._xlws.filter(_xlfn.unique(O31:O38),_xlfn.unique(O31:O38)&lt;&gt;"")</f>
        <v>#NAME?</v>
      </c>
      <c r="S31" s="27" t="e">
        <f aca="false">COUNTIF(O31:O38,R31)</f>
        <v>#NAME?</v>
      </c>
      <c r="W31" s="14"/>
      <c r="AA31" s="14"/>
      <c r="AB31" s="14"/>
      <c r="AC31" s="14"/>
      <c r="AD31" s="14"/>
      <c r="AE31" s="14"/>
      <c r="AF31" s="14"/>
    </row>
    <row r="32" customFormat="false" ht="15" hidden="false" customHeight="false" outlineLevel="0" collapsed="false">
      <c r="C32" s="164" t="s">
        <v>721</v>
      </c>
      <c r="D32" s="151" t="s">
        <v>381</v>
      </c>
      <c r="E32" s="16" t="s">
        <v>143</v>
      </c>
      <c r="F32" s="165" t="s">
        <v>722</v>
      </c>
      <c r="G32" s="36" t="str">
        <f aca="false">IF(LEFT(F32,3)="2.5", MID(F32,7,2),LEFT(F32,2))</f>
        <v>49</v>
      </c>
      <c r="H32" s="31" t="s">
        <v>716</v>
      </c>
      <c r="I32" s="200"/>
      <c r="J32" s="31"/>
      <c r="K32" s="31"/>
      <c r="L32" s="27" t="e">
        <f aca="false" t="array" ref="L32:L32">INDEX(Cable_L!$B$3:$B$77,MATCH(1,COUNTIFS($G32,Cable_L!$A$3:$A$77,$H32,Cable_L!$C$3:$C$77),0))</f>
        <v>#NAME?</v>
      </c>
      <c r="M32" s="15" t="e">
        <v>#NAME?</v>
      </c>
      <c r="N32" s="27" t="e">
        <f aca="false" t="array" ref="N32:N32">INDEX(INDEX(Cable_L!$H$3:$K$77,,MATCH(N$2,Cable_L!$H$2:$K$2,0)),MATCH(1,COUNTIFS($G32,Cable_L!$A$3:$A$77,$H32,Cable_L!$C$3:$C$77),0))</f>
        <v>#NAME?</v>
      </c>
      <c r="O32" s="27" t="e">
        <f aca="false" t="array" ref="O32:O32">INDEX(INDEX(Cable_L!$H$3:$K$77,,MATCH(O$2,Cable_L!$H$2:$K$2,0)),MATCH(1,COUNTIFS($G32,Cable_L!$A$3:$A$77,$H32,Cable_L!$C$3:$C$77),0))</f>
        <v>#NAME?</v>
      </c>
      <c r="P32" s="15" t="e">
        <v>#NAME?</v>
      </c>
      <c r="Q32" s="16" t="e">
        <f aca="false">COUNTIF(N31:N38,P32)</f>
        <v>#NAME?</v>
      </c>
      <c r="R32" s="15" t="e">
        <v>#NAME?</v>
      </c>
      <c r="S32" s="27" t="e">
        <f aca="false">COUNTIF(O31:O38,R32)</f>
        <v>#NAME?</v>
      </c>
      <c r="W32" s="14"/>
      <c r="AA32" s="14"/>
      <c r="AB32" s="14"/>
      <c r="AC32" s="14"/>
      <c r="AD32" s="14"/>
      <c r="AE32" s="14"/>
      <c r="AF32" s="14"/>
    </row>
    <row r="33" customFormat="false" ht="15" hidden="false" customHeight="false" outlineLevel="0" collapsed="false">
      <c r="C33" s="164" t="s">
        <v>723</v>
      </c>
      <c r="D33" s="151" t="s">
        <v>385</v>
      </c>
      <c r="E33" s="16" t="s">
        <v>147</v>
      </c>
      <c r="F33" s="165" t="s">
        <v>724</v>
      </c>
      <c r="G33" s="36" t="str">
        <f aca="false">IF(LEFT(F33,3)="2.5", MID(F33,7,2),LEFT(F33,2))</f>
        <v>47</v>
      </c>
      <c r="H33" s="31" t="s">
        <v>716</v>
      </c>
      <c r="I33" s="200"/>
      <c r="J33" s="31"/>
      <c r="K33" s="203"/>
      <c r="L33" s="27" t="e">
        <f aca="false" t="array" ref="L33:L33">INDEX(Cable_L!$B$3:$B$77,MATCH(1,COUNTIFS($G33,Cable_L!$A$3:$A$77,$H33,Cable_L!$C$3:$C$77),0))</f>
        <v>#NAME?</v>
      </c>
      <c r="M33" s="15" t="e">
        <v>#NAME?</v>
      </c>
      <c r="N33" s="27" t="e">
        <f aca="false" t="array" ref="N33:N33">INDEX(INDEX(Cable_L!$H$3:$K$77,,MATCH(N$2,Cable_L!$H$2:$K$2,0)),MATCH(1,COUNTIFS($G33,Cable_L!$A$3:$A$77,$H33,Cable_L!$C$3:$C$77),0))</f>
        <v>#NAME?</v>
      </c>
      <c r="O33" s="14" t="e">
        <f aca="false" t="array" ref="O33:O33">INDEX(INDEX(Cable_L!$H$3:$K$77,,MATCH(O$2,Cable_L!$H$2:$K$2,0)),MATCH(1,COUNTIFS($G33,Cable_L!$A$3:$A$77,$H33,Cable_L!$C$3:$C$77),0))</f>
        <v>#NAME?</v>
      </c>
      <c r="P33" s="15"/>
      <c r="Q33" s="14"/>
      <c r="R33" s="15"/>
      <c r="S33" s="14"/>
      <c r="W33" s="14"/>
      <c r="AA33" s="14"/>
      <c r="AB33" s="14"/>
      <c r="AC33" s="14"/>
      <c r="AD33" s="14"/>
      <c r="AE33" s="14"/>
      <c r="AF33" s="14"/>
    </row>
    <row r="34" customFormat="false" ht="15" hidden="false" customHeight="false" outlineLevel="0" collapsed="false">
      <c r="C34" s="164" t="s">
        <v>714</v>
      </c>
      <c r="D34" s="151" t="s">
        <v>389</v>
      </c>
      <c r="E34" s="16" t="s">
        <v>151</v>
      </c>
      <c r="F34" s="165" t="s">
        <v>715</v>
      </c>
      <c r="G34" s="36" t="str">
        <f aca="false">IF(LEFT(F34,3)="2.5", MID(F34,7,2),LEFT(F34,2))</f>
        <v>55</v>
      </c>
      <c r="H34" s="31" t="s">
        <v>716</v>
      </c>
      <c r="I34" s="200"/>
      <c r="J34" s="31"/>
      <c r="K34" s="31"/>
      <c r="L34" s="27" t="e">
        <f aca="false" t="array" ref="L34:L34">INDEX(Cable_L!$B$3:$B$77,MATCH(1,COUNTIFS($G34,Cable_L!$A$3:$A$77,$H34,Cable_L!$C$3:$C$77),0))</f>
        <v>#NAME?</v>
      </c>
      <c r="M34" s="15" t="e">
        <v>#NAME?</v>
      </c>
      <c r="N34" s="27" t="e">
        <f aca="false" t="array" ref="N34:N34">INDEX(INDEX(Cable_L!$H$3:$K$77,,MATCH(N$2,Cable_L!$H$2:$K$2,0)),MATCH(1,COUNTIFS($G34,Cable_L!$A$3:$A$77,$H34,Cable_L!$C$3:$C$77),0))</f>
        <v>#NAME?</v>
      </c>
      <c r="O34" s="27" t="e">
        <f aca="false" t="array" ref="O34:O34">INDEX(INDEX(Cable_L!$H$3:$K$77,,MATCH(O$2,Cable_L!$H$2:$K$2,0)),MATCH(1,COUNTIFS($G34,Cable_L!$A$3:$A$77,$H34,Cable_L!$C$3:$C$77),0))</f>
        <v>#NAME?</v>
      </c>
      <c r="P34" s="15"/>
      <c r="Q34" s="14"/>
      <c r="R34" s="15"/>
      <c r="S34" s="14"/>
      <c r="W34" s="14"/>
      <c r="AA34" s="14"/>
      <c r="AB34" s="14"/>
      <c r="AC34" s="14"/>
      <c r="AD34" s="14"/>
      <c r="AE34" s="14"/>
      <c r="AF34" s="14"/>
    </row>
    <row r="35" customFormat="false" ht="15" hidden="false" customHeight="false" outlineLevel="0" collapsed="false">
      <c r="C35" s="164" t="s">
        <v>717</v>
      </c>
      <c r="D35" s="151" t="s">
        <v>393</v>
      </c>
      <c r="E35" s="16" t="s">
        <v>156</v>
      </c>
      <c r="F35" s="165" t="s">
        <v>718</v>
      </c>
      <c r="G35" s="36" t="str">
        <f aca="false">IF(LEFT(F35,3)="2.5", MID(F35,7,2),LEFT(F35,2))</f>
        <v>51</v>
      </c>
      <c r="H35" s="31" t="s">
        <v>716</v>
      </c>
      <c r="I35" s="200"/>
      <c r="J35" s="31"/>
      <c r="K35" s="31"/>
      <c r="L35" s="27" t="e">
        <f aca="false" t="array" ref="L35:L35">INDEX(Cable_L!$B$3:$B$77,MATCH(1,COUNTIFS($G35,Cable_L!$A$3:$A$77,$H35,Cable_L!$C$3:$C$77),0))</f>
        <v>#NAME?</v>
      </c>
      <c r="M35" s="15" t="e">
        <v>#NAME?</v>
      </c>
      <c r="N35" s="27" t="e">
        <f aca="false" t="array" ref="N35:N35">INDEX(INDEX(Cable_L!$H$3:$K$77,,MATCH(N$2,Cable_L!$H$2:$K$2,0)),MATCH(1,COUNTIFS($G35,Cable_L!$A$3:$A$77,$H35,Cable_L!$C$3:$C$77),0))</f>
        <v>#NAME?</v>
      </c>
      <c r="O35" s="27" t="e">
        <f aca="false" t="array" ref="O35:O35">INDEX(INDEX(Cable_L!$H$3:$K$77,,MATCH(O$2,Cable_L!$H$2:$K$2,0)),MATCH(1,COUNTIFS($G35,Cable_L!$A$3:$A$77,$H35,Cable_L!$C$3:$C$77),0))</f>
        <v>#NAME?</v>
      </c>
      <c r="P35" s="15"/>
      <c r="Q35" s="14"/>
      <c r="R35" s="15"/>
      <c r="S35" s="14"/>
      <c r="W35" s="14"/>
      <c r="AA35" s="14"/>
      <c r="AB35" s="14"/>
      <c r="AC35" s="14"/>
      <c r="AD35" s="14"/>
      <c r="AE35" s="14"/>
      <c r="AF35" s="14"/>
    </row>
    <row r="36" customFormat="false" ht="15" hidden="false" customHeight="false" outlineLevel="0" collapsed="false">
      <c r="C36" s="164" t="s">
        <v>779</v>
      </c>
      <c r="D36" s="151" t="s">
        <v>397</v>
      </c>
      <c r="E36" s="16" t="s">
        <v>161</v>
      </c>
      <c r="F36" s="165" t="s">
        <v>780</v>
      </c>
      <c r="G36" s="36" t="str">
        <f aca="false">IF(LEFT(F36,3)="2.5", MID(F36,7,2),LEFT(F36,2))</f>
        <v>49</v>
      </c>
      <c r="H36" s="31" t="s">
        <v>716</v>
      </c>
      <c r="I36" s="200"/>
      <c r="J36" s="31"/>
      <c r="K36" s="31"/>
      <c r="L36" s="27" t="e">
        <f aca="false" t="array" ref="L36:L36">INDEX(Cable_L!$B$3:$B$77,MATCH(1,COUNTIFS($G36,Cable_L!$A$3:$A$77,$H36,Cable_L!$C$3:$C$77),0))</f>
        <v>#NAME?</v>
      </c>
      <c r="M36" s="15"/>
      <c r="N36" s="27" t="e">
        <f aca="false" t="array" ref="N36:N36">INDEX(INDEX(Cable_L!$H$3:$K$77,,MATCH(N$2,Cable_L!$H$2:$K$2,0)),MATCH(1,COUNTIFS($G36,Cable_L!$A$3:$A$77,$H36,Cable_L!$C$3:$C$77),0))</f>
        <v>#NAME?</v>
      </c>
      <c r="O36" s="27" t="e">
        <f aca="false" t="array" ref="O36:O36">INDEX(INDEX(Cable_L!$H$3:$K$77,,MATCH(O$2,Cable_L!$H$2:$K$2,0)),MATCH(1,COUNTIFS($G36,Cable_L!$A$3:$A$77,$H36,Cable_L!$C$3:$C$77),0))</f>
        <v>#NAME?</v>
      </c>
      <c r="P36" s="15"/>
      <c r="Q36" s="14"/>
      <c r="R36" s="15"/>
      <c r="S36" s="14"/>
      <c r="W36" s="14"/>
      <c r="AA36" s="14"/>
      <c r="AB36" s="14"/>
      <c r="AC36" s="14"/>
      <c r="AD36" s="14"/>
      <c r="AE36" s="14"/>
      <c r="AF36" s="14"/>
    </row>
    <row r="37" customFormat="false" ht="15" hidden="false" customHeight="false" outlineLevel="0" collapsed="false">
      <c r="C37" s="164" t="s">
        <v>748</v>
      </c>
      <c r="D37" s="151" t="s">
        <v>401</v>
      </c>
      <c r="E37" s="16" t="s">
        <v>165</v>
      </c>
      <c r="F37" s="165" t="s">
        <v>749</v>
      </c>
      <c r="G37" s="36" t="str">
        <f aca="false">IF(LEFT(F37,3)="2.5", MID(F37,7,2),LEFT(F37,2))</f>
        <v>53</v>
      </c>
      <c r="H37" s="31" t="s">
        <v>716</v>
      </c>
      <c r="I37" s="200"/>
      <c r="J37" s="31"/>
      <c r="K37" s="31"/>
      <c r="L37" s="27" t="e">
        <f aca="false" t="array" ref="L37:L37">INDEX(Cable_L!$B$3:$B$77,MATCH(1,COUNTIFS($G37,Cable_L!$A$3:$A$77,$H37,Cable_L!$C$3:$C$77),0))</f>
        <v>#NAME?</v>
      </c>
      <c r="M37" s="15"/>
      <c r="N37" s="27" t="e">
        <f aca="false" t="array" ref="N37:N37">INDEX(INDEX(Cable_L!$H$3:$K$77,,MATCH(N$2,Cable_L!$H$2:$K$2,0)),MATCH(1,COUNTIFS($G37,Cable_L!$A$3:$A$77,$H37,Cable_L!$C$3:$C$77),0))</f>
        <v>#NAME?</v>
      </c>
      <c r="O37" s="27" t="e">
        <f aca="false" t="array" ref="O37:O37">INDEX(INDEX(Cable_L!$H$3:$K$77,,MATCH(O$2,Cable_L!$H$2:$K$2,0)),MATCH(1,COUNTIFS($G37,Cable_L!$A$3:$A$77,$H37,Cable_L!$C$3:$C$77),0))</f>
        <v>#NAME?</v>
      </c>
      <c r="P37" s="15"/>
      <c r="Q37" s="14"/>
      <c r="R37" s="15"/>
      <c r="S37" s="14"/>
      <c r="W37" s="14"/>
      <c r="X37" s="16" t="s">
        <v>89</v>
      </c>
      <c r="Y37" s="16" t="s">
        <v>426</v>
      </c>
      <c r="AA37" s="14"/>
      <c r="AB37" s="14"/>
      <c r="AC37" s="14"/>
      <c r="AD37" s="14"/>
      <c r="AE37" s="14"/>
      <c r="AF37" s="14"/>
    </row>
    <row r="38" customFormat="false" ht="15" hidden="false" customHeight="false" outlineLevel="0" collapsed="false">
      <c r="C38" s="171" t="s">
        <v>748</v>
      </c>
      <c r="D38" s="172" t="s">
        <v>401</v>
      </c>
      <c r="E38" s="172" t="s">
        <v>165</v>
      </c>
      <c r="F38" s="173" t="s">
        <v>750</v>
      </c>
      <c r="G38" s="36" t="str">
        <f aca="false">IF(LEFT(F38,3)="2.5", MID(F38,7,2),LEFT(F38,2))</f>
        <v>53</v>
      </c>
      <c r="H38" s="31" t="s">
        <v>716</v>
      </c>
      <c r="I38" s="200"/>
      <c r="J38" s="31"/>
      <c r="K38" s="31"/>
      <c r="L38" s="27" t="e">
        <f aca="false" t="array" ref="L38:L38">INDEX(Cable_L!$B$3:$B$77,MATCH(1,COUNTIFS($G38,Cable_L!$A$3:$A$77,$H38,Cable_L!$C$3:$C$77),0))</f>
        <v>#NAME?</v>
      </c>
      <c r="M38" s="15"/>
      <c r="N38" s="27"/>
      <c r="O38" s="27"/>
      <c r="P38" s="15"/>
      <c r="Q38" s="14"/>
      <c r="R38" s="15"/>
      <c r="S38" s="14"/>
      <c r="W38" s="14"/>
      <c r="X38" s="16" t="s">
        <v>93</v>
      </c>
      <c r="Y38" s="16" t="s">
        <v>428</v>
      </c>
      <c r="Z38" s="31" t="s">
        <v>95</v>
      </c>
      <c r="AA38" s="14"/>
      <c r="AB38" s="14"/>
      <c r="AC38" s="14"/>
      <c r="AD38" s="14"/>
      <c r="AE38" s="14"/>
      <c r="AF38" s="14"/>
    </row>
    <row r="39" customFormat="false" ht="15" hidden="false" customHeight="false" outlineLevel="0" collapsed="false">
      <c r="C39" s="174" t="s">
        <v>67</v>
      </c>
      <c r="D39" s="175"/>
      <c r="E39" s="176" t="s">
        <v>170</v>
      </c>
      <c r="F39" s="177"/>
      <c r="G39" s="36" t="str">
        <f aca="false">IF(LEFT(F39,3)="2.5", MID(F39,7,2),LEFT(F39,2))</f>
        <v/>
      </c>
      <c r="H39" s="31"/>
      <c r="I39" s="31"/>
      <c r="J39" s="31"/>
      <c r="K39" s="31"/>
      <c r="L39" s="14"/>
      <c r="M39" s="15"/>
      <c r="N39" s="14"/>
      <c r="O39" s="14"/>
      <c r="P39" s="15"/>
      <c r="Q39" s="14"/>
      <c r="R39" s="15"/>
      <c r="S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</row>
    <row r="40" customFormat="false" ht="15" hidden="false" customHeight="false" outlineLevel="0" collapsed="false">
      <c r="G40" s="36" t="str">
        <f aca="false">IF(LEFT(F40,3)="2.5", MID(F40,7,2),LEFT(F40,2))</f>
        <v/>
      </c>
      <c r="H40" s="31"/>
      <c r="I40" s="31"/>
      <c r="J40" s="31"/>
      <c r="K40" s="31"/>
      <c r="L40" s="14"/>
      <c r="M40" s="15"/>
      <c r="N40" s="14"/>
      <c r="O40" s="14"/>
      <c r="P40" s="15"/>
      <c r="Q40" s="14"/>
      <c r="R40" s="15"/>
      <c r="S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</row>
    <row r="41" customFormat="false" ht="15" hidden="false" customHeight="false" outlineLevel="0" collapsed="false">
      <c r="G41" s="36" t="str">
        <f aca="false">IF(LEFT(F41,3)="2.5", MID(F41,7,2),LEFT(F41,2))</f>
        <v/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</row>
    <row r="42" customFormat="false" ht="15" hidden="false" customHeight="false" outlineLevel="0" collapsed="false">
      <c r="C42" s="159" t="s">
        <v>772</v>
      </c>
      <c r="D42" s="160" t="s">
        <v>934</v>
      </c>
      <c r="E42" s="161" t="s">
        <v>486</v>
      </c>
      <c r="F42" s="162" t="s">
        <v>773</v>
      </c>
      <c r="G42" s="36" t="str">
        <f aca="false">IF(LEFT(F42,3)="2.5", MID(F42,7,2),LEFT(F42,2))</f>
        <v>47</v>
      </c>
      <c r="H42" s="31" t="s">
        <v>774</v>
      </c>
      <c r="I42" s="203"/>
      <c r="J42" s="31"/>
      <c r="K42" s="200"/>
      <c r="L42" s="27" t="e">
        <f aca="false" t="array" ref="L42:L42">INDEX(Cable_L!$B$3:$B$77,MATCH(1,COUNTIFS($G42,Cable_L!$A$3:$A$77,$H42,Cable_L!$C$3:$C$77),0))</f>
        <v>#NAME?</v>
      </c>
      <c r="M42" s="22" t="e">
        <f aca="false" t="array" ref="M42:M43">_xlfn._xlws.sort(_xlfn.unique(G41:G48))</f>
        <v>#NAME?</v>
      </c>
      <c r="N42" s="27" t="e">
        <f aca="false" t="array" ref="N42:N42">INDEX(INDEX(Cable_L!$H$3:$K$77,,MATCH(N$2,Cable_L!$H$2:$K$2,0)),MATCH(1,COUNTIFS($G42,Cable_L!$A$3:$A$77,$H42,Cable_L!$C$3:$C$77),0))</f>
        <v>#NAME?</v>
      </c>
      <c r="O42" s="27" t="e">
        <f aca="false" t="array" ref="O42:O42">INDEX(INDEX(Cable_L!$H$3:$K$77,,MATCH(O$2,Cable_L!$H$2:$K$2,0)),MATCH(1,COUNTIFS($G42,Cable_L!$A$3:$A$77,$H42,Cable_L!$C$3:$C$77),0))</f>
        <v>#NAME?</v>
      </c>
      <c r="P42" s="22" t="e">
        <f aca="false" t="array" ref="P42:P42">_xlfn._xlws.filter(_xlfn.unique(N42:N49),_xlfn.unique(N42:N49)&lt;&gt;"")</f>
        <v>#NAME?</v>
      </c>
      <c r="Q42" s="16" t="e">
        <f aca="false">COUNTIF(N42:N49,P42)</f>
        <v>#NAME?</v>
      </c>
      <c r="R42" s="22" t="e">
        <f aca="false" t="array" ref="R42:R42">_xlfn._xlws.filter(_xlfn.unique(O42:O49),_xlfn.unique(O42:O49)&lt;&gt;"")</f>
        <v>#NAME?</v>
      </c>
      <c r="S42" s="27" t="e">
        <f aca="false">COUNTIF(O42:O49,R42)</f>
        <v>#NAME?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</row>
    <row r="43" customFormat="false" ht="15" hidden="false" customHeight="false" outlineLevel="0" collapsed="false">
      <c r="C43" s="164" t="s">
        <v>775</v>
      </c>
      <c r="D43" s="151" t="s">
        <v>684</v>
      </c>
      <c r="E43" s="16" t="s">
        <v>490</v>
      </c>
      <c r="F43" s="165" t="s">
        <v>776</v>
      </c>
      <c r="G43" s="36" t="str">
        <f aca="false">IF(LEFT(F43,3)="2.5", MID(F43,7,2),LEFT(F43,2))</f>
        <v>47</v>
      </c>
      <c r="H43" s="31" t="s">
        <v>774</v>
      </c>
      <c r="I43" s="207"/>
      <c r="J43" s="31"/>
      <c r="K43" s="201"/>
      <c r="L43" s="27" t="e">
        <f aca="false" t="array" ref="L43:L43">INDEX(Cable_L!$B$3:$B$77,MATCH(1,COUNTIFS($G43,Cable_L!$A$3:$A$77,$H43,Cable_L!$C$3:$C$77),0))</f>
        <v>#NAME?</v>
      </c>
      <c r="M43" s="15" t="e">
        <v>#NAME?</v>
      </c>
      <c r="N43" s="27" t="e">
        <f aca="false" t="array" ref="N43:N43">INDEX(INDEX(Cable_L!$H$3:$K$77,,MATCH(N$2,Cable_L!$H$2:$K$2,0)),MATCH(1,COUNTIFS($G43,Cable_L!$A$3:$A$77,$H43,Cable_L!$C$3:$C$77),0))</f>
        <v>#NAME?</v>
      </c>
      <c r="O43" s="27" t="e">
        <f aca="false" t="array" ref="O43:O43">INDEX(INDEX(Cable_L!$H$3:$K$77,,MATCH(O$2,Cable_L!$H$2:$K$2,0)),MATCH(1,COUNTIFS($G43,Cable_L!$A$3:$A$77,$H43,Cable_L!$C$3:$C$77),0))</f>
        <v>#NAME?</v>
      </c>
      <c r="P43" s="15"/>
      <c r="Q43" s="14"/>
      <c r="R43" s="15"/>
      <c r="S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</row>
    <row r="44" customFormat="false" ht="15" hidden="false" customHeight="false" outlineLevel="0" collapsed="false">
      <c r="C44" s="164" t="s">
        <v>777</v>
      </c>
      <c r="D44" s="151" t="s">
        <v>685</v>
      </c>
      <c r="E44" s="16" t="s">
        <v>494</v>
      </c>
      <c r="F44" s="165" t="s">
        <v>778</v>
      </c>
      <c r="G44" s="36" t="str">
        <f aca="false">IF(LEFT(F44,3)="2.5", MID(F44,7,2),LEFT(F44,2))</f>
        <v>47</v>
      </c>
      <c r="H44" s="31" t="s">
        <v>774</v>
      </c>
      <c r="I44" s="203"/>
      <c r="J44" s="31"/>
      <c r="K44" s="200"/>
      <c r="L44" s="27" t="e">
        <f aca="false" t="array" ref="L44:L44">INDEX(Cable_L!$B$3:$B$77,MATCH(1,COUNTIFS($G44,Cable_L!$A$3:$A$77,$H44,Cable_L!$C$3:$C$77),0))</f>
        <v>#NAME?</v>
      </c>
      <c r="M44" s="15"/>
      <c r="N44" s="27" t="e">
        <f aca="false" t="array" ref="N44:N44">INDEX(INDEX(Cable_L!$H$3:$K$77,,MATCH(N$2,Cable_L!$H$2:$K$2,0)),MATCH(1,COUNTIFS($G44,Cable_L!$A$3:$A$77,$H44,Cable_L!$C$3:$C$77),0))</f>
        <v>#NAME?</v>
      </c>
      <c r="O44" s="27" t="e">
        <f aca="false" t="array" ref="O44:O44">INDEX(INDEX(Cable_L!$H$3:$K$77,,MATCH(O$2,Cable_L!$H$2:$K$2,0)),MATCH(1,COUNTIFS($G44,Cable_L!$A$3:$A$77,$H44,Cable_L!$C$3:$C$77),0))</f>
        <v>#NAME?</v>
      </c>
      <c r="P44" s="15"/>
      <c r="Q44" s="14"/>
      <c r="R44" s="15"/>
      <c r="S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</row>
    <row r="45" customFormat="false" ht="15" hidden="false" customHeight="false" outlineLevel="0" collapsed="false">
      <c r="C45" s="164" t="s">
        <v>67</v>
      </c>
      <c r="E45" s="16" t="s">
        <v>496</v>
      </c>
      <c r="F45" s="165"/>
      <c r="G45" s="36" t="str">
        <f aca="false">IF(LEFT(F45,3)="2.5", MID(F45,7,2),LEFT(F45,2))</f>
        <v/>
      </c>
      <c r="H45" s="31"/>
      <c r="I45" s="31"/>
      <c r="J45" s="31"/>
      <c r="K45" s="31"/>
      <c r="L45" s="14"/>
      <c r="M45" s="15"/>
      <c r="N45" s="27"/>
      <c r="O45" s="27"/>
      <c r="P45" s="15"/>
      <c r="Q45" s="14"/>
      <c r="R45" s="15"/>
      <c r="S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</row>
    <row r="46" customFormat="false" ht="15" hidden="false" customHeight="false" outlineLevel="0" collapsed="false">
      <c r="C46" s="164" t="s">
        <v>782</v>
      </c>
      <c r="D46" s="151" t="s">
        <v>688</v>
      </c>
      <c r="E46" s="16" t="s">
        <v>499</v>
      </c>
      <c r="F46" s="165" t="s">
        <v>783</v>
      </c>
      <c r="G46" s="36" t="str">
        <f aca="false">IF(LEFT(F46,3)="2.5", MID(F46,7,2),LEFT(F46,2))</f>
        <v>47</v>
      </c>
      <c r="H46" s="31" t="s">
        <v>774</v>
      </c>
      <c r="I46" s="203"/>
      <c r="J46" s="31"/>
      <c r="K46" s="202"/>
      <c r="L46" s="214" t="e">
        <f aca="false" t="array" ref="L46:L46">INDEX(Cable_L!$B$3:$B$77,MATCH(1,COUNTIFS($G46,Cable_L!$A$3:$A$77,$H46,Cable_L!$C$3:$C$77),0))</f>
        <v>#NAME?</v>
      </c>
      <c r="M46" s="15"/>
      <c r="N46" s="27" t="e">
        <f aca="false" t="array" ref="N46:N46">INDEX(INDEX(Cable_L!$H$3:$K$77,,MATCH(N$2,Cable_L!$H$2:$K$2,0)),MATCH(1,COUNTIFS($G46,Cable_L!$A$3:$A$77,$H46,Cable_L!$C$3:$C$77),0))</f>
        <v>#NAME?</v>
      </c>
      <c r="O46" s="27" t="e">
        <f aca="false" t="array" ref="O46:O46">INDEX(INDEX(Cable_L!$H$3:$K$77,,MATCH(O$2,Cable_L!$H$2:$K$2,0)),MATCH(1,COUNTIFS($G46,Cable_L!$A$3:$A$77,$H46,Cable_L!$C$3:$C$77),0))</f>
        <v>#NAME?</v>
      </c>
      <c r="P46" s="15"/>
      <c r="Q46" s="14"/>
      <c r="R46" s="15"/>
      <c r="S46" s="14"/>
    </row>
    <row r="47" customFormat="false" ht="15" hidden="false" customHeight="false" outlineLevel="0" collapsed="false">
      <c r="C47" s="164" t="s">
        <v>67</v>
      </c>
      <c r="E47" s="16" t="s">
        <v>501</v>
      </c>
      <c r="F47" s="165"/>
      <c r="G47" s="36" t="str">
        <f aca="false">IF(LEFT(F47,3)="2.5", MID(F47,7,2),LEFT(F47,2))</f>
        <v/>
      </c>
      <c r="H47" s="31"/>
      <c r="I47" s="31"/>
      <c r="J47" s="31"/>
      <c r="K47" s="31"/>
      <c r="L47" s="14"/>
      <c r="M47" s="15"/>
      <c r="N47" s="14"/>
      <c r="O47" s="14"/>
      <c r="P47" s="15"/>
      <c r="Q47" s="14"/>
      <c r="R47" s="15"/>
      <c r="S47" s="14"/>
    </row>
    <row r="48" customFormat="false" ht="15" hidden="false" customHeight="false" outlineLevel="0" collapsed="false">
      <c r="C48" s="164" t="s">
        <v>67</v>
      </c>
      <c r="E48" s="16" t="s">
        <v>502</v>
      </c>
      <c r="F48" s="165"/>
      <c r="G48" s="36" t="str">
        <f aca="false">IF(LEFT(F48,3)="2.5", MID(F48,7,2),LEFT(F48,2))</f>
        <v/>
      </c>
      <c r="H48" s="31"/>
      <c r="I48" s="31"/>
      <c r="J48" s="31"/>
      <c r="K48" s="31"/>
      <c r="L48" s="14"/>
      <c r="M48" s="15"/>
      <c r="N48" s="14"/>
      <c r="O48" s="14"/>
      <c r="P48" s="15"/>
      <c r="Q48" s="14"/>
      <c r="R48" s="15"/>
      <c r="S48" s="14"/>
    </row>
    <row r="49" customFormat="false" ht="15" hidden="false" customHeight="false" outlineLevel="0" collapsed="false">
      <c r="C49" s="174" t="s">
        <v>67</v>
      </c>
      <c r="D49" s="175"/>
      <c r="E49" s="176" t="s">
        <v>503</v>
      </c>
      <c r="F49" s="177"/>
      <c r="G49" s="36" t="str">
        <f aca="false">IF(LEFT(F49,3)="2.5", MID(F49,7,2),LEFT(F49,2))</f>
        <v/>
      </c>
      <c r="H49" s="31"/>
      <c r="I49" s="31"/>
      <c r="J49" s="31"/>
      <c r="K49" s="31"/>
      <c r="L49" s="14"/>
      <c r="M49" s="15"/>
      <c r="N49" s="14"/>
      <c r="O49" s="14"/>
      <c r="P49" s="15"/>
      <c r="Q49" s="14"/>
      <c r="R49" s="15"/>
      <c r="S49" s="14"/>
    </row>
    <row r="50" customFormat="false" ht="15" hidden="false" customHeight="false" outlineLevel="0" collapsed="false">
      <c r="G50" s="36" t="str">
        <f aca="false">IF(LEFT(F50,3)="2.5", MID(F50,7,2),LEFT(F50,2))</f>
        <v/>
      </c>
      <c r="H50" s="31"/>
      <c r="I50" s="31"/>
      <c r="J50" s="31"/>
      <c r="K50" s="31"/>
      <c r="L50" s="14"/>
      <c r="M50" s="15"/>
      <c r="N50" s="14"/>
      <c r="O50" s="14"/>
      <c r="P50" s="15"/>
      <c r="Q50" s="14"/>
      <c r="R50" s="15"/>
      <c r="S50" s="14"/>
    </row>
    <row r="51" customFormat="false" ht="15" hidden="false" customHeight="false" outlineLevel="0" collapsed="false">
      <c r="C51" s="159" t="s">
        <v>812</v>
      </c>
      <c r="D51" s="160" t="s">
        <v>448</v>
      </c>
      <c r="E51" s="161" t="s">
        <v>198</v>
      </c>
      <c r="F51" s="162" t="s">
        <v>813</v>
      </c>
      <c r="G51" s="36" t="str">
        <f aca="false">IF(LEFT(F51,3)="2.5", MID(F51,7,2),LEFT(F51,2))</f>
        <v>52</v>
      </c>
      <c r="H51" s="31" t="s">
        <v>716</v>
      </c>
      <c r="I51" s="200"/>
      <c r="J51" s="31"/>
      <c r="K51" s="31"/>
      <c r="L51" s="27" t="e">
        <f aca="false" t="array" ref="L51:L51">INDEX(Cable_L!$B$3:$B$77,MATCH(1,COUNTIFS($G51,Cable_L!$A$3:$A$77,$H51,Cable_L!$C$3:$C$77),0))</f>
        <v>#NAME?</v>
      </c>
      <c r="M51" s="22" t="e">
        <f aca="false" t="array" ref="M51:M55">_xlfn._xlws.sort(_xlfn.unique(G50:G57))</f>
        <v>#NAME?</v>
      </c>
      <c r="N51" s="27" t="e">
        <f aca="false" t="array" ref="N51:N51">INDEX(INDEX(Cable_L!$H$3:$K$77,,MATCH(N$2,Cable_L!$H$2:$K$2,0)),MATCH(1,COUNTIFS($G51,Cable_L!$A$3:$A$77,$H51,Cable_L!$C$3:$C$77),0))</f>
        <v>#NAME?</v>
      </c>
      <c r="O51" s="27" t="e">
        <f aca="false" t="array" ref="O51:O51">INDEX(INDEX(Cable_L!$H$3:$K$77,,MATCH(O$2,Cable_L!$H$2:$K$2,0)),MATCH(1,COUNTIFS($G51,Cable_L!$A$3:$A$77,$H51,Cable_L!$C$3:$C$77),0))</f>
        <v>#NAME?</v>
      </c>
      <c r="P51" s="22" t="e">
        <f aca="false" t="array" ref="P51:P51">_xlfn._xlws.filter(_xlfn.unique(N51:N58),_xlfn.unique(N51:N58)&lt;&gt;"")</f>
        <v>#NAME?</v>
      </c>
      <c r="Q51" s="16" t="e">
        <f aca="false">COUNTIF(N51:N58,P51)</f>
        <v>#NAME?</v>
      </c>
      <c r="R51" s="22" t="e">
        <f aca="false" t="array" ref="R51:R51">_xlfn._xlws.filter(_xlfn.unique(O51:O58),_xlfn.unique(O51:O58)&lt;&gt;"")</f>
        <v>#NAME?</v>
      </c>
      <c r="S51" s="27" t="e">
        <f aca="false">COUNTIF(O51:O58,R51)</f>
        <v>#NAME?</v>
      </c>
    </row>
    <row r="52" customFormat="false" ht="15" hidden="false" customHeight="false" outlineLevel="0" collapsed="false">
      <c r="C52" s="164" t="s">
        <v>814</v>
      </c>
      <c r="D52" s="151" t="s">
        <v>453</v>
      </c>
      <c r="E52" s="16" t="s">
        <v>201</v>
      </c>
      <c r="F52" s="165" t="s">
        <v>1016</v>
      </c>
      <c r="G52" s="36" t="str">
        <f aca="false">IF(LEFT(F52,3)="2.5", MID(F52,7,2),LEFT(F52,2))</f>
        <v>52</v>
      </c>
      <c r="H52" s="31" t="s">
        <v>716</v>
      </c>
      <c r="I52" s="200"/>
      <c r="J52" s="31"/>
      <c r="K52" s="31"/>
      <c r="L52" s="27" t="e">
        <f aca="false" t="array" ref="L52:L52">INDEX(Cable_L!$B$3:$B$77,MATCH(1,COUNTIFS($G52,Cable_L!$A$3:$A$77,$H52,Cable_L!$C$3:$C$77),0))</f>
        <v>#NAME?</v>
      </c>
      <c r="M52" s="15" t="e">
        <v>#NAME?</v>
      </c>
      <c r="N52" s="27" t="e">
        <f aca="false" t="array" ref="N52:N52">INDEX(INDEX(Cable_L!$H$3:$K$77,,MATCH(N$2,Cable_L!$H$2:$K$2,0)),MATCH(1,COUNTIFS($G52,Cable_L!$A$3:$A$77,$H52,Cable_L!$C$3:$C$77),0))</f>
        <v>#NAME?</v>
      </c>
      <c r="O52" s="27" t="e">
        <f aca="false" t="array" ref="O52:O52">INDEX(INDEX(Cable_L!$H$3:$K$77,,MATCH(O$2,Cable_L!$H$2:$K$2,0)),MATCH(1,COUNTIFS($G52,Cable_L!$A$3:$A$77,$H52,Cable_L!$C$3:$C$77),0))</f>
        <v>#NAME?</v>
      </c>
      <c r="P52" s="15"/>
      <c r="Q52" s="14"/>
      <c r="R52" s="15"/>
      <c r="S52" s="14"/>
    </row>
    <row r="53" customFormat="false" ht="15" hidden="false" customHeight="false" outlineLevel="0" collapsed="false">
      <c r="C53" s="164" t="s">
        <v>816</v>
      </c>
      <c r="D53" s="151" t="s">
        <v>457</v>
      </c>
      <c r="E53" s="16" t="s">
        <v>203</v>
      </c>
      <c r="F53" s="165" t="s">
        <v>817</v>
      </c>
      <c r="G53" s="36" t="str">
        <f aca="false">IF(LEFT(F53,3)="2.5", MID(F53,7,2),LEFT(F53,2))</f>
        <v>50</v>
      </c>
      <c r="H53" s="31" t="s">
        <v>716</v>
      </c>
      <c r="I53" s="200"/>
      <c r="J53" s="31"/>
      <c r="K53" s="31"/>
      <c r="L53" s="27" t="e">
        <f aca="false" t="array" ref="L53:L53">INDEX(Cable_L!$B$3:$B$77,MATCH(1,COUNTIFS($G53,Cable_L!$A$3:$A$77,$H53,Cable_L!$C$3:$C$77),0))</f>
        <v>#NAME?</v>
      </c>
      <c r="M53" s="15" t="e">
        <v>#NAME?</v>
      </c>
      <c r="N53" s="27" t="e">
        <f aca="false" t="array" ref="N53:N53">INDEX(INDEX(Cable_L!$H$3:$K$77,,MATCH(N$2,Cable_L!$H$2:$K$2,0)),MATCH(1,COUNTIFS($G53,Cable_L!$A$3:$A$77,$H53,Cable_L!$C$3:$C$77),0))</f>
        <v>#NAME?</v>
      </c>
      <c r="O53" s="27" t="e">
        <f aca="false" t="array" ref="O53:O53">INDEX(INDEX(Cable_L!$H$3:$K$77,,MATCH(O$2,Cable_L!$H$2:$K$2,0)),MATCH(1,COUNTIFS($G53,Cable_L!$A$3:$A$77,$H53,Cable_L!$C$3:$C$77),0))</f>
        <v>#NAME?</v>
      </c>
      <c r="P53" s="15"/>
      <c r="Q53" s="14"/>
      <c r="R53" s="15"/>
      <c r="S53" s="14"/>
    </row>
    <row r="54" customFormat="false" ht="15" hidden="false" customHeight="false" outlineLevel="0" collapsed="false">
      <c r="C54" s="164" t="s">
        <v>806</v>
      </c>
      <c r="D54" s="151" t="s">
        <v>461</v>
      </c>
      <c r="E54" s="16" t="s">
        <v>205</v>
      </c>
      <c r="F54" s="165" t="s">
        <v>807</v>
      </c>
      <c r="G54" s="36" t="str">
        <f aca="false">IF(LEFT(F54,3)="2.5", MID(F54,7,2),LEFT(F54,2))</f>
        <v>56</v>
      </c>
      <c r="H54" s="31" t="s">
        <v>716</v>
      </c>
      <c r="I54" s="200"/>
      <c r="J54" s="31"/>
      <c r="K54" s="31"/>
      <c r="L54" s="27" t="e">
        <f aca="false" t="array" ref="L54:L54">INDEX(Cable_L!$B$3:$B$77,MATCH(1,COUNTIFS($G54,Cable_L!$A$3:$A$77,$H54,Cable_L!$C$3:$C$77),0))</f>
        <v>#NAME?</v>
      </c>
      <c r="M54" s="15" t="e">
        <v>#NAME?</v>
      </c>
      <c r="N54" s="27" t="e">
        <f aca="false" t="array" ref="N54:N54">INDEX(INDEX(Cable_L!$H$3:$K$77,,MATCH(N$2,Cable_L!$H$2:$K$2,0)),MATCH(1,COUNTIFS($G54,Cable_L!$A$3:$A$77,$H54,Cable_L!$C$3:$C$77),0))</f>
        <v>#NAME?</v>
      </c>
      <c r="O54" s="27" t="e">
        <f aca="false" t="array" ref="O54:O54">INDEX(INDEX(Cable_L!$H$3:$K$77,,MATCH(O$2,Cable_L!$H$2:$K$2,0)),MATCH(1,COUNTIFS($G54,Cable_L!$A$3:$A$77,$H54,Cable_L!$C$3:$C$77),0))</f>
        <v>#NAME?</v>
      </c>
      <c r="P54" s="15"/>
      <c r="Q54" s="14"/>
      <c r="R54" s="15"/>
      <c r="S54" s="14"/>
    </row>
    <row r="55" customFormat="false" ht="15" hidden="false" customHeight="false" outlineLevel="0" collapsed="false">
      <c r="C55" s="164" t="s">
        <v>808</v>
      </c>
      <c r="D55" s="151" t="s">
        <v>466</v>
      </c>
      <c r="E55" s="16" t="s">
        <v>208</v>
      </c>
      <c r="F55" s="165" t="s">
        <v>809</v>
      </c>
      <c r="G55" s="36" t="str">
        <f aca="false">IF(LEFT(F55,3)="2.5", MID(F55,7,2),LEFT(F55,2))</f>
        <v>51</v>
      </c>
      <c r="H55" s="31" t="s">
        <v>716</v>
      </c>
      <c r="I55" s="200"/>
      <c r="J55" s="31"/>
      <c r="K55" s="31"/>
      <c r="L55" s="27" t="e">
        <f aca="false" t="array" ref="L55:L55">INDEX(Cable_L!$B$3:$B$77,MATCH(1,COUNTIFS($G55,Cable_L!$A$3:$A$77,$H55,Cable_L!$C$3:$C$77),0))</f>
        <v>#NAME?</v>
      </c>
      <c r="M55" s="15" t="e">
        <v>#NAME?</v>
      </c>
      <c r="N55" s="27" t="e">
        <f aca="false" t="array" ref="N55:N55">INDEX(INDEX(Cable_L!$H$3:$K$77,,MATCH(N$2,Cable_L!$H$2:$K$2,0)),MATCH(1,COUNTIFS($G55,Cable_L!$A$3:$A$77,$H55,Cable_L!$C$3:$C$77),0))</f>
        <v>#NAME?</v>
      </c>
      <c r="O55" s="27" t="e">
        <f aca="false" t="array" ref="O55:O55">INDEX(INDEX(Cable_L!$H$3:$K$77,,MATCH(O$2,Cable_L!$H$2:$K$2,0)),MATCH(1,COUNTIFS($G55,Cable_L!$A$3:$A$77,$H55,Cable_L!$C$3:$C$77),0))</f>
        <v>#NAME?</v>
      </c>
      <c r="P55" s="15"/>
      <c r="Q55" s="14"/>
      <c r="R55" s="15"/>
      <c r="S55" s="14"/>
    </row>
    <row r="56" customFormat="false" ht="15" hidden="false" customHeight="false" outlineLevel="0" collapsed="false">
      <c r="C56" s="164" t="s">
        <v>810</v>
      </c>
      <c r="D56" s="151" t="s">
        <v>471</v>
      </c>
      <c r="E56" s="16" t="s">
        <v>211</v>
      </c>
      <c r="F56" s="165" t="s">
        <v>811</v>
      </c>
      <c r="G56" s="36" t="str">
        <f aca="false">IF(LEFT(F56,3)="2.5", MID(F56,7,2),LEFT(F56,2))</f>
        <v>50</v>
      </c>
      <c r="H56" s="31" t="s">
        <v>716</v>
      </c>
      <c r="I56" s="200"/>
      <c r="J56" s="31"/>
      <c r="K56" s="31"/>
      <c r="L56" s="27" t="e">
        <f aca="false" t="array" ref="L56:L56">INDEX(Cable_L!$B$3:$B$77,MATCH(1,COUNTIFS($G56,Cable_L!$A$3:$A$77,$H56,Cable_L!$C$3:$C$77),0))</f>
        <v>#NAME?</v>
      </c>
      <c r="M56" s="15"/>
      <c r="N56" s="27" t="e">
        <f aca="false" t="array" ref="N56:N56">INDEX(INDEX(Cable_L!$H$3:$K$77,,MATCH(N$2,Cable_L!$H$2:$K$2,0)),MATCH(1,COUNTIFS($G56,Cable_L!$A$3:$A$77,$H56,Cable_L!$C$3:$C$77),0))</f>
        <v>#NAME?</v>
      </c>
      <c r="O56" s="27" t="e">
        <f aca="false" t="array" ref="O56:O56">INDEX(INDEX(Cable_L!$H$3:$K$77,,MATCH(O$2,Cable_L!$H$2:$K$2,0)),MATCH(1,COUNTIFS($G56,Cable_L!$A$3:$A$77,$H56,Cable_L!$C$3:$C$77),0))</f>
        <v>#NAME?</v>
      </c>
      <c r="P56" s="15"/>
      <c r="Q56" s="14"/>
      <c r="R56" s="15"/>
      <c r="S56" s="14"/>
    </row>
    <row r="57" customFormat="false" ht="15" hidden="false" customHeight="false" outlineLevel="0" collapsed="false">
      <c r="C57" s="164" t="s">
        <v>67</v>
      </c>
      <c r="E57" s="16" t="s">
        <v>213</v>
      </c>
      <c r="F57" s="165"/>
      <c r="G57" s="36" t="str">
        <f aca="false">IF(LEFT(F57,3)="2.5", MID(F57,7,2),LEFT(F57,2))</f>
        <v/>
      </c>
      <c r="H57" s="31"/>
      <c r="I57" s="31"/>
      <c r="J57" s="31"/>
      <c r="K57" s="31"/>
      <c r="L57" s="14"/>
      <c r="M57" s="15"/>
      <c r="N57" s="14"/>
      <c r="O57" s="14"/>
      <c r="P57" s="15"/>
      <c r="Q57" s="14"/>
      <c r="R57" s="15"/>
      <c r="S57" s="14"/>
    </row>
    <row r="58" customFormat="false" ht="15" hidden="false" customHeight="false" outlineLevel="0" collapsed="false">
      <c r="C58" s="174" t="s">
        <v>67</v>
      </c>
      <c r="D58" s="175"/>
      <c r="E58" s="176" t="s">
        <v>214</v>
      </c>
      <c r="F58" s="177"/>
      <c r="G58" s="36" t="str">
        <f aca="false">IF(LEFT(F58,3)="2.5", MID(F58,7,2),LEFT(F58,2))</f>
        <v/>
      </c>
      <c r="H58" s="31"/>
      <c r="I58" s="31"/>
      <c r="J58" s="31"/>
      <c r="K58" s="31"/>
      <c r="L58" s="14"/>
      <c r="M58" s="15"/>
      <c r="N58" s="14"/>
      <c r="O58" s="14"/>
      <c r="P58" s="15"/>
      <c r="Q58" s="14"/>
      <c r="R58" s="15"/>
      <c r="S58" s="14"/>
    </row>
    <row r="59" customFormat="false" ht="15" hidden="false" customHeight="false" outlineLevel="0" collapsed="false">
      <c r="G59" s="36" t="str">
        <f aca="false">IF(LEFT(F59,3)="2.5", MID(F59,7,2),LEFT(F59,2))</f>
        <v/>
      </c>
      <c r="H59" s="31"/>
      <c r="I59" s="31"/>
      <c r="J59" s="31"/>
      <c r="K59" s="31"/>
      <c r="L59" s="14"/>
      <c r="M59" s="15"/>
      <c r="N59" s="14"/>
      <c r="O59" s="14"/>
      <c r="P59" s="15"/>
      <c r="Q59" s="14"/>
      <c r="R59" s="15"/>
      <c r="S59" s="14"/>
    </row>
    <row r="60" customFormat="false" ht="15" hidden="false" customHeight="false" outlineLevel="0" collapsed="false">
      <c r="C60" s="159" t="s">
        <v>800</v>
      </c>
      <c r="D60" s="160" t="s">
        <v>409</v>
      </c>
      <c r="E60" s="161" t="s">
        <v>216</v>
      </c>
      <c r="F60" s="162" t="s">
        <v>801</v>
      </c>
      <c r="G60" s="36" t="str">
        <f aca="false">IF(LEFT(F60,3)="2.5", MID(F60,7,2),LEFT(F60,2))</f>
        <v>52</v>
      </c>
      <c r="H60" s="31" t="s">
        <v>716</v>
      </c>
      <c r="I60" s="200"/>
      <c r="J60" s="31"/>
      <c r="K60" s="31"/>
      <c r="L60" s="27" t="e">
        <f aca="false" t="array" ref="L60:L60">INDEX(Cable_L!$B$3:$B$77,MATCH(1,COUNTIFS($G60,Cable_L!$A$3:$A$77,$H60,Cable_L!$C$3:$C$77),0))</f>
        <v>#NAME?</v>
      </c>
      <c r="M60" s="22" t="e">
        <f aca="false" t="array" ref="M60:M65">_xlfn._xlws.sort(_xlfn.unique(G59:G66))</f>
        <v>#NAME?</v>
      </c>
      <c r="N60" s="27" t="e">
        <f aca="false" t="array" ref="N60:N60">INDEX(INDEX(Cable_L!$H$3:$K$77,,MATCH(N$2,Cable_L!$H$2:$K$2,0)),MATCH(1,COUNTIFS($G60,Cable_L!$A$3:$A$77,$H60,Cable_L!$C$3:$C$77),0))</f>
        <v>#NAME?</v>
      </c>
      <c r="O60" s="27" t="e">
        <f aca="false" t="array" ref="O60:O60">INDEX(INDEX(Cable_L!$H$3:$K$77,,MATCH(O$2,Cable_L!$H$2:$K$2,0)),MATCH(1,COUNTIFS($G60,Cable_L!$A$3:$A$77,$H60,Cable_L!$C$3:$C$77),0))</f>
        <v>#NAME?</v>
      </c>
      <c r="P60" s="22" t="e">
        <f aca="false" t="array" ref="P60:P61">_xlfn._xlws.filter(_xlfn.unique(N60:N67),_xlfn.unique(N60:N67)&lt;&gt;"")</f>
        <v>#NAME?</v>
      </c>
      <c r="Q60" s="16" t="e">
        <f aca="false">COUNTIF(N60:N67,P60)</f>
        <v>#NAME?</v>
      </c>
      <c r="R60" s="22" t="e">
        <f aca="false" t="array" ref="R60:R61">_xlfn._xlws.filter(_xlfn.unique(O60:O67),_xlfn.unique(O60:O67)&lt;&gt;"")</f>
        <v>#NAME?</v>
      </c>
      <c r="S60" s="27" t="e">
        <f aca="false">COUNTIF(O60:O67,R60)</f>
        <v>#NAME?</v>
      </c>
    </row>
    <row r="61" customFormat="false" ht="15" hidden="false" customHeight="false" outlineLevel="0" collapsed="false">
      <c r="C61" s="164" t="s">
        <v>802</v>
      </c>
      <c r="D61" s="151" t="s">
        <v>415</v>
      </c>
      <c r="E61" s="16" t="s">
        <v>219</v>
      </c>
      <c r="F61" s="165" t="s">
        <v>803</v>
      </c>
      <c r="G61" s="36" t="str">
        <f aca="false">IF(LEFT(F61,3)="2.5", MID(F61,7,2),LEFT(F61,2))</f>
        <v>50</v>
      </c>
      <c r="H61" s="31" t="s">
        <v>716</v>
      </c>
      <c r="I61" s="200"/>
      <c r="J61" s="31"/>
      <c r="K61" s="31"/>
      <c r="L61" s="27" t="e">
        <f aca="false" t="array" ref="L61:L61">INDEX(Cable_L!$B$3:$B$77,MATCH(1,COUNTIFS($G61,Cable_L!$A$3:$A$77,$H61,Cable_L!$C$3:$C$77),0))</f>
        <v>#NAME?</v>
      </c>
      <c r="M61" s="15" t="e">
        <v>#NAME?</v>
      </c>
      <c r="N61" s="27" t="e">
        <f aca="false" t="array" ref="N61:N61">INDEX(INDEX(Cable_L!$H$3:$K$77,,MATCH(N$2,Cable_L!$H$2:$K$2,0)),MATCH(1,COUNTIFS($G61,Cable_L!$A$3:$A$77,$H61,Cable_L!$C$3:$C$77),0))</f>
        <v>#NAME?</v>
      </c>
      <c r="O61" s="27" t="e">
        <f aca="false" t="array" ref="O61:O61">INDEX(INDEX(Cable_L!$H$3:$K$77,,MATCH(O$2,Cable_L!$H$2:$K$2,0)),MATCH(1,COUNTIFS($G61,Cable_L!$A$3:$A$77,$H61,Cable_L!$C$3:$C$77),0))</f>
        <v>#NAME?</v>
      </c>
      <c r="P61" s="15" t="e">
        <v>#NAME?</v>
      </c>
      <c r="Q61" s="16" t="e">
        <f aca="false">COUNTIF(N60:N67,P61)</f>
        <v>#NAME?</v>
      </c>
      <c r="R61" s="15" t="e">
        <v>#NAME?</v>
      </c>
      <c r="S61" s="27" t="e">
        <f aca="false">COUNTIF(O60:O67,R61)</f>
        <v>#NAME?</v>
      </c>
    </row>
    <row r="62" customFormat="false" ht="15" hidden="false" customHeight="false" outlineLevel="0" collapsed="false">
      <c r="C62" s="164" t="s">
        <v>804</v>
      </c>
      <c r="D62" s="151" t="s">
        <v>419</v>
      </c>
      <c r="E62" s="16" t="s">
        <v>222</v>
      </c>
      <c r="F62" s="165" t="s">
        <v>805</v>
      </c>
      <c r="G62" s="36" t="str">
        <f aca="false">IF(LEFT(F62,3)="2.5", MID(F62,7,2),LEFT(F62,2))</f>
        <v>48</v>
      </c>
      <c r="H62" s="31" t="s">
        <v>716</v>
      </c>
      <c r="I62" s="200"/>
      <c r="J62" s="31"/>
      <c r="K62" s="203"/>
      <c r="L62" s="27" t="e">
        <f aca="false" t="array" ref="L62:L62">INDEX(Cable_L!$B$3:$B$77,MATCH(1,COUNTIFS($G62,Cable_L!$A$3:$A$77,$H62,Cable_L!$C$3:$C$77),0))</f>
        <v>#NAME?</v>
      </c>
      <c r="M62" s="15" t="e">
        <v>#NAME?</v>
      </c>
      <c r="N62" s="27" t="e">
        <f aca="false" t="array" ref="N62:N62">INDEX(INDEX(Cable_L!$H$3:$K$77,,MATCH(N$2,Cable_L!$H$2:$K$2,0)),MATCH(1,COUNTIFS($G62,Cable_L!$A$3:$A$77,$H62,Cable_L!$C$3:$C$77),0))</f>
        <v>#NAME?</v>
      </c>
      <c r="O62" s="27" t="e">
        <f aca="false" t="array" ref="O62:O62">INDEX(INDEX(Cable_L!$H$3:$K$77,,MATCH(O$2,Cable_L!$H$2:$K$2,0)),MATCH(1,COUNTIFS($G62,Cable_L!$A$3:$A$77,$H62,Cable_L!$C$3:$C$77),0))</f>
        <v>#NAME?</v>
      </c>
      <c r="P62" s="15"/>
      <c r="Q62" s="14"/>
      <c r="R62" s="15"/>
      <c r="S62" s="14"/>
    </row>
    <row r="63" customFormat="false" ht="15" hidden="false" customHeight="false" outlineLevel="0" collapsed="false">
      <c r="C63" s="164" t="s">
        <v>794</v>
      </c>
      <c r="D63" s="151" t="s">
        <v>423</v>
      </c>
      <c r="E63" s="16" t="s">
        <v>225</v>
      </c>
      <c r="F63" s="165" t="s">
        <v>795</v>
      </c>
      <c r="G63" s="36" t="str">
        <f aca="false">IF(LEFT(F63,3)="2.5", MID(F63,7,2),LEFT(F63,2))</f>
        <v>56</v>
      </c>
      <c r="H63" s="31" t="s">
        <v>716</v>
      </c>
      <c r="I63" s="200"/>
      <c r="J63" s="31"/>
      <c r="K63" s="31"/>
      <c r="L63" s="27" t="e">
        <f aca="false" t="array" ref="L63:L63">INDEX(Cable_L!$B$3:$B$77,MATCH(1,COUNTIFS($G63,Cable_L!$A$3:$A$77,$H63,Cable_L!$C$3:$C$77),0))</f>
        <v>#NAME?</v>
      </c>
      <c r="M63" s="15" t="e">
        <v>#NAME?</v>
      </c>
      <c r="N63" s="27" t="e">
        <f aca="false" t="array" ref="N63:N63">INDEX(INDEX(Cable_L!$H$3:$K$77,,MATCH(N$2,Cable_L!$H$2:$K$2,0)),MATCH(1,COUNTIFS($G63,Cable_L!$A$3:$A$77,$H63,Cable_L!$C$3:$C$77),0))</f>
        <v>#NAME?</v>
      </c>
      <c r="O63" s="27" t="e">
        <f aca="false" t="array" ref="O63:O63">INDEX(INDEX(Cable_L!$H$3:$K$77,,MATCH(O$2,Cable_L!$H$2:$K$2,0)),MATCH(1,COUNTIFS($G63,Cable_L!$A$3:$A$77,$H63,Cable_L!$C$3:$C$77),0))</f>
        <v>#NAME?</v>
      </c>
      <c r="P63" s="15"/>
      <c r="Q63" s="14"/>
      <c r="R63" s="15"/>
      <c r="S63" s="14"/>
    </row>
    <row r="64" customFormat="false" ht="15" hidden="false" customHeight="false" outlineLevel="0" collapsed="false">
      <c r="C64" s="164" t="s">
        <v>796</v>
      </c>
      <c r="D64" s="151" t="s">
        <v>430</v>
      </c>
      <c r="E64" s="16" t="s">
        <v>228</v>
      </c>
      <c r="F64" s="165" t="s">
        <v>797</v>
      </c>
      <c r="G64" s="36" t="str">
        <f aca="false">IF(LEFT(F64,3)="2.5", MID(F64,7,2),LEFT(F64,2))</f>
        <v>51</v>
      </c>
      <c r="H64" s="31" t="s">
        <v>716</v>
      </c>
      <c r="I64" s="200"/>
      <c r="J64" s="31"/>
      <c r="K64" s="31"/>
      <c r="L64" s="27" t="e">
        <f aca="false" t="array" ref="L64:L64">INDEX(Cable_L!$B$3:$B$77,MATCH(1,COUNTIFS($G64,Cable_L!$A$3:$A$77,$H64,Cable_L!$C$3:$C$77),0))</f>
        <v>#NAME?</v>
      </c>
      <c r="M64" s="15" t="e">
        <v>#NAME?</v>
      </c>
      <c r="N64" s="27" t="e">
        <f aca="false" t="array" ref="N64:N64">INDEX(INDEX(Cable_L!$H$3:$K$77,,MATCH(N$2,Cable_L!$H$2:$K$2,0)),MATCH(1,COUNTIFS($G64,Cable_L!$A$3:$A$77,$H64,Cable_L!$C$3:$C$77),0))</f>
        <v>#NAME?</v>
      </c>
      <c r="O64" s="27" t="e">
        <f aca="false" t="array" ref="O64:O64">INDEX(INDEX(Cable_L!$H$3:$K$77,,MATCH(O$2,Cable_L!$H$2:$K$2,0)),MATCH(1,COUNTIFS($G64,Cable_L!$A$3:$A$77,$H64,Cable_L!$C$3:$C$77),0))</f>
        <v>#NAME?</v>
      </c>
      <c r="P64" s="15"/>
      <c r="Q64" s="14"/>
      <c r="R64" s="15"/>
      <c r="S64" s="14"/>
    </row>
    <row r="65" customFormat="false" ht="15" hidden="false" customHeight="false" outlineLevel="0" collapsed="false">
      <c r="C65" s="164" t="s">
        <v>798</v>
      </c>
      <c r="D65" s="151" t="s">
        <v>434</v>
      </c>
      <c r="E65" s="16" t="s">
        <v>231</v>
      </c>
      <c r="F65" s="165" t="s">
        <v>799</v>
      </c>
      <c r="G65" s="36" t="str">
        <f aca="false">IF(LEFT(F65,3)="2.5", MID(F65,7,2),LEFT(F65,2))</f>
        <v>50</v>
      </c>
      <c r="H65" s="31" t="s">
        <v>716</v>
      </c>
      <c r="I65" s="200"/>
      <c r="J65" s="31"/>
      <c r="K65" s="31"/>
      <c r="L65" s="27" t="e">
        <f aca="false" t="array" ref="L65:L65">INDEX(Cable_L!$B$3:$B$77,MATCH(1,COUNTIFS($G65,Cable_L!$A$3:$A$77,$H65,Cable_L!$C$3:$C$77),0))</f>
        <v>#NAME?</v>
      </c>
      <c r="M65" s="15" t="e">
        <v>#NAME?</v>
      </c>
      <c r="N65" s="27" t="e">
        <f aca="false" t="array" ref="N65:N65">INDEX(INDEX(Cable_L!$H$3:$K$77,,MATCH(N$2,Cable_L!$H$2:$K$2,0)),MATCH(1,COUNTIFS($G65,Cable_L!$A$3:$A$77,$H65,Cable_L!$C$3:$C$77),0))</f>
        <v>#NAME?</v>
      </c>
      <c r="O65" s="27" t="e">
        <f aca="false" t="array" ref="O65:O65">INDEX(INDEX(Cable_L!$H$3:$K$77,,MATCH(O$2,Cable_L!$H$2:$K$2,0)),MATCH(1,COUNTIFS($G65,Cable_L!$A$3:$A$77,$H65,Cable_L!$C$3:$C$77),0))</f>
        <v>#NAME?</v>
      </c>
      <c r="P65" s="15"/>
      <c r="Q65" s="14"/>
      <c r="R65" s="15"/>
      <c r="S65" s="14"/>
    </row>
    <row r="66" customFormat="false" ht="15" hidden="false" customHeight="false" outlineLevel="0" collapsed="false">
      <c r="C66" s="164" t="s">
        <v>67</v>
      </c>
      <c r="E66" s="16" t="s">
        <v>233</v>
      </c>
      <c r="F66" s="165"/>
      <c r="G66" s="36" t="str">
        <f aca="false">IF(LEFT(F66,3)="2.5", MID(F66,7,2),LEFT(F66,2))</f>
        <v/>
      </c>
      <c r="H66" s="31"/>
      <c r="I66" s="31"/>
      <c r="J66" s="31"/>
      <c r="K66" s="31"/>
      <c r="L66" s="14"/>
      <c r="M66" s="15"/>
      <c r="N66" s="14"/>
      <c r="O66" s="14"/>
      <c r="P66" s="15"/>
      <c r="Q66" s="14"/>
      <c r="R66" s="15"/>
      <c r="S66" s="14"/>
    </row>
    <row r="67" customFormat="false" ht="15" hidden="false" customHeight="false" outlineLevel="0" collapsed="false">
      <c r="C67" s="174" t="s">
        <v>67</v>
      </c>
      <c r="D67" s="175"/>
      <c r="E67" s="176" t="s">
        <v>234</v>
      </c>
      <c r="F67" s="177"/>
      <c r="G67" s="36" t="str">
        <f aca="false">IF(LEFT(F67,3)="2.5", MID(F67,7,2),LEFT(F67,2))</f>
        <v/>
      </c>
      <c r="H67" s="31"/>
      <c r="I67" s="31"/>
      <c r="J67" s="31"/>
      <c r="K67" s="31"/>
      <c r="L67" s="14"/>
      <c r="M67" s="15"/>
      <c r="N67" s="14"/>
      <c r="O67" s="14"/>
      <c r="P67" s="15"/>
      <c r="Q67" s="14"/>
      <c r="R67" s="15"/>
      <c r="S67" s="14"/>
    </row>
    <row r="68" customFormat="false" ht="15" hidden="false" customHeight="false" outlineLevel="0" collapsed="false">
      <c r="G68" s="36" t="str">
        <f aca="false">IF(LEFT(F68,3)="2.5", MID(F68,7,2),LEFT(F68,2))</f>
        <v/>
      </c>
      <c r="H68" s="31"/>
      <c r="I68" s="31"/>
      <c r="J68" s="31"/>
      <c r="K68" s="31"/>
      <c r="L68" s="14"/>
      <c r="M68" s="15"/>
      <c r="N68" s="14"/>
      <c r="O68" s="14"/>
      <c r="P68" s="15"/>
      <c r="Q68" s="14"/>
      <c r="R68" s="15"/>
      <c r="S68" s="14"/>
    </row>
    <row r="69" customFormat="false" ht="15" hidden="false" customHeight="false" outlineLevel="0" collapsed="false">
      <c r="C69" s="159" t="s">
        <v>788</v>
      </c>
      <c r="D69" s="160" t="s">
        <v>377</v>
      </c>
      <c r="E69" s="161" t="s">
        <v>236</v>
      </c>
      <c r="F69" s="162" t="s">
        <v>789</v>
      </c>
      <c r="G69" s="36" t="str">
        <f aca="false">IF(LEFT(F69,3)="2.5", MID(F69,7,2),LEFT(F69,2))</f>
        <v>51</v>
      </c>
      <c r="H69" s="31" t="s">
        <v>716</v>
      </c>
      <c r="I69" s="200"/>
      <c r="J69" s="31"/>
      <c r="K69" s="31"/>
      <c r="L69" s="27" t="e">
        <f aca="false" t="array" ref="L69:L69">INDEX(Cable_L!$B$3:$B$77,MATCH(1,COUNTIFS($G69,Cable_L!$A$3:$A$77,$H69,Cable_L!$C$3:$C$77),0))</f>
        <v>#NAME?</v>
      </c>
      <c r="M69" s="22" t="e">
        <f aca="false" t="array" ref="M69:M73">_xlfn._xlws.sort(_xlfn.unique(G68:G75))</f>
        <v>#NAME?</v>
      </c>
      <c r="N69" s="27" t="e">
        <f aca="false" t="array" ref="N69:N69">INDEX(INDEX(Cable_L!$H$3:$K$77,,MATCH(N$2,Cable_L!$H$2:$K$2,0)),MATCH(1,COUNTIFS($G69,Cable_L!$A$3:$A$77,$H69,Cable_L!$C$3:$C$77),0))</f>
        <v>#NAME?</v>
      </c>
      <c r="O69" s="27" t="e">
        <f aca="false" t="array" ref="O69:O69">INDEX(INDEX(Cable_L!$H$3:$K$77,,MATCH(O$2,Cable_L!$H$2:$K$2,0)),MATCH(1,COUNTIFS($G69,Cable_L!$A$3:$A$77,$H69,Cable_L!$C$3:$C$77),0))</f>
        <v>#NAME?</v>
      </c>
      <c r="P69" s="22" t="e">
        <f aca="false" t="array" ref="P69:P70">_xlfn._xlws.filter(_xlfn.unique(N69:N76),_xlfn.unique(N69:N76)&lt;&gt;"")</f>
        <v>#NAME?</v>
      </c>
      <c r="Q69" s="16" t="e">
        <f aca="false">COUNTIF(N69:N76,P69)</f>
        <v>#NAME?</v>
      </c>
      <c r="R69" s="22" t="e">
        <f aca="false" t="array" ref="R69:R70">_xlfn._xlws.filter(_xlfn.unique(O69:O76),_xlfn.unique(O69:O76)&lt;&gt;"")</f>
        <v>#NAME?</v>
      </c>
      <c r="S69" s="27" t="e">
        <f aca="false">COUNTIF(O69:O76,R69)</f>
        <v>#NAME?</v>
      </c>
    </row>
    <row r="70" customFormat="false" ht="15" hidden="false" customHeight="false" outlineLevel="0" collapsed="false">
      <c r="C70" s="164" t="s">
        <v>790</v>
      </c>
      <c r="D70" s="151" t="s">
        <v>381</v>
      </c>
      <c r="E70" s="16" t="s">
        <v>240</v>
      </c>
      <c r="F70" s="165" t="s">
        <v>791</v>
      </c>
      <c r="G70" s="36" t="str">
        <f aca="false">IF(LEFT(F70,3)="2.5", MID(F70,7,2),LEFT(F70,2))</f>
        <v>49</v>
      </c>
      <c r="H70" s="31" t="s">
        <v>716</v>
      </c>
      <c r="I70" s="200"/>
      <c r="J70" s="31"/>
      <c r="K70" s="31"/>
      <c r="L70" s="27" t="e">
        <f aca="false" t="array" ref="L70:L70">INDEX(Cable_L!$B$3:$B$77,MATCH(1,COUNTIFS($G70,Cable_L!$A$3:$A$77,$H70,Cable_L!$C$3:$C$77),0))</f>
        <v>#NAME?</v>
      </c>
      <c r="M70" s="15" t="e">
        <v>#NAME?</v>
      </c>
      <c r="N70" s="27" t="e">
        <f aca="false" t="array" ref="N70:N70">INDEX(INDEX(Cable_L!$H$3:$K$77,,MATCH(N$2,Cable_L!$H$2:$K$2,0)),MATCH(1,COUNTIFS($G70,Cable_L!$A$3:$A$77,$H70,Cable_L!$C$3:$C$77),0))</f>
        <v>#NAME?</v>
      </c>
      <c r="O70" s="27" t="e">
        <f aca="false" t="array" ref="O70:O70">INDEX(INDEX(Cable_L!$H$3:$K$77,,MATCH(O$2,Cable_L!$H$2:$K$2,0)),MATCH(1,COUNTIFS($G70,Cable_L!$A$3:$A$77,$H70,Cable_L!$C$3:$C$77),0))</f>
        <v>#NAME?</v>
      </c>
      <c r="P70" s="15" t="e">
        <v>#NAME?</v>
      </c>
      <c r="Q70" s="14"/>
      <c r="R70" s="15" t="e">
        <v>#NAME?</v>
      </c>
      <c r="S70" s="14"/>
    </row>
    <row r="71" customFormat="false" ht="21" hidden="false" customHeight="false" outlineLevel="0" collapsed="false">
      <c r="C71" s="164" t="s">
        <v>792</v>
      </c>
      <c r="D71" s="151" t="s">
        <v>385</v>
      </c>
      <c r="E71" s="16" t="s">
        <v>243</v>
      </c>
      <c r="F71" s="165" t="s">
        <v>793</v>
      </c>
      <c r="G71" s="36" t="str">
        <f aca="false">IF(LEFT(F71,3)="2.5", MID(F71,7,2),LEFT(F71,2))</f>
        <v>48</v>
      </c>
      <c r="H71" s="31" t="s">
        <v>716</v>
      </c>
      <c r="I71" s="200"/>
      <c r="J71" s="31"/>
      <c r="K71" s="203"/>
      <c r="L71" s="27" t="e">
        <f aca="false" t="array" ref="L71:L71">INDEX(Cable_L!$B$3:$B$77,MATCH(1,COUNTIFS($G71,Cable_L!$A$3:$A$77,$H71,Cable_L!$C$3:$C$77),0))</f>
        <v>#NAME?</v>
      </c>
      <c r="M71" s="15" t="e">
        <v>#NAME?</v>
      </c>
      <c r="N71" s="27" t="e">
        <f aca="false" t="array" ref="N71:N71">INDEX(INDEX(Cable_L!$H$3:$K$77,,MATCH(N$2,Cable_L!$H$2:$K$2,0)),MATCH(1,COUNTIFS($G71,Cable_L!$A$3:$A$77,$H71,Cable_L!$C$3:$C$77),0))</f>
        <v>#NAME?</v>
      </c>
      <c r="O71" s="27" t="e">
        <f aca="false" t="array" ref="O71:O71">INDEX(INDEX(Cable_L!$H$3:$K$77,,MATCH(O$2,Cable_L!$H$2:$K$2,0)),MATCH(1,COUNTIFS($G71,Cable_L!$A$3:$A$77,$H71,Cable_L!$C$3:$C$77),0))</f>
        <v>#NAME?</v>
      </c>
      <c r="P71" s="15"/>
      <c r="Q71" s="14"/>
      <c r="R71" s="15"/>
      <c r="S71" s="14"/>
      <c r="T71" s="215" t="s">
        <v>106</v>
      </c>
    </row>
    <row r="72" customFormat="false" ht="15" hidden="false" customHeight="false" outlineLevel="0" collapsed="false">
      <c r="C72" s="164" t="s">
        <v>784</v>
      </c>
      <c r="D72" s="151" t="s">
        <v>389</v>
      </c>
      <c r="E72" s="16" t="s">
        <v>246</v>
      </c>
      <c r="F72" s="165" t="s">
        <v>785</v>
      </c>
      <c r="G72" s="36" t="str">
        <f aca="false">IF(LEFT(F72,3)="2.5", MID(F72,7,2),LEFT(F72,2))</f>
        <v>56</v>
      </c>
      <c r="H72" s="31" t="s">
        <v>716</v>
      </c>
      <c r="I72" s="200"/>
      <c r="J72" s="31"/>
      <c r="K72" s="31"/>
      <c r="L72" s="27" t="e">
        <f aca="false" t="array" ref="L72:L72">INDEX(Cable_L!$B$3:$B$77,MATCH(1,COUNTIFS($G72,Cable_L!$A$3:$A$77,$H72,Cable_L!$C$3:$C$77),0))</f>
        <v>#NAME?</v>
      </c>
      <c r="M72" s="15" t="e">
        <v>#NAME?</v>
      </c>
      <c r="N72" s="27" t="e">
        <f aca="false" t="array" ref="N72:N72">INDEX(INDEX(Cable_L!$H$3:$K$77,,MATCH(N$2,Cable_L!$H$2:$K$2,0)),MATCH(1,COUNTIFS($G72,Cable_L!$A$3:$A$77,$H72,Cable_L!$C$3:$C$77),0))</f>
        <v>#NAME?</v>
      </c>
      <c r="O72" s="27" t="e">
        <f aca="false" t="array" ref="O72:O72">INDEX(INDEX(Cable_L!$H$3:$K$77,,MATCH(O$2,Cable_L!$H$2:$K$2,0)),MATCH(1,COUNTIFS($G72,Cable_L!$A$3:$A$77,$H72,Cable_L!$C$3:$C$77),0))</f>
        <v>#NAME?</v>
      </c>
      <c r="P72" s="15"/>
      <c r="Q72" s="14"/>
      <c r="R72" s="15"/>
      <c r="S72" s="14"/>
    </row>
    <row r="73" customFormat="false" ht="15" hidden="false" customHeight="false" outlineLevel="0" collapsed="false">
      <c r="C73" s="164" t="s">
        <v>786</v>
      </c>
      <c r="D73" s="151" t="s">
        <v>393</v>
      </c>
      <c r="E73" s="16" t="s">
        <v>249</v>
      </c>
      <c r="F73" s="165" t="s">
        <v>787</v>
      </c>
      <c r="G73" s="36" t="str">
        <f aca="false">IF(LEFT(F73,3)="2.5", MID(F73,7,2),LEFT(F73,2))</f>
        <v>51</v>
      </c>
      <c r="H73" s="31" t="s">
        <v>716</v>
      </c>
      <c r="I73" s="200"/>
      <c r="J73" s="31"/>
      <c r="K73" s="31"/>
      <c r="L73" s="27" t="e">
        <f aca="false" t="array" ref="L73:L73">INDEX(Cable_L!$B$3:$B$77,MATCH(1,COUNTIFS($G73,Cable_L!$A$3:$A$77,$H73,Cable_L!$C$3:$C$77),0))</f>
        <v>#NAME?</v>
      </c>
      <c r="M73" s="15" t="e">
        <v>#NAME?</v>
      </c>
      <c r="N73" s="27" t="e">
        <f aca="false" t="array" ref="N73:N73">INDEX(INDEX(Cable_L!$H$3:$K$77,,MATCH(N$2,Cable_L!$H$2:$K$2,0)),MATCH(1,COUNTIFS($G73,Cable_L!$A$3:$A$77,$H73,Cable_L!$C$3:$C$77),0))</f>
        <v>#NAME?</v>
      </c>
      <c r="O73" s="27" t="e">
        <f aca="false" t="array" ref="O73:O73">INDEX(INDEX(Cable_L!$H$3:$K$77,,MATCH(O$2,Cable_L!$H$2:$K$2,0)),MATCH(1,COUNTIFS($G73,Cable_L!$A$3:$A$77,$H73,Cable_L!$C$3:$C$77),0))</f>
        <v>#NAME?</v>
      </c>
      <c r="P73" s="15"/>
      <c r="Q73" s="14"/>
      <c r="R73" s="15"/>
      <c r="S73" s="14"/>
    </row>
    <row r="74" customFormat="false" ht="15" hidden="false" customHeight="false" outlineLevel="0" collapsed="false">
      <c r="C74" s="164" t="s">
        <v>824</v>
      </c>
      <c r="D74" s="151" t="s">
        <v>397</v>
      </c>
      <c r="E74" s="16" t="s">
        <v>252</v>
      </c>
      <c r="F74" s="165" t="s">
        <v>825</v>
      </c>
      <c r="G74" s="36" t="str">
        <f aca="false">IF(LEFT(F74,3)="2.5", MID(F74,7,2),LEFT(F74,2))</f>
        <v>49</v>
      </c>
      <c r="H74" s="31" t="s">
        <v>716</v>
      </c>
      <c r="I74" s="200"/>
      <c r="J74" s="31"/>
      <c r="K74" s="31"/>
      <c r="L74" s="27" t="e">
        <f aca="false" t="array" ref="L74:L74">INDEX(Cable_L!$B$3:$B$77,MATCH(1,COUNTIFS($G74,Cable_L!$A$3:$A$77,$H74,Cable_L!$C$3:$C$77),0))</f>
        <v>#NAME?</v>
      </c>
      <c r="M74" s="15"/>
      <c r="N74" s="27" t="e">
        <f aca="false" t="array" ref="N74:N74">INDEX(INDEX(Cable_L!$H$3:$K$77,,MATCH(N$2,Cable_L!$H$2:$K$2,0)),MATCH(1,COUNTIFS($G74,Cable_L!$A$3:$A$77,$H74,Cable_L!$C$3:$C$77),0))</f>
        <v>#NAME?</v>
      </c>
      <c r="O74" s="27" t="e">
        <f aca="false" t="array" ref="O74:O74">INDEX(INDEX(Cable_L!$H$3:$K$77,,MATCH(O$2,Cable_L!$H$2:$K$2,0)),MATCH(1,COUNTIFS($G74,Cable_L!$A$3:$A$77,$H74,Cable_L!$C$3:$C$77),0))</f>
        <v>#NAME?</v>
      </c>
      <c r="P74" s="15"/>
      <c r="Q74" s="14"/>
      <c r="R74" s="15"/>
      <c r="S74" s="14"/>
    </row>
    <row r="75" customFormat="false" ht="15" hidden="false" customHeight="false" outlineLevel="0" collapsed="false">
      <c r="C75" s="164" t="s">
        <v>67</v>
      </c>
      <c r="E75" s="16" t="s">
        <v>254</v>
      </c>
      <c r="F75" s="165"/>
      <c r="G75" s="36" t="str">
        <f aca="false">IF(LEFT(F75,3)="2.5", MID(F75,7,2),LEFT(F75,2))</f>
        <v/>
      </c>
      <c r="H75" s="31"/>
      <c r="I75" s="31"/>
      <c r="J75" s="31"/>
      <c r="K75" s="31"/>
      <c r="L75" s="14"/>
      <c r="M75" s="15"/>
      <c r="N75" s="14"/>
      <c r="O75" s="14"/>
      <c r="P75" s="15"/>
      <c r="Q75" s="14"/>
      <c r="R75" s="15"/>
      <c r="S75" s="14"/>
    </row>
    <row r="76" customFormat="false" ht="15" hidden="false" customHeight="false" outlineLevel="0" collapsed="false">
      <c r="C76" s="174" t="s">
        <v>67</v>
      </c>
      <c r="D76" s="175"/>
      <c r="E76" s="176" t="s">
        <v>255</v>
      </c>
      <c r="F76" s="177"/>
      <c r="G76" s="36" t="str">
        <f aca="false">IF(LEFT(F76,3)="2.5", MID(F76,7,2),LEFT(F76,2))</f>
        <v/>
      </c>
      <c r="H76" s="31"/>
      <c r="I76" s="31"/>
      <c r="J76" s="31"/>
      <c r="K76" s="31"/>
      <c r="L76" s="14"/>
      <c r="M76" s="15"/>
      <c r="N76" s="14"/>
      <c r="O76" s="14"/>
      <c r="P76" s="15"/>
      <c r="Q76" s="14"/>
      <c r="R76" s="15"/>
      <c r="S76" s="14"/>
    </row>
    <row r="77" customFormat="false" ht="15" hidden="false" customHeight="false" outlineLevel="0" collapsed="false">
      <c r="G77" s="36" t="str">
        <f aca="false">IF(LEFT(F77,3)="2.5", MID(F77,7,2),LEFT(F77,2))</f>
        <v/>
      </c>
      <c r="H77" s="31"/>
      <c r="I77" s="31"/>
      <c r="J77" s="31"/>
      <c r="K77" s="31"/>
      <c r="L77" s="14"/>
      <c r="M77" s="15"/>
      <c r="N77" s="14"/>
      <c r="O77" s="14"/>
      <c r="P77" s="15"/>
      <c r="Q77" s="14"/>
      <c r="R77" s="15"/>
      <c r="S77" s="14"/>
    </row>
    <row r="78" customFormat="false" ht="15" hidden="false" customHeight="false" outlineLevel="0" collapsed="false">
      <c r="C78" s="159" t="s">
        <v>818</v>
      </c>
      <c r="D78" s="160" t="s">
        <v>934</v>
      </c>
      <c r="E78" s="161" t="s">
        <v>565</v>
      </c>
      <c r="F78" s="162" t="s">
        <v>819</v>
      </c>
      <c r="G78" s="36" t="str">
        <f aca="false">IF(LEFT(F78,3)="2.5", MID(F78,7,2),LEFT(F78,2))</f>
        <v>48</v>
      </c>
      <c r="H78" s="31" t="s">
        <v>774</v>
      </c>
      <c r="I78" s="203"/>
      <c r="J78" s="31"/>
      <c r="K78" s="200"/>
      <c r="L78" s="27" t="e">
        <f aca="false" t="array" ref="L78:L78">INDEX(Cable_L!$B$3:$B$77,MATCH(1,COUNTIFS($G78,Cable_L!$A$3:$A$77,$H78,Cable_L!$C$3:$C$77),0))</f>
        <v>#NAME?</v>
      </c>
      <c r="M78" s="22" t="e">
        <f aca="false" t="array" ref="M78:M80">_xlfn._xlws.sort(_xlfn.unique(G77:G84))</f>
        <v>#NAME?</v>
      </c>
      <c r="N78" s="27" t="e">
        <f aca="false" t="array" ref="N78:N78">INDEX(INDEX(Cable_L!$H$3:$K$77,,MATCH(N$2,Cable_L!$H$2:$K$2,0)),MATCH(1,COUNTIFS($G78,Cable_L!$A$3:$A$77,$H78,Cable_L!$C$3:$C$77),0))</f>
        <v>#NAME?</v>
      </c>
      <c r="O78" s="27" t="e">
        <f aca="false" t="array" ref="O78:O78">INDEX(INDEX(Cable_L!$H$3:$K$77,,MATCH(O$2,Cable_L!$H$2:$K$2,0)),MATCH(1,COUNTIFS($G78,Cable_L!$A$3:$A$77,$H78,Cable_L!$C$3:$C$77),0))</f>
        <v>#NAME?</v>
      </c>
      <c r="P78" s="22" t="e">
        <f aca="false" t="array" ref="P78:P78">_xlfn._xlws.filter(_xlfn.unique(N78:N85),_xlfn.unique(N78:N85)&lt;&gt;"")</f>
        <v>#NAME?</v>
      </c>
      <c r="Q78" s="16" t="e">
        <f aca="false">COUNTIF(N78:N85,P78)</f>
        <v>#NAME?</v>
      </c>
      <c r="R78" s="22" t="e">
        <f aca="false" t="array" ref="R78:R78">_xlfn._xlws.filter(_xlfn.unique(O78:O85),_xlfn.unique(O78:O85)&lt;&gt;"")</f>
        <v>#NAME?</v>
      </c>
      <c r="S78" s="27" t="e">
        <f aca="false">COUNTIF(O78:O85,R78)</f>
        <v>#NAME?</v>
      </c>
    </row>
    <row r="79" customFormat="false" ht="15" hidden="false" customHeight="false" outlineLevel="0" collapsed="false">
      <c r="C79" s="164" t="s">
        <v>820</v>
      </c>
      <c r="D79" s="151" t="s">
        <v>684</v>
      </c>
      <c r="E79" s="16" t="s">
        <v>568</v>
      </c>
      <c r="F79" s="165" t="s">
        <v>821</v>
      </c>
      <c r="G79" s="36" t="str">
        <f aca="false">IF(LEFT(F79,3)="2.5", MID(F79,7,2),LEFT(F79,2))</f>
        <v>48</v>
      </c>
      <c r="H79" s="31" t="s">
        <v>774</v>
      </c>
      <c r="I79" s="203"/>
      <c r="J79" s="31"/>
      <c r="K79" s="200"/>
      <c r="L79" s="27" t="e">
        <f aca="false" t="array" ref="L79:L79">INDEX(Cable_L!$B$3:$B$77,MATCH(1,COUNTIFS($G79,Cable_L!$A$3:$A$77,$H79,Cable_L!$C$3:$C$77),0))</f>
        <v>#NAME?</v>
      </c>
      <c r="M79" s="15" t="e">
        <v>#NAME?</v>
      </c>
      <c r="N79" s="27" t="e">
        <f aca="false" t="array" ref="N79:N79">INDEX(INDEX(Cable_L!$H$3:$K$77,,MATCH(N$2,Cable_L!$H$2:$K$2,0)),MATCH(1,COUNTIFS($G79,Cable_L!$A$3:$A$77,$H79,Cable_L!$C$3:$C$77),0))</f>
        <v>#NAME?</v>
      </c>
      <c r="O79" s="27" t="e">
        <f aca="false" t="array" ref="O79:O79">INDEX(INDEX(Cable_L!$H$3:$K$77,,MATCH(O$2,Cable_L!$H$2:$K$2,0)),MATCH(1,COUNTIFS($G79,Cable_L!$A$3:$A$77,$H79,Cable_L!$C$3:$C$77),0))</f>
        <v>#NAME?</v>
      </c>
      <c r="P79" s="15"/>
      <c r="Q79" s="14"/>
      <c r="R79" s="15"/>
      <c r="S79" s="14"/>
    </row>
    <row r="80" customFormat="false" ht="15" hidden="false" customHeight="false" outlineLevel="0" collapsed="false">
      <c r="C80" s="164" t="s">
        <v>822</v>
      </c>
      <c r="D80" s="151" t="s">
        <v>685</v>
      </c>
      <c r="E80" s="16" t="s">
        <v>571</v>
      </c>
      <c r="F80" s="165" t="s">
        <v>823</v>
      </c>
      <c r="G80" s="36" t="str">
        <f aca="false">IF(LEFT(F80,3)="2.5", MID(F80,7,2),LEFT(F80,2))</f>
        <v>47</v>
      </c>
      <c r="H80" s="31" t="s">
        <v>774</v>
      </c>
      <c r="I80" s="203"/>
      <c r="J80" s="31"/>
      <c r="K80" s="200"/>
      <c r="L80" s="27" t="e">
        <f aca="false" t="array" ref="L80:L80">INDEX(Cable_L!$B$3:$B$77,MATCH(1,COUNTIFS($G80,Cable_L!$A$3:$A$77,$H80,Cable_L!$C$3:$C$77),0))</f>
        <v>#NAME?</v>
      </c>
      <c r="M80" s="15" t="e">
        <v>#NAME?</v>
      </c>
      <c r="N80" s="27" t="e">
        <f aca="false" t="array" ref="N80:N80">INDEX(INDEX(Cable_L!$H$3:$K$77,,MATCH(N$2,Cable_L!$H$2:$K$2,0)),MATCH(1,COUNTIFS($G80,Cable_L!$A$3:$A$77,$H80,Cable_L!$C$3:$C$77),0))</f>
        <v>#NAME?</v>
      </c>
      <c r="O80" s="27" t="e">
        <f aca="false" t="array" ref="O80:O80">INDEX(INDEX(Cable_L!$H$3:$K$77,,MATCH(O$2,Cable_L!$H$2:$K$2,0)),MATCH(1,COUNTIFS($G80,Cable_L!$A$3:$A$77,$H80,Cable_L!$C$3:$C$77),0))</f>
        <v>#NAME?</v>
      </c>
      <c r="P80" s="15"/>
      <c r="Q80" s="14"/>
      <c r="R80" s="15"/>
      <c r="S80" s="14"/>
    </row>
    <row r="81" customFormat="false" ht="15" hidden="false" customHeight="false" outlineLevel="0" collapsed="false">
      <c r="C81" s="164" t="s">
        <v>67</v>
      </c>
      <c r="E81" s="16" t="s">
        <v>573</v>
      </c>
      <c r="F81" s="165"/>
      <c r="G81" s="36" t="str">
        <f aca="false">IF(LEFT(F81,3)="2.5", MID(F81,7,2),LEFT(F81,2))</f>
        <v/>
      </c>
      <c r="H81" s="31"/>
      <c r="I81" s="31"/>
      <c r="J81" s="31"/>
      <c r="K81" s="31"/>
      <c r="L81" s="14"/>
      <c r="M81" s="15"/>
      <c r="N81" s="14"/>
      <c r="O81" s="14"/>
      <c r="P81" s="15"/>
      <c r="Q81" s="14"/>
      <c r="R81" s="15"/>
      <c r="S81" s="14"/>
    </row>
    <row r="82" customFormat="false" ht="15" hidden="false" customHeight="false" outlineLevel="0" collapsed="false">
      <c r="C82" s="164" t="s">
        <v>67</v>
      </c>
      <c r="E82" s="16" t="s">
        <v>574</v>
      </c>
      <c r="F82" s="165"/>
      <c r="G82" s="36" t="str">
        <f aca="false">IF(LEFT(F82,3)="2.5", MID(F82,7,2),LEFT(F82,2))</f>
        <v/>
      </c>
      <c r="H82" s="31"/>
      <c r="I82" s="31"/>
      <c r="J82" s="31"/>
      <c r="K82" s="31"/>
      <c r="L82" s="14"/>
      <c r="M82" s="15"/>
      <c r="N82" s="14"/>
      <c r="O82" s="14"/>
      <c r="P82" s="15"/>
      <c r="Q82" s="14"/>
      <c r="R82" s="15"/>
      <c r="S82" s="14"/>
    </row>
    <row r="83" customFormat="false" ht="15" hidden="false" customHeight="false" outlineLevel="0" collapsed="false">
      <c r="C83" s="164" t="s">
        <v>67</v>
      </c>
      <c r="E83" s="16" t="s">
        <v>575</v>
      </c>
      <c r="F83" s="165"/>
      <c r="G83" s="36" t="str">
        <f aca="false">IF(LEFT(F83,3)="2.5", MID(F83,7,2),LEFT(F83,2))</f>
        <v/>
      </c>
      <c r="H83" s="31"/>
      <c r="I83" s="31"/>
      <c r="J83" s="31"/>
      <c r="K83" s="31"/>
      <c r="L83" s="14"/>
      <c r="M83" s="15"/>
      <c r="N83" s="14"/>
      <c r="O83" s="14"/>
      <c r="P83" s="15"/>
      <c r="Q83" s="14"/>
      <c r="R83" s="15"/>
      <c r="S83" s="14"/>
    </row>
    <row r="84" customFormat="false" ht="15" hidden="false" customHeight="false" outlineLevel="0" collapsed="false">
      <c r="C84" s="164" t="s">
        <v>67</v>
      </c>
      <c r="E84" s="16" t="s">
        <v>576</v>
      </c>
      <c r="F84" s="165"/>
      <c r="G84" s="36" t="str">
        <f aca="false">IF(LEFT(F84,3)="2.5", MID(F84,7,2),LEFT(F84,2))</f>
        <v/>
      </c>
      <c r="H84" s="31"/>
      <c r="I84" s="31"/>
      <c r="J84" s="31"/>
      <c r="K84" s="31"/>
      <c r="L84" s="14"/>
      <c r="M84" s="15"/>
      <c r="N84" s="14"/>
      <c r="O84" s="14"/>
      <c r="P84" s="15"/>
      <c r="Q84" s="14"/>
      <c r="R84" s="15"/>
      <c r="S84" s="14"/>
    </row>
    <row r="85" customFormat="false" ht="15" hidden="false" customHeight="false" outlineLevel="0" collapsed="false">
      <c r="C85" s="174" t="s">
        <v>67</v>
      </c>
      <c r="D85" s="175"/>
      <c r="E85" s="176" t="s">
        <v>577</v>
      </c>
      <c r="F85" s="177"/>
      <c r="G85" s="36" t="str">
        <f aca="false">IF(LEFT(F85,3)="2.5", MID(F85,7,2),LEFT(F85,2))</f>
        <v/>
      </c>
      <c r="H85" s="31"/>
      <c r="I85" s="31"/>
      <c r="J85" s="31"/>
      <c r="K85" s="31"/>
      <c r="L85" s="14"/>
      <c r="M85" s="15"/>
      <c r="N85" s="14"/>
      <c r="O85" s="14"/>
      <c r="P85" s="15"/>
      <c r="Q85" s="14"/>
      <c r="R85" s="15"/>
      <c r="S85" s="14"/>
    </row>
    <row r="86" customFormat="false" ht="15" hidden="false" customHeight="false" outlineLevel="0" collapsed="false">
      <c r="G86" s="36" t="str">
        <f aca="false">IF(LEFT(F86,3)="2.5", MID(F86,7,2),LEFT(F86,2))</f>
        <v/>
      </c>
      <c r="H86" s="31"/>
      <c r="I86" s="31"/>
      <c r="J86" s="31"/>
      <c r="K86" s="31"/>
      <c r="L86" s="14"/>
      <c r="M86" s="15"/>
      <c r="N86" s="14"/>
      <c r="O86" s="14"/>
      <c r="P86" s="15"/>
      <c r="Q86" s="14"/>
      <c r="R86" s="15"/>
      <c r="S86" s="14"/>
    </row>
    <row r="87" customFormat="false" ht="15" hidden="false" customHeight="false" outlineLevel="0" collapsed="false">
      <c r="C87" s="159" t="s">
        <v>844</v>
      </c>
      <c r="D87" s="160" t="s">
        <v>448</v>
      </c>
      <c r="E87" s="161" t="s">
        <v>277</v>
      </c>
      <c r="F87" s="162" t="s">
        <v>845</v>
      </c>
      <c r="G87" s="36" t="str">
        <f aca="false">IF(LEFT(F87,3)="2.5", MID(F87,7,2),LEFT(F87,2))</f>
        <v>52</v>
      </c>
      <c r="H87" s="31" t="s">
        <v>716</v>
      </c>
      <c r="I87" s="200"/>
      <c r="J87" s="31"/>
      <c r="K87" s="31"/>
      <c r="L87" s="27" t="e">
        <f aca="false" t="array" ref="L87:L87">INDEX(Cable_L!$B$3:$B$77,MATCH(1,COUNTIFS($G87,Cable_L!$A$3:$A$77,$H87,Cable_L!$C$3:$C$77),0))</f>
        <v>#NAME?</v>
      </c>
      <c r="M87" s="22" t="e">
        <f aca="false" t="array" ref="M87:M90">_xlfn._xlws.sort(_xlfn.unique(G86:G93))</f>
        <v>#NAME?</v>
      </c>
      <c r="N87" s="27" t="e">
        <f aca="false" t="array" ref="N87:N87">INDEX(INDEX(Cable_L!$H$3:$K$77,,MATCH(N$2,Cable_L!$H$2:$K$2,0)),MATCH(1,COUNTIFS($G87,Cable_L!$A$3:$A$77,$H87,Cable_L!$C$3:$C$77),0))</f>
        <v>#NAME?</v>
      </c>
      <c r="O87" s="27" t="e">
        <f aca="false" t="array" ref="O87:O87">INDEX(INDEX(Cable_L!$H$3:$K$77,,MATCH(O$2,Cable_L!$H$2:$K$2,0)),MATCH(1,COUNTIFS($G87,Cable_L!$A$3:$A$77,$H87,Cable_L!$C$3:$C$77),0))</f>
        <v>#NAME?</v>
      </c>
      <c r="P87" s="22" t="e">
        <f aca="false" t="array" ref="P87:P87">_xlfn._xlws.filter(_xlfn.unique(N87:N94),_xlfn.unique(N87:N94)&lt;&gt;"")</f>
        <v>#NAME?</v>
      </c>
      <c r="Q87" s="16" t="e">
        <f aca="false">COUNTIF(N87:N94,P87)</f>
        <v>#NAME?</v>
      </c>
      <c r="R87" s="22" t="e">
        <f aca="false" t="array" ref="R87:R87">_xlfn._xlws.filter(_xlfn.unique(O87:O94),_xlfn.unique(O87:O94)&lt;&gt;"")</f>
        <v>#NAME?</v>
      </c>
      <c r="S87" s="27" t="e">
        <f aca="false">COUNTIF(O87:O94,R87)</f>
        <v>#NAME?</v>
      </c>
    </row>
    <row r="88" customFormat="false" ht="15" hidden="false" customHeight="false" outlineLevel="0" collapsed="false">
      <c r="C88" s="164" t="s">
        <v>846</v>
      </c>
      <c r="D88" s="151" t="s">
        <v>453</v>
      </c>
      <c r="E88" s="16" t="s">
        <v>280</v>
      </c>
      <c r="F88" s="165" t="s">
        <v>847</v>
      </c>
      <c r="G88" s="36" t="str">
        <f aca="false">IF(LEFT(F88,3)="2.5", MID(F88,7,2),LEFT(F88,2))</f>
        <v>52</v>
      </c>
      <c r="H88" s="31" t="s">
        <v>716</v>
      </c>
      <c r="I88" s="200"/>
      <c r="J88" s="31"/>
      <c r="K88" s="31"/>
      <c r="L88" s="27" t="e">
        <f aca="false" t="array" ref="L88:L88">INDEX(Cable_L!$B$3:$B$77,MATCH(1,COUNTIFS($G88,Cable_L!$A$3:$A$77,$H88,Cable_L!$C$3:$C$77),0))</f>
        <v>#NAME?</v>
      </c>
      <c r="M88" s="15" t="e">
        <v>#NAME?</v>
      </c>
      <c r="N88" s="27" t="e">
        <f aca="false" t="array" ref="N88:N88">INDEX(INDEX(Cable_L!$H$3:$K$77,,MATCH(N$2,Cable_L!$H$2:$K$2,0)),MATCH(1,COUNTIFS($G88,Cable_L!$A$3:$A$77,$H88,Cable_L!$C$3:$C$77),0))</f>
        <v>#NAME?</v>
      </c>
      <c r="O88" s="27" t="e">
        <f aca="false" t="array" ref="O88:O88">INDEX(INDEX(Cable_L!$H$3:$K$77,,MATCH(O$2,Cable_L!$H$2:$K$2,0)),MATCH(1,COUNTIFS($G88,Cable_L!$A$3:$A$77,$H88,Cable_L!$C$3:$C$77),0))</f>
        <v>#NAME?</v>
      </c>
      <c r="P88" s="15"/>
      <c r="Q88" s="14"/>
      <c r="R88" s="15"/>
      <c r="S88" s="14"/>
    </row>
    <row r="89" customFormat="false" ht="15" hidden="false" customHeight="false" outlineLevel="0" collapsed="false">
      <c r="C89" s="164" t="s">
        <v>848</v>
      </c>
      <c r="D89" s="151" t="s">
        <v>457</v>
      </c>
      <c r="E89" s="16" t="s">
        <v>282</v>
      </c>
      <c r="F89" s="165" t="s">
        <v>849</v>
      </c>
      <c r="G89" s="36" t="str">
        <f aca="false">IF(LEFT(F89,3)="2.5", MID(F89,7,2),LEFT(F89,2))</f>
        <v>50</v>
      </c>
      <c r="H89" s="31" t="s">
        <v>716</v>
      </c>
      <c r="I89" s="200"/>
      <c r="J89" s="31"/>
      <c r="K89" s="31"/>
      <c r="L89" s="27" t="e">
        <f aca="false" t="array" ref="L89:L89">INDEX(Cable_L!$B$3:$B$77,MATCH(1,COUNTIFS($G89,Cable_L!$A$3:$A$77,$H89,Cable_L!$C$3:$C$77),0))</f>
        <v>#NAME?</v>
      </c>
      <c r="M89" s="15" t="e">
        <v>#NAME?</v>
      </c>
      <c r="N89" s="27" t="e">
        <f aca="false" t="array" ref="N89:N89">INDEX(INDEX(Cable_L!$H$3:$K$77,,MATCH(N$2,Cable_L!$H$2:$K$2,0)),MATCH(1,COUNTIFS($G89,Cable_L!$A$3:$A$77,$H89,Cable_L!$C$3:$C$77),0))</f>
        <v>#NAME?</v>
      </c>
      <c r="O89" s="27" t="e">
        <f aca="false" t="array" ref="O89:O89">INDEX(INDEX(Cable_L!$H$3:$K$77,,MATCH(O$2,Cable_L!$H$2:$K$2,0)),MATCH(1,COUNTIFS($G89,Cable_L!$A$3:$A$77,$H89,Cable_L!$C$3:$C$77),0))</f>
        <v>#NAME?</v>
      </c>
      <c r="P89" s="15"/>
      <c r="Q89" s="14"/>
      <c r="R89" s="15"/>
      <c r="S89" s="14"/>
    </row>
    <row r="90" customFormat="false" ht="15" hidden="false" customHeight="false" outlineLevel="0" collapsed="false">
      <c r="C90" s="164" t="s">
        <v>838</v>
      </c>
      <c r="D90" s="151" t="s">
        <v>461</v>
      </c>
      <c r="E90" s="16" t="s">
        <v>284</v>
      </c>
      <c r="F90" s="165" t="s">
        <v>839</v>
      </c>
      <c r="G90" s="36" t="str">
        <f aca="false">IF(LEFT(F90,3)="2.5", MID(F90,7,2),LEFT(F90,2))</f>
        <v>56</v>
      </c>
      <c r="H90" s="31" t="s">
        <v>716</v>
      </c>
      <c r="I90" s="200"/>
      <c r="J90" s="31"/>
      <c r="K90" s="31"/>
      <c r="L90" s="27" t="e">
        <f aca="false" t="array" ref="L90:L90">INDEX(Cable_L!$B$3:$B$77,MATCH(1,COUNTIFS($G90,Cable_L!$A$3:$A$77,$H90,Cable_L!$C$3:$C$77),0))</f>
        <v>#NAME?</v>
      </c>
      <c r="M90" s="15" t="e">
        <v>#NAME?</v>
      </c>
      <c r="N90" s="27" t="e">
        <f aca="false" t="array" ref="N90:N90">INDEX(INDEX(Cable_L!$H$3:$K$77,,MATCH(N$2,Cable_L!$H$2:$K$2,0)),MATCH(1,COUNTIFS($G90,Cable_L!$A$3:$A$77,$H90,Cable_L!$C$3:$C$77),0))</f>
        <v>#NAME?</v>
      </c>
      <c r="O90" s="27" t="e">
        <f aca="false" t="array" ref="O90:O90">INDEX(INDEX(Cable_L!$H$3:$K$77,,MATCH(O$2,Cable_L!$H$2:$K$2,0)),MATCH(1,COUNTIFS($G90,Cable_L!$A$3:$A$77,$H90,Cable_L!$C$3:$C$77),0))</f>
        <v>#NAME?</v>
      </c>
      <c r="P90" s="15"/>
      <c r="Q90" s="14"/>
      <c r="R90" s="15"/>
      <c r="S90" s="14"/>
    </row>
    <row r="91" customFormat="false" ht="15" hidden="false" customHeight="false" outlineLevel="0" collapsed="false">
      <c r="C91" s="164" t="s">
        <v>840</v>
      </c>
      <c r="D91" s="151" t="s">
        <v>466</v>
      </c>
      <c r="E91" s="16" t="s">
        <v>287</v>
      </c>
      <c r="F91" s="165" t="s">
        <v>841</v>
      </c>
      <c r="G91" s="36" t="str">
        <f aca="false">IF(LEFT(F91,3)="2.5", MID(F91,7,2),LEFT(F91,2))</f>
        <v>52</v>
      </c>
      <c r="H91" s="31" t="s">
        <v>716</v>
      </c>
      <c r="I91" s="200"/>
      <c r="J91" s="31"/>
      <c r="K91" s="31"/>
      <c r="L91" s="27" t="e">
        <f aca="false" t="array" ref="L91:L91">INDEX(Cable_L!$B$3:$B$77,MATCH(1,COUNTIFS($G91,Cable_L!$A$3:$A$77,$H91,Cable_L!$C$3:$C$77),0))</f>
        <v>#NAME?</v>
      </c>
      <c r="M91" s="15"/>
      <c r="N91" s="27" t="e">
        <f aca="false" t="array" ref="N91:N91">INDEX(INDEX(Cable_L!$H$3:$K$77,,MATCH(N$2,Cable_L!$H$2:$K$2,0)),MATCH(1,COUNTIFS($G91,Cable_L!$A$3:$A$77,$H91,Cable_L!$C$3:$C$77),0))</f>
        <v>#NAME?</v>
      </c>
      <c r="O91" s="27" t="e">
        <f aca="false" t="array" ref="O91:O91">INDEX(INDEX(Cable_L!$H$3:$K$77,,MATCH(O$2,Cable_L!$H$2:$K$2,0)),MATCH(1,COUNTIFS($G91,Cable_L!$A$3:$A$77,$H91,Cable_L!$C$3:$C$77),0))</f>
        <v>#NAME?</v>
      </c>
      <c r="P91" s="15"/>
      <c r="Q91" s="14"/>
      <c r="R91" s="15"/>
      <c r="S91" s="14"/>
    </row>
    <row r="92" customFormat="false" ht="15" hidden="false" customHeight="false" outlineLevel="0" collapsed="false">
      <c r="C92" s="164" t="s">
        <v>842</v>
      </c>
      <c r="D92" s="151" t="s">
        <v>471</v>
      </c>
      <c r="E92" s="16" t="s">
        <v>290</v>
      </c>
      <c r="F92" s="165" t="s">
        <v>843</v>
      </c>
      <c r="G92" s="36" t="str">
        <f aca="false">IF(LEFT(F92,3)="2.5", MID(F92,7,2),LEFT(F92,2))</f>
        <v>50</v>
      </c>
      <c r="H92" s="31" t="s">
        <v>716</v>
      </c>
      <c r="I92" s="200"/>
      <c r="J92" s="31"/>
      <c r="K92" s="31"/>
      <c r="L92" s="27" t="e">
        <f aca="false" t="array" ref="L92:L92">INDEX(Cable_L!$B$3:$B$77,MATCH(1,COUNTIFS($G92,Cable_L!$A$3:$A$77,$H92,Cable_L!$C$3:$C$77),0))</f>
        <v>#NAME?</v>
      </c>
      <c r="M92" s="15"/>
      <c r="N92" s="27" t="e">
        <f aca="false" t="array" ref="N92:N92">INDEX(INDEX(Cable_L!$H$3:$K$77,,MATCH(N$2,Cable_L!$H$2:$K$2,0)),MATCH(1,COUNTIFS($G92,Cable_L!$A$3:$A$77,$H92,Cable_L!$C$3:$C$77),0))</f>
        <v>#NAME?</v>
      </c>
      <c r="O92" s="27" t="e">
        <f aca="false" t="array" ref="O92:O92">INDEX(INDEX(Cable_L!$H$3:$K$77,,MATCH(O$2,Cable_L!$H$2:$K$2,0)),MATCH(1,COUNTIFS($G92,Cable_L!$A$3:$A$77,$H92,Cable_L!$C$3:$C$77),0))</f>
        <v>#NAME?</v>
      </c>
      <c r="P92" s="15"/>
      <c r="Q92" s="14"/>
      <c r="R92" s="15"/>
      <c r="S92" s="14"/>
    </row>
    <row r="93" customFormat="false" ht="15" hidden="false" customHeight="false" outlineLevel="0" collapsed="false">
      <c r="C93" s="164" t="s">
        <v>67</v>
      </c>
      <c r="E93" s="16" t="s">
        <v>292</v>
      </c>
      <c r="F93" s="165"/>
      <c r="G93" s="36" t="str">
        <f aca="false">IF(LEFT(F93,3)="2.5", MID(F93,7,2),LEFT(F93,2))</f>
        <v/>
      </c>
      <c r="H93" s="31"/>
      <c r="I93" s="31"/>
      <c r="J93" s="31"/>
      <c r="K93" s="31"/>
      <c r="L93" s="14"/>
      <c r="M93" s="15"/>
      <c r="N93" s="14"/>
      <c r="O93" s="14"/>
      <c r="P93" s="15"/>
      <c r="Q93" s="14"/>
      <c r="R93" s="15"/>
      <c r="S93" s="14"/>
    </row>
    <row r="94" customFormat="false" ht="15" hidden="false" customHeight="false" outlineLevel="0" collapsed="false">
      <c r="C94" s="174" t="s">
        <v>67</v>
      </c>
      <c r="D94" s="175"/>
      <c r="E94" s="176" t="s">
        <v>293</v>
      </c>
      <c r="F94" s="177"/>
      <c r="G94" s="36" t="str">
        <f aca="false">IF(LEFT(F94,3)="2.5", MID(F94,7,2),LEFT(F94,2))</f>
        <v/>
      </c>
      <c r="H94" s="31"/>
      <c r="I94" s="31"/>
      <c r="J94" s="31"/>
      <c r="K94" s="31"/>
      <c r="L94" s="14"/>
      <c r="M94" s="15"/>
      <c r="N94" s="14"/>
      <c r="O94" s="14"/>
      <c r="P94" s="15"/>
      <c r="Q94" s="14"/>
      <c r="R94" s="15"/>
      <c r="S94" s="14"/>
    </row>
    <row r="95" customFormat="false" ht="15" hidden="false" customHeight="false" outlineLevel="0" collapsed="false">
      <c r="G95" s="36" t="str">
        <f aca="false">IF(LEFT(F95,3)="2.5", MID(F95,7,2),LEFT(F95,2))</f>
        <v/>
      </c>
      <c r="H95" s="31"/>
      <c r="I95" s="31"/>
      <c r="J95" s="31"/>
      <c r="K95" s="31"/>
      <c r="L95" s="14"/>
      <c r="M95" s="15"/>
      <c r="N95" s="14"/>
      <c r="O95" s="14"/>
      <c r="P95" s="15"/>
      <c r="Q95" s="14"/>
      <c r="R95" s="15"/>
      <c r="S95" s="14"/>
    </row>
    <row r="96" customFormat="false" ht="15" hidden="false" customHeight="false" outlineLevel="0" collapsed="false">
      <c r="C96" s="159" t="s">
        <v>832</v>
      </c>
      <c r="D96" s="160" t="s">
        <v>409</v>
      </c>
      <c r="E96" s="161" t="s">
        <v>295</v>
      </c>
      <c r="F96" s="162" t="s">
        <v>833</v>
      </c>
      <c r="G96" s="36" t="str">
        <f aca="false">IF(LEFT(F96,3)="2.5", MID(F96,7,2),LEFT(F96,2))</f>
        <v>52</v>
      </c>
      <c r="H96" s="31" t="s">
        <v>716</v>
      </c>
      <c r="I96" s="200"/>
      <c r="J96" s="31"/>
      <c r="K96" s="31"/>
      <c r="L96" s="27" t="e">
        <f aca="false" t="array" ref="L96:L96">INDEX(Cable_L!$B$3:$B$77,MATCH(1,COUNTIFS($G96,Cable_L!$A$3:$A$77,$H96,Cable_L!$C$3:$C$77),0))</f>
        <v>#NAME?</v>
      </c>
      <c r="M96" s="22" t="e">
        <f aca="false" t="array" ref="M96:M100">_xlfn._xlws.sort(_xlfn.unique(G95:G102))</f>
        <v>#NAME?</v>
      </c>
      <c r="N96" s="27" t="e">
        <f aca="false" t="array" ref="N96:N96">INDEX(INDEX(Cable_L!$H$3:$K$77,,MATCH(N$2,Cable_L!$H$2:$K$2,0)),MATCH(1,COUNTIFS($G96,Cable_L!$A$3:$A$77,$H96,Cable_L!$C$3:$C$77),0))</f>
        <v>#NAME?</v>
      </c>
      <c r="O96" s="27" t="e">
        <f aca="false" t="array" ref="O96:O96">INDEX(INDEX(Cable_L!$H$3:$K$77,,MATCH(O$2,Cable_L!$H$2:$K$2,0)),MATCH(1,COUNTIFS($G96,Cable_L!$A$3:$A$77,$H96,Cable_L!$C$3:$C$77),0))</f>
        <v>#NAME?</v>
      </c>
      <c r="P96" s="22" t="e">
        <f aca="false" t="array" ref="P96:P97">_xlfn._xlws.filter(_xlfn.unique(N96:N103),_xlfn.unique(N96:N103)&lt;&gt;"")</f>
        <v>#NAME?</v>
      </c>
      <c r="Q96" s="16" t="e">
        <f aca="false">COUNTIF(N96:N103,P96)</f>
        <v>#NAME?</v>
      </c>
      <c r="R96" s="22" t="e">
        <f aca="false" t="array" ref="R96:R97">_xlfn._xlws.filter(_xlfn.unique(O96:O103),_xlfn.unique(O96:O103)&lt;&gt;"")</f>
        <v>#NAME?</v>
      </c>
      <c r="S96" s="27" t="e">
        <f aca="false">COUNTIF(O96:O103,R96)</f>
        <v>#NAME?</v>
      </c>
    </row>
    <row r="97" customFormat="false" ht="15" hidden="false" customHeight="false" outlineLevel="0" collapsed="false">
      <c r="C97" s="164" t="s">
        <v>834</v>
      </c>
      <c r="D97" s="151" t="s">
        <v>415</v>
      </c>
      <c r="E97" s="16" t="s">
        <v>298</v>
      </c>
      <c r="F97" s="165" t="s">
        <v>835</v>
      </c>
      <c r="G97" s="36" t="str">
        <f aca="false">IF(LEFT(F97,3)="2.5", MID(F97,7,2),LEFT(F97,2))</f>
        <v>50</v>
      </c>
      <c r="H97" s="31" t="s">
        <v>716</v>
      </c>
      <c r="I97" s="200"/>
      <c r="J97" s="31"/>
      <c r="K97" s="31"/>
      <c r="L97" s="27" t="e">
        <f aca="false" t="array" ref="L97:L97">INDEX(Cable_L!$B$3:$B$77,MATCH(1,COUNTIFS($G97,Cable_L!$A$3:$A$77,$H97,Cable_L!$C$3:$C$77),0))</f>
        <v>#NAME?</v>
      </c>
      <c r="M97" s="15" t="e">
        <v>#NAME?</v>
      </c>
      <c r="N97" s="27" t="e">
        <f aca="false" t="array" ref="N97:N97">INDEX(INDEX(Cable_L!$H$3:$K$77,,MATCH(N$2,Cable_L!$H$2:$K$2,0)),MATCH(1,COUNTIFS($G97,Cable_L!$A$3:$A$77,$H97,Cable_L!$C$3:$C$77),0))</f>
        <v>#NAME?</v>
      </c>
      <c r="O97" s="27" t="e">
        <f aca="false" t="array" ref="O97:O97">INDEX(INDEX(Cable_L!$H$3:$K$77,,MATCH(O$2,Cable_L!$H$2:$K$2,0)),MATCH(1,COUNTIFS($G97,Cable_L!$A$3:$A$77,$H97,Cable_L!$C$3:$C$77),0))</f>
        <v>#NAME?</v>
      </c>
      <c r="P97" s="15" t="e">
        <v>#NAME?</v>
      </c>
      <c r="Q97" s="16" t="e">
        <f aca="false">COUNTIF(N96:N103,P97)</f>
        <v>#NAME?</v>
      </c>
      <c r="R97" s="15" t="e">
        <v>#NAME?</v>
      </c>
      <c r="S97" s="27" t="e">
        <f aca="false">COUNTIF(O96:O103,R97)</f>
        <v>#NAME?</v>
      </c>
    </row>
    <row r="98" customFormat="false" ht="15" hidden="false" customHeight="false" outlineLevel="0" collapsed="false">
      <c r="C98" s="164" t="s">
        <v>836</v>
      </c>
      <c r="D98" s="151" t="s">
        <v>419</v>
      </c>
      <c r="E98" s="16" t="s">
        <v>301</v>
      </c>
      <c r="F98" s="165" t="s">
        <v>837</v>
      </c>
      <c r="G98" s="36" t="str">
        <f aca="false">IF(LEFT(F98,3)="2.5", MID(F98,7,2),LEFT(F98,2))</f>
        <v>48</v>
      </c>
      <c r="H98" s="31" t="s">
        <v>716</v>
      </c>
      <c r="I98" s="200"/>
      <c r="J98" s="31"/>
      <c r="K98" s="203"/>
      <c r="L98" s="27" t="e">
        <f aca="false" t="array" ref="L98:L98">INDEX(Cable_L!$B$3:$B$77,MATCH(1,COUNTIFS($G98,Cable_L!$A$3:$A$77,$H98,Cable_L!$C$3:$C$77),0))</f>
        <v>#NAME?</v>
      </c>
      <c r="M98" s="15" t="e">
        <v>#NAME?</v>
      </c>
      <c r="N98" s="27" t="e">
        <f aca="false" t="array" ref="N98:N98">INDEX(INDEX(Cable_L!$H$3:$K$77,,MATCH(N$2,Cable_L!$H$2:$K$2,0)),MATCH(1,COUNTIFS($G98,Cable_L!$A$3:$A$77,$H98,Cable_L!$C$3:$C$77),0))</f>
        <v>#NAME?</v>
      </c>
      <c r="O98" s="27" t="e">
        <f aca="false" t="array" ref="O98:O98">INDEX(INDEX(Cable_L!$H$3:$K$77,,MATCH(O$2,Cable_L!$H$2:$K$2,0)),MATCH(1,COUNTIFS($G98,Cable_L!$A$3:$A$77,$H98,Cable_L!$C$3:$C$77),0))</f>
        <v>#NAME?</v>
      </c>
      <c r="P98" s="15"/>
      <c r="Q98" s="14"/>
      <c r="R98" s="15"/>
      <c r="S98" s="14"/>
    </row>
    <row r="99" customFormat="false" ht="15" hidden="false" customHeight="false" outlineLevel="0" collapsed="false">
      <c r="C99" s="164" t="s">
        <v>826</v>
      </c>
      <c r="D99" s="151" t="s">
        <v>423</v>
      </c>
      <c r="E99" s="16" t="s">
        <v>304</v>
      </c>
      <c r="F99" s="165" t="s">
        <v>827</v>
      </c>
      <c r="G99" s="36" t="str">
        <f aca="false">IF(LEFT(F99,3)="2.5", MID(F99,7,2),LEFT(F99,2))</f>
        <v>56</v>
      </c>
      <c r="H99" s="31" t="s">
        <v>716</v>
      </c>
      <c r="I99" s="200"/>
      <c r="J99" s="31"/>
      <c r="K99" s="31"/>
      <c r="L99" s="27" t="e">
        <f aca="false" t="array" ref="L99:L99">INDEX(Cable_L!$B$3:$B$77,MATCH(1,COUNTIFS($G99,Cable_L!$A$3:$A$77,$H99,Cable_L!$C$3:$C$77),0))</f>
        <v>#NAME?</v>
      </c>
      <c r="M99" s="15" t="e">
        <v>#NAME?</v>
      </c>
      <c r="N99" s="27" t="e">
        <f aca="false" t="array" ref="N99:N99">INDEX(INDEX(Cable_L!$H$3:$K$77,,MATCH(N$2,Cable_L!$H$2:$K$2,0)),MATCH(1,COUNTIFS($G99,Cable_L!$A$3:$A$77,$H99,Cable_L!$C$3:$C$77),0))</f>
        <v>#NAME?</v>
      </c>
      <c r="O99" s="27" t="e">
        <f aca="false" t="array" ref="O99:O99">INDEX(INDEX(Cable_L!$H$3:$K$77,,MATCH(O$2,Cable_L!$H$2:$K$2,0)),MATCH(1,COUNTIFS($G99,Cable_L!$A$3:$A$77,$H99,Cable_L!$C$3:$C$77),0))</f>
        <v>#NAME?</v>
      </c>
      <c r="P99" s="15"/>
      <c r="Q99" s="14"/>
      <c r="R99" s="15"/>
      <c r="S99" s="14"/>
    </row>
    <row r="100" customFormat="false" ht="15" hidden="false" customHeight="false" outlineLevel="0" collapsed="false">
      <c r="C100" s="164" t="s">
        <v>828</v>
      </c>
      <c r="D100" s="151" t="s">
        <v>430</v>
      </c>
      <c r="E100" s="16" t="s">
        <v>307</v>
      </c>
      <c r="F100" s="165" t="s">
        <v>829</v>
      </c>
      <c r="G100" s="36" t="str">
        <f aca="false">IF(LEFT(F100,3)="2.5", MID(F100,7,2),LEFT(F100,2))</f>
        <v>52</v>
      </c>
      <c r="H100" s="31" t="s">
        <v>716</v>
      </c>
      <c r="I100" s="200"/>
      <c r="J100" s="31"/>
      <c r="K100" s="31"/>
      <c r="L100" s="27" t="e">
        <f aca="false" t="array" ref="L100:L100">INDEX(Cable_L!$B$3:$B$77,MATCH(1,COUNTIFS($G100,Cable_L!$A$3:$A$77,$H100,Cable_L!$C$3:$C$77),0))</f>
        <v>#NAME?</v>
      </c>
      <c r="M100" s="15" t="e">
        <v>#NAME?</v>
      </c>
      <c r="N100" s="27" t="e">
        <f aca="false" t="array" ref="N100:N100">INDEX(INDEX(Cable_L!$H$3:$K$77,,MATCH(N$2,Cable_L!$H$2:$K$2,0)),MATCH(1,COUNTIFS($G100,Cable_L!$A$3:$A$77,$H100,Cable_L!$C$3:$C$77),0))</f>
        <v>#NAME?</v>
      </c>
      <c r="O100" s="27" t="e">
        <f aca="false" t="array" ref="O100:O100">INDEX(INDEX(Cable_L!$H$3:$K$77,,MATCH(O$2,Cable_L!$H$2:$K$2,0)),MATCH(1,COUNTIFS($G100,Cable_L!$A$3:$A$77,$H100,Cable_L!$C$3:$C$77),0))</f>
        <v>#NAME?</v>
      </c>
      <c r="P100" s="15"/>
      <c r="Q100" s="14"/>
      <c r="R100" s="15"/>
      <c r="S100" s="14"/>
    </row>
    <row r="101" customFormat="false" ht="15" hidden="false" customHeight="false" outlineLevel="0" collapsed="false">
      <c r="C101" s="164" t="s">
        <v>830</v>
      </c>
      <c r="D101" s="151" t="s">
        <v>434</v>
      </c>
      <c r="E101" s="16" t="s">
        <v>310</v>
      </c>
      <c r="F101" s="165" t="s">
        <v>831</v>
      </c>
      <c r="G101" s="36" t="str">
        <f aca="false">IF(LEFT(F101,3)="2.5", MID(F101,7,2),LEFT(F101,2))</f>
        <v>50</v>
      </c>
      <c r="H101" s="31" t="s">
        <v>716</v>
      </c>
      <c r="I101" s="200"/>
      <c r="J101" s="31"/>
      <c r="K101" s="31"/>
      <c r="L101" s="27" t="e">
        <f aca="false" t="array" ref="L101:L101">INDEX(Cable_L!$B$3:$B$77,MATCH(1,COUNTIFS($G101,Cable_L!$A$3:$A$77,$H101,Cable_L!$C$3:$C$77),0))</f>
        <v>#NAME?</v>
      </c>
      <c r="M101" s="15"/>
      <c r="N101" s="27" t="e">
        <f aca="false" t="array" ref="N101:N101">INDEX(INDEX(Cable_L!$H$3:$K$77,,MATCH(N$2,Cable_L!$H$2:$K$2,0)),MATCH(1,COUNTIFS($G101,Cable_L!$A$3:$A$77,$H101,Cable_L!$C$3:$C$77),0))</f>
        <v>#NAME?</v>
      </c>
      <c r="O101" s="27" t="e">
        <f aca="false" t="array" ref="O101:O101">INDEX(INDEX(Cable_L!$H$3:$K$77,,MATCH(O$2,Cable_L!$H$2:$K$2,0)),MATCH(1,COUNTIFS($G101,Cable_L!$A$3:$A$77,$H101,Cable_L!$C$3:$C$77),0))</f>
        <v>#NAME?</v>
      </c>
      <c r="P101" s="15"/>
      <c r="Q101" s="14"/>
      <c r="R101" s="15"/>
      <c r="S101" s="14"/>
    </row>
    <row r="102" customFormat="false" ht="15" hidden="false" customHeight="false" outlineLevel="0" collapsed="false">
      <c r="C102" s="164" t="s">
        <v>67</v>
      </c>
      <c r="E102" s="16" t="s">
        <v>312</v>
      </c>
      <c r="F102" s="165"/>
      <c r="G102" s="36" t="str">
        <f aca="false">IF(LEFT(F102,3)="2.5", MID(F102,7,2),LEFT(F102,2))</f>
        <v/>
      </c>
      <c r="H102" s="31"/>
      <c r="I102" s="31"/>
      <c r="J102" s="31"/>
      <c r="K102" s="31"/>
      <c r="L102" s="14"/>
      <c r="M102" s="15"/>
      <c r="N102" s="14"/>
      <c r="O102" s="14"/>
      <c r="P102" s="15"/>
      <c r="Q102" s="14"/>
      <c r="R102" s="15"/>
      <c r="S102" s="14"/>
    </row>
    <row r="103" customFormat="false" ht="15" hidden="false" customHeight="false" outlineLevel="0" collapsed="false">
      <c r="C103" s="174" t="s">
        <v>67</v>
      </c>
      <c r="D103" s="175"/>
      <c r="E103" s="176" t="s">
        <v>313</v>
      </c>
      <c r="F103" s="177"/>
      <c r="G103" s="36" t="str">
        <f aca="false">IF(LEFT(F103,3)="2.5", MID(F103,7,2),LEFT(F103,2))</f>
        <v/>
      </c>
      <c r="H103" s="31"/>
      <c r="I103" s="31"/>
      <c r="J103" s="31"/>
      <c r="K103" s="31"/>
      <c r="L103" s="14"/>
      <c r="M103" s="15"/>
      <c r="N103" s="14"/>
      <c r="O103" s="14"/>
      <c r="P103" s="15"/>
      <c r="Q103" s="14"/>
      <c r="R103" s="15"/>
      <c r="S103" s="14"/>
    </row>
    <row r="104" customFormat="false" ht="15" hidden="false" customHeight="false" outlineLevel="0" collapsed="false">
      <c r="G104" s="36" t="str">
        <f aca="false">IF(LEFT(F104,3)="2.5", MID(F104,7,2),LEFT(F104,2))</f>
        <v/>
      </c>
      <c r="H104" s="31"/>
      <c r="I104" s="31"/>
      <c r="J104" s="31"/>
      <c r="K104" s="31"/>
      <c r="L104" s="14"/>
      <c r="M104" s="15"/>
      <c r="N104" s="14"/>
      <c r="O104" s="14"/>
      <c r="P104" s="15"/>
      <c r="Q104" s="14"/>
      <c r="R104" s="15"/>
      <c r="S104" s="14"/>
    </row>
    <row r="105" customFormat="false" ht="15" hidden="false" customHeight="true" outlineLevel="0" collapsed="false">
      <c r="C105" s="183" t="s">
        <v>1017</v>
      </c>
      <c r="D105" s="183"/>
      <c r="E105" s="183"/>
      <c r="F105" s="183"/>
      <c r="G105" s="36" t="str">
        <f aca="false">IF(LEFT(F105,3)="2.5", MID(F105,7,2),LEFT(F105,2))</f>
        <v/>
      </c>
      <c r="H105" s="31"/>
      <c r="I105" s="31"/>
      <c r="J105" s="31"/>
      <c r="K105" s="31"/>
      <c r="L105" s="14"/>
      <c r="M105" s="15"/>
      <c r="N105" s="14"/>
      <c r="O105" s="14"/>
      <c r="P105" s="15"/>
      <c r="Q105" s="14"/>
      <c r="R105" s="15"/>
      <c r="S105" s="14"/>
    </row>
    <row r="106" customFormat="false" ht="15" hidden="false" customHeight="false" outlineLevel="0" collapsed="false">
      <c r="G106" s="36" t="str">
        <f aca="false">IF(LEFT(F106,3)="2.5", MID(F106,7,2),LEFT(F106,2))</f>
        <v/>
      </c>
      <c r="H106" s="31"/>
      <c r="I106" s="31"/>
      <c r="J106" s="31"/>
      <c r="K106" s="31"/>
      <c r="L106" s="14"/>
      <c r="M106" s="15"/>
      <c r="N106" s="14"/>
      <c r="O106" s="14"/>
      <c r="P106" s="15"/>
      <c r="Q106" s="14"/>
      <c r="R106" s="15"/>
      <c r="S106" s="14"/>
    </row>
    <row r="107" customFormat="false" ht="15" hidden="false" customHeight="false" outlineLevel="0" collapsed="false">
      <c r="C107" s="159" t="s">
        <v>851</v>
      </c>
      <c r="D107" s="160" t="s">
        <v>934</v>
      </c>
      <c r="E107" s="161" t="s">
        <v>639</v>
      </c>
      <c r="F107" s="162" t="s">
        <v>852</v>
      </c>
      <c r="G107" s="36" t="str">
        <f aca="false">IF(LEFT(F107,3)="2.5", MID(F107,7,2),LEFT(F107,2))</f>
        <v>48</v>
      </c>
      <c r="H107" s="31" t="s">
        <v>774</v>
      </c>
      <c r="I107" s="203"/>
      <c r="J107" s="31"/>
      <c r="K107" s="200"/>
      <c r="L107" s="27" t="e">
        <f aca="false" t="array" ref="L107:L107">INDEX(Cable_L!$B$3:$B$77,MATCH(1,COUNTIFS($G107,Cable_L!$A$3:$A$77,$H107,Cable_L!$C$3:$C$77),0))</f>
        <v>#NAME?</v>
      </c>
      <c r="M107" s="22" t="e">
        <f aca="false" t="array" ref="M107:M108">_xlfn._xlws.sort(_xlfn.unique(G106:G107))</f>
        <v>#NAME?</v>
      </c>
      <c r="N107" s="27" t="e">
        <f aca="false" t="array" ref="N107:N107">INDEX(INDEX(Cable_L!$H$3:$K$77,,MATCH(N$2,Cable_L!$H$2:$K$2,0)),MATCH(1,COUNTIFS($G107,Cable_L!$A$3:$A$77,$H107,Cable_L!$C$3:$C$77),0))</f>
        <v>#NAME?</v>
      </c>
      <c r="O107" s="27" t="e">
        <f aca="false" t="array" ref="O107:O107">INDEX(INDEX(Cable_L!$H$3:$K$77,,MATCH(O$2,Cable_L!$H$2:$K$2,0)),MATCH(1,COUNTIFS($G107,Cable_L!$A$3:$A$77,$H107,Cable_L!$C$3:$C$77),0))</f>
        <v>#NAME?</v>
      </c>
      <c r="P107" s="22" t="e">
        <f aca="false" t="array" ref="P107:P107">_xlfn._xlws.filter(_xlfn.unique(N107:N113),_xlfn.unique(N107:N113)&lt;&gt;"")</f>
        <v>#NAME?</v>
      </c>
      <c r="Q107" s="16" t="e">
        <f aca="false">COUNTIF(N107:N113,P107)</f>
        <v>#NAME?</v>
      </c>
      <c r="R107" s="22" t="e">
        <f aca="false" t="array" ref="R107:R107">_xlfn._xlws.filter(_xlfn.unique(O107:O113),_xlfn.unique(O107:O113)&lt;&gt;"")</f>
        <v>#NAME?</v>
      </c>
      <c r="S107" s="27" t="e">
        <f aca="false">COUNTIF(O107:O113,R107)</f>
        <v>#NAME?</v>
      </c>
    </row>
    <row r="108" customFormat="false" ht="15" hidden="false" customHeight="false" outlineLevel="0" collapsed="false">
      <c r="C108" s="164" t="s">
        <v>853</v>
      </c>
      <c r="D108" s="151" t="s">
        <v>684</v>
      </c>
      <c r="E108" s="16" t="s">
        <v>642</v>
      </c>
      <c r="F108" s="165" t="s">
        <v>855</v>
      </c>
      <c r="G108" s="36" t="str">
        <f aca="false">IF(LEFT(F108,3)="2.5", MID(F108,7,2),LEFT(F108,2))</f>
        <v>48</v>
      </c>
      <c r="H108" s="31" t="s">
        <v>774</v>
      </c>
      <c r="I108" s="203"/>
      <c r="J108" s="31"/>
      <c r="K108" s="200"/>
      <c r="L108" s="27" t="e">
        <f aca="false" t="array" ref="L108:L108">INDEX(Cable_L!$B$3:$B$77,MATCH(1,COUNTIFS($G108,Cable_L!$A$3:$A$77,$H108,Cable_L!$C$3:$C$77),0))</f>
        <v>#NAME?</v>
      </c>
      <c r="M108" s="15" t="e">
        <v>#NAME?</v>
      </c>
      <c r="N108" s="27" t="e">
        <f aca="false" t="array" ref="N108:N108">INDEX(INDEX(Cable_L!$H$3:$K$77,,MATCH(N$2,Cable_L!$H$2:$K$2,0)),MATCH(1,COUNTIFS($G108,Cable_L!$A$3:$A$77,$H108,Cable_L!$C$3:$C$77),0))</f>
        <v>#NAME?</v>
      </c>
      <c r="O108" s="27" t="e">
        <f aca="false" t="array" ref="O108:O108">INDEX(INDEX(Cable_L!$H$3:$K$77,,MATCH(O$2,Cable_L!$H$2:$K$2,0)),MATCH(1,COUNTIFS($G108,Cable_L!$A$3:$A$77,$H108,Cable_L!$C$3:$C$77),0))</f>
        <v>#NAME?</v>
      </c>
      <c r="P108" s="15"/>
      <c r="Q108" s="14"/>
      <c r="R108" s="15"/>
      <c r="S108" s="14"/>
    </row>
    <row r="109" customFormat="false" ht="15" hidden="false" customHeight="false" outlineLevel="0" collapsed="false">
      <c r="C109" s="164" t="s">
        <v>67</v>
      </c>
      <c r="E109" s="16" t="s">
        <v>645</v>
      </c>
      <c r="F109" s="165"/>
      <c r="G109" s="36" t="str">
        <f aca="false">IF(LEFT(F109,3)="2.5", MID(F109,7,2),LEFT(F109,2))</f>
        <v/>
      </c>
      <c r="H109" s="31"/>
      <c r="I109" s="31"/>
      <c r="J109" s="31"/>
      <c r="K109" s="31"/>
      <c r="L109" s="14"/>
      <c r="M109" s="15"/>
      <c r="N109" s="14"/>
      <c r="O109" s="14"/>
      <c r="P109" s="15"/>
      <c r="Q109" s="14"/>
      <c r="R109" s="15"/>
      <c r="S109" s="14"/>
    </row>
    <row r="110" customFormat="false" ht="15" hidden="false" customHeight="false" outlineLevel="0" collapsed="false">
      <c r="C110" s="164" t="s">
        <v>67</v>
      </c>
      <c r="E110" s="16" t="s">
        <v>647</v>
      </c>
      <c r="F110" s="165"/>
      <c r="G110" s="36" t="str">
        <f aca="false">IF(LEFT(F110,3)="2.5", MID(F110,7,2),LEFT(F110,2))</f>
        <v/>
      </c>
      <c r="H110" s="31"/>
      <c r="I110" s="31"/>
      <c r="J110" s="31"/>
      <c r="K110" s="31"/>
      <c r="L110" s="14"/>
      <c r="M110" s="15"/>
      <c r="N110" s="14"/>
      <c r="O110" s="14"/>
      <c r="P110" s="15"/>
      <c r="Q110" s="14"/>
      <c r="R110" s="15"/>
      <c r="S110" s="14"/>
    </row>
    <row r="111" customFormat="false" ht="15" hidden="false" customHeight="false" outlineLevel="0" collapsed="false">
      <c r="C111" s="164" t="s">
        <v>67</v>
      </c>
      <c r="E111" s="16" t="s">
        <v>648</v>
      </c>
      <c r="F111" s="165"/>
      <c r="G111" s="36"/>
      <c r="L111" s="14"/>
      <c r="M111" s="15"/>
      <c r="N111" s="14"/>
      <c r="O111" s="14"/>
      <c r="P111" s="15"/>
      <c r="Q111" s="14"/>
      <c r="R111" s="15"/>
      <c r="S111" s="14"/>
    </row>
    <row r="112" customFormat="false" ht="15" hidden="false" customHeight="false" outlineLevel="0" collapsed="false">
      <c r="C112" s="164" t="s">
        <v>67</v>
      </c>
      <c r="E112" s="16" t="s">
        <v>650</v>
      </c>
      <c r="F112" s="165"/>
      <c r="G112" s="36"/>
      <c r="L112" s="14"/>
      <c r="M112" s="15"/>
      <c r="N112" s="14"/>
      <c r="O112" s="14"/>
      <c r="P112" s="15"/>
      <c r="Q112" s="14"/>
      <c r="R112" s="15"/>
      <c r="S112" s="14"/>
    </row>
    <row r="113" customFormat="false" ht="15" hidden="false" customHeight="false" outlineLevel="0" collapsed="false">
      <c r="C113" s="164" t="s">
        <v>67</v>
      </c>
      <c r="E113" s="16" t="s">
        <v>651</v>
      </c>
      <c r="F113" s="165"/>
      <c r="G113" s="36"/>
      <c r="L113" s="14"/>
      <c r="M113" s="15"/>
      <c r="N113" s="14"/>
      <c r="O113" s="14"/>
      <c r="P113" s="15"/>
      <c r="Q113" s="14"/>
      <c r="R113" s="15"/>
      <c r="S113" s="14"/>
    </row>
    <row r="114" customFormat="false" ht="15" hidden="false" customHeight="false" outlineLevel="0" collapsed="false">
      <c r="C114" s="174" t="s">
        <v>67</v>
      </c>
      <c r="D114" s="175"/>
      <c r="E114" s="176" t="s">
        <v>652</v>
      </c>
      <c r="F114" s="177"/>
    </row>
    <row r="115" customFormat="false" ht="15" hidden="false" customHeight="false" outlineLevel="0" collapsed="false">
      <c r="G115" s="36"/>
    </row>
    <row r="116" customFormat="false" ht="18.75" hidden="false" customHeight="false" outlineLevel="0" collapsed="false">
      <c r="G116" s="36"/>
      <c r="M116" s="71" t="s">
        <v>1018</v>
      </c>
      <c r="N116" s="14"/>
      <c r="O116" s="14"/>
    </row>
    <row r="117" customFormat="false" ht="18.75" hidden="false" customHeight="false" outlineLevel="0" collapsed="false">
      <c r="C117" s="211" t="s">
        <v>352</v>
      </c>
      <c r="G117" s="36"/>
      <c r="M117" s="72"/>
      <c r="N117" s="185" t="s">
        <v>716</v>
      </c>
      <c r="O117" s="74" t="s">
        <v>350</v>
      </c>
      <c r="P117" s="15"/>
    </row>
    <row r="118" customFormat="false" ht="18.75" hidden="false" customHeight="false" outlineLevel="0" collapsed="false">
      <c r="C118" s="151" t="s">
        <v>67</v>
      </c>
      <c r="F118" s="151" t="s">
        <v>857</v>
      </c>
      <c r="G118" s="36"/>
      <c r="M118" s="15"/>
      <c r="N118" s="186" t="e">
        <f aca="false" t="array" ref="N118:N120">_xlfn._xlws.sort(_xlfn._xlws.filter(_xlfn.unique($N$4:$N$113),_xlfn.unique($N$4:$N$113)&lt;&gt;""))</f>
        <v>#NAME?</v>
      </c>
      <c r="O118" s="187" t="e">
        <f aca="false">COUNTIFS($N$4:$N$113,"=" &amp; N118,$H$4:$H$113,"grn")</f>
        <v>#NAME?</v>
      </c>
      <c r="P118" s="15"/>
    </row>
    <row r="119" customFormat="false" ht="18.75" hidden="false" customHeight="false" outlineLevel="0" collapsed="false">
      <c r="C119" s="151" t="s">
        <v>67</v>
      </c>
      <c r="F119" s="151" t="s">
        <v>858</v>
      </c>
      <c r="G119" s="36"/>
      <c r="M119" s="78"/>
      <c r="N119" s="188" t="e">
        <v>#NAME?</v>
      </c>
      <c r="O119" s="189" t="e">
        <f aca="false">COUNTIFS($N$4:$N$113,"=" &amp; N119,$H$4:$H$113,"grn")</f>
        <v>#NAME?</v>
      </c>
      <c r="P119" s="15"/>
    </row>
    <row r="120" customFormat="false" ht="18.75" hidden="false" customHeight="false" outlineLevel="0" collapsed="false">
      <c r="C120" s="151" t="s">
        <v>67</v>
      </c>
      <c r="F120" s="151" t="s">
        <v>859</v>
      </c>
      <c r="G120" s="36"/>
      <c r="M120" s="78"/>
      <c r="N120" s="87" t="e">
        <v>#NAME?</v>
      </c>
      <c r="O120" s="88" t="e">
        <f aca="false">COUNTIFS($N$4:$N$113,"=" &amp; N120,$H$4:$H$113,"grn")</f>
        <v>#NAME?</v>
      </c>
      <c r="P120" s="15"/>
    </row>
    <row r="121" customFormat="false" ht="18.75" hidden="false" customHeight="false" outlineLevel="0" collapsed="false">
      <c r="C121" s="151" t="s">
        <v>67</v>
      </c>
      <c r="F121" s="151" t="s">
        <v>860</v>
      </c>
      <c r="G121" s="36"/>
      <c r="M121" s="78"/>
      <c r="N121" s="82"/>
      <c r="O121" s="83"/>
    </row>
    <row r="122" customFormat="false" ht="18.75" hidden="false" customHeight="false" outlineLevel="0" collapsed="false">
      <c r="C122" s="151" t="s">
        <v>67</v>
      </c>
      <c r="F122" s="151" t="s">
        <v>861</v>
      </c>
      <c r="G122" s="36"/>
      <c r="M122" s="78"/>
      <c r="N122" s="190" t="s">
        <v>774</v>
      </c>
      <c r="O122" s="74" t="s">
        <v>350</v>
      </c>
      <c r="P122" s="15"/>
    </row>
    <row r="123" customFormat="false" ht="18.75" hidden="false" customHeight="false" outlineLevel="0" collapsed="false">
      <c r="C123" s="151" t="s">
        <v>67</v>
      </c>
      <c r="F123" s="151" t="s">
        <v>862</v>
      </c>
      <c r="M123" s="15"/>
      <c r="N123" s="112" t="e">
        <f aca="false" t="array" ref="N123:N125">_xlfn._xlws.sort(_xlfn._xlws.filter(_xlfn.unique($N$4:$N$113),_xlfn.unique($N$4:$N$113)&lt;&gt;""))</f>
        <v>#NAME?</v>
      </c>
      <c r="O123" s="86" t="e">
        <f aca="false">COUNTIFS($N$4:$N$113,"=" &amp; N123,$H$4:$H$113,"yel")</f>
        <v>#NAME?</v>
      </c>
      <c r="P123" s="15"/>
    </row>
    <row r="124" customFormat="false" ht="18.75" hidden="false" customHeight="false" outlineLevel="0" collapsed="false">
      <c r="C124" s="151" t="s">
        <v>67</v>
      </c>
      <c r="F124" s="151" t="s">
        <v>863</v>
      </c>
      <c r="G124" s="36"/>
      <c r="M124" s="78"/>
      <c r="N124" s="87" t="e">
        <v>#NAME?</v>
      </c>
      <c r="O124" s="88" t="e">
        <f aca="false">COUNTIFS($N$4:$N$113,"=" &amp; N124,$H$4:$H$113,"yel")</f>
        <v>#NAME?</v>
      </c>
      <c r="P124" s="15"/>
    </row>
    <row r="125" customFormat="false" ht="18.75" hidden="false" customHeight="false" outlineLevel="0" collapsed="false">
      <c r="C125" s="151" t="s">
        <v>67</v>
      </c>
      <c r="F125" s="151" t="s">
        <v>864</v>
      </c>
      <c r="G125" s="36"/>
      <c r="M125" s="78"/>
      <c r="N125" s="191" t="e">
        <v>#NAME?</v>
      </c>
      <c r="O125" s="192" t="e">
        <f aca="false">COUNTIFS($N$4:$N$113,"=" &amp; N125,$H$4:$H$113,"yel")</f>
        <v>#NAME?</v>
      </c>
      <c r="P125" s="15"/>
    </row>
    <row r="126" customFormat="false" ht="18.75" hidden="false" customHeight="false" outlineLevel="0" collapsed="false">
      <c r="G126" s="36"/>
      <c r="M126" s="78"/>
      <c r="N126" s="82"/>
      <c r="O126" s="83"/>
      <c r="P126" s="15"/>
    </row>
    <row r="127" customFormat="false" ht="18.75" hidden="false" customHeight="false" outlineLevel="0" collapsed="false">
      <c r="G127" s="36"/>
      <c r="M127" s="78"/>
      <c r="N127" s="185" t="s">
        <v>716</v>
      </c>
      <c r="O127" s="74" t="s">
        <v>360</v>
      </c>
      <c r="P127" s="15"/>
    </row>
    <row r="128" customFormat="false" ht="18.75" hidden="false" customHeight="false" outlineLevel="0" collapsed="false">
      <c r="G128" s="36"/>
      <c r="M128" s="15"/>
      <c r="N128" s="186" t="e">
        <f aca="false" t="array" ref="N128:N129">_xlfn._xlws.sort(_xlfn._xlws.filter(_xlfn.unique($O$4:$O$113),_xlfn.unique($O$4:$O$113)&lt;&gt;""))</f>
        <v>#NAME?</v>
      </c>
      <c r="O128" s="187" t="e">
        <f aca="false">COUNTIFS($O$4:$O$113,"=" &amp; N128,$H$4:$H$113,"grn")</f>
        <v>#NAME?</v>
      </c>
      <c r="P128" s="15"/>
    </row>
    <row r="129" customFormat="false" ht="18.75" hidden="false" customHeight="false" outlineLevel="0" collapsed="false">
      <c r="G129" s="36"/>
      <c r="M129" s="78"/>
      <c r="N129" s="188" t="e">
        <v>#NAME?</v>
      </c>
      <c r="O129" s="189" t="e">
        <f aca="false">COUNTIFS($O$4:$O$113,"=" &amp; N129,$H$4:$H$113,"grn")</f>
        <v>#NAME?</v>
      </c>
      <c r="P129" s="15"/>
    </row>
    <row r="130" customFormat="false" ht="18.75" hidden="false" customHeight="false" outlineLevel="0" collapsed="false">
      <c r="G130" s="36"/>
      <c r="M130" s="78"/>
      <c r="N130" s="87"/>
      <c r="O130" s="88"/>
      <c r="P130" s="15"/>
    </row>
    <row r="131" customFormat="false" ht="18.75" hidden="false" customHeight="false" outlineLevel="0" collapsed="false">
      <c r="G131" s="36"/>
      <c r="M131" s="78"/>
      <c r="N131" s="87"/>
      <c r="O131" s="88"/>
      <c r="P131" s="15"/>
    </row>
    <row r="132" customFormat="false" ht="18.75" hidden="false" customHeight="false" outlineLevel="0" collapsed="false">
      <c r="M132" s="78"/>
      <c r="N132" s="82"/>
      <c r="O132" s="83"/>
    </row>
    <row r="133" customFormat="false" ht="18.75" hidden="false" customHeight="false" outlineLevel="0" collapsed="false">
      <c r="G133" s="36"/>
      <c r="M133" s="15"/>
      <c r="N133" s="190" t="s">
        <v>774</v>
      </c>
      <c r="O133" s="74" t="s">
        <v>360</v>
      </c>
      <c r="P133" s="15"/>
    </row>
    <row r="134" customFormat="false" ht="18.75" hidden="false" customHeight="false" outlineLevel="0" collapsed="false">
      <c r="G134" s="36"/>
      <c r="M134" s="78"/>
      <c r="N134" s="112" t="e">
        <f aca="false" t="array" ref="N134:N135">_xlfn._xlws.sort(_xlfn._xlws.filter(_xlfn.unique($O$4:$O$113),_xlfn.unique($O$4:$O$113)&lt;&gt;""))</f>
        <v>#NAME?</v>
      </c>
      <c r="O134" s="86" t="e">
        <f aca="false">COUNTIFS($O$4:$O$113,"=" &amp; N134,$H$4:$H$113,"yel")</f>
        <v>#NAME?</v>
      </c>
      <c r="P134" s="15"/>
    </row>
    <row r="135" customFormat="false" ht="18.75" hidden="false" customHeight="false" outlineLevel="0" collapsed="false">
      <c r="G135" s="36"/>
      <c r="M135" s="78"/>
      <c r="N135" s="191" t="e">
        <v>#NAME?</v>
      </c>
      <c r="O135" s="192" t="e">
        <f aca="false">COUNTIFS($O$4:$O$113,"=" &amp; N135,$H$4:$H$113,"yel")</f>
        <v>#NAME?</v>
      </c>
      <c r="P135" s="15"/>
    </row>
    <row r="136" customFormat="false" ht="18.75" hidden="false" customHeight="false" outlineLevel="0" collapsed="false">
      <c r="G136" s="36"/>
      <c r="M136" s="78"/>
      <c r="N136" s="87"/>
      <c r="O136" s="88"/>
      <c r="P136" s="15"/>
    </row>
    <row r="137" customFormat="false" ht="18.75" hidden="false" customHeight="false" outlineLevel="0" collapsed="false">
      <c r="G137" s="36"/>
      <c r="N137" s="87"/>
      <c r="O137" s="88"/>
      <c r="P137" s="15"/>
    </row>
    <row r="138" customFormat="false" ht="18.75" hidden="false" customHeight="false" outlineLevel="0" collapsed="false">
      <c r="G138" s="36"/>
      <c r="N138" s="82"/>
      <c r="O138" s="83"/>
    </row>
  </sheetData>
  <mergeCells count="6">
    <mergeCell ref="H1:H3"/>
    <mergeCell ref="L1:L3"/>
    <mergeCell ref="M1:M3"/>
    <mergeCell ref="C2:F2"/>
    <mergeCell ref="I2:K2"/>
    <mergeCell ref="C105:F10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108"/>
  <sheetViews>
    <sheetView showFormulas="false" showGridLines="true" showRowColHeaders="true" showZeros="true" rightToLeft="false" tabSelected="false" showOutlineSymbols="true" defaultGridColor="true" view="normal" topLeftCell="B109" colorId="64" zoomScale="110" zoomScaleNormal="110" zoomScalePageLayoutView="100" workbookViewId="0">
      <selection pane="topLeft" activeCell="R73" activeCellId="0" sqref="R73"/>
    </sheetView>
  </sheetViews>
  <sheetFormatPr defaultRowHeight="45" zeroHeight="false" outlineLevelRow="0" outlineLevelCol="0"/>
  <cols>
    <col collapsed="false" customWidth="true" hidden="true" outlineLevel="0" max="1" min="1" style="0" width="34.71"/>
    <col collapsed="false" customWidth="true" hidden="false" outlineLevel="0" max="2" min="2" style="27" width="34.71"/>
    <col collapsed="false" customWidth="true" hidden="false" outlineLevel="0" max="3" min="3" style="98" width="31.01"/>
    <col collapsed="false" customWidth="true" hidden="true" outlineLevel="0" max="4" min="4" style="0" width="23.42"/>
    <col collapsed="false" customWidth="true" hidden="true" outlineLevel="0" max="5" min="5" style="0" width="8.14"/>
    <col collapsed="false" customWidth="true" hidden="false" outlineLevel="0" max="6" min="6" style="98" width="37.57"/>
    <col collapsed="false" customWidth="true" hidden="false" outlineLevel="0" max="7" min="7" style="98" width="9.14"/>
    <col collapsed="false" customWidth="true" hidden="false" outlineLevel="0" max="8" min="8" style="98" width="9.42"/>
    <col collapsed="false" customWidth="true" hidden="false" outlineLevel="0" max="9" min="9" style="98" width="9.14"/>
    <col collapsed="false" customWidth="true" hidden="false" outlineLevel="0" max="10" min="10" style="98" width="5.43"/>
    <col collapsed="false" customWidth="true" hidden="false" outlineLevel="0" max="12" min="11" style="14" width="1.58"/>
    <col collapsed="false" customWidth="true" hidden="false" outlineLevel="0" max="13" min="13" style="14" width="1.71"/>
    <col collapsed="false" customWidth="true" hidden="false" outlineLevel="0" max="14" min="14" style="0" width="7.15"/>
    <col collapsed="false" customWidth="true" hidden="false" outlineLevel="0" max="15" min="15" style="0" width="30.57"/>
    <col collapsed="false" customWidth="true" hidden="false" outlineLevel="0" max="16" min="16" style="0" width="34.71"/>
    <col collapsed="false" customWidth="true" hidden="false" outlineLevel="0" max="1025" min="17" style="0" width="8.67"/>
  </cols>
  <sheetData>
    <row r="1" customFormat="false" ht="20.25" hidden="false" customHeight="true" outlineLevel="0" collapsed="false">
      <c r="A1" s="0" t="n">
        <f aca="false">'Hybrid - IP - Mirror - Stereo'!C1</f>
        <v>0</v>
      </c>
      <c r="B1" s="152" t="s">
        <v>1015</v>
      </c>
      <c r="C1" s="152"/>
      <c r="D1" s="152"/>
      <c r="E1" s="152"/>
    </row>
    <row r="2" customFormat="false" ht="12.75" hidden="false" customHeight="true" outlineLevel="0" collapsed="false">
      <c r="A2" s="0" t="str">
        <f aca="false">'Hybrid - IP - Mirror - Stereo'!C2</f>
        <v>Stereo Staves - IP - Mirror</v>
      </c>
      <c r="D2" s="0" t="n">
        <f aca="false">'Hybrid - IP - Mirror - Stereo'!F2</f>
        <v>0</v>
      </c>
      <c r="E2" s="0" t="n">
        <f aca="false">'Hybrid - IP - Mirror - Stereo'!L2</f>
        <v>0</v>
      </c>
      <c r="H2" s="98" t="str">
        <f aca="false">'Hybrid - IP - Mirror - Stereo'!N2</f>
        <v>A-bot</v>
      </c>
      <c r="I2" s="98" t="str">
        <f aca="false">'Hybrid - IP - Mirror - Stereo'!O2</f>
        <v>C-top</v>
      </c>
      <c r="K2" s="25" t="s">
        <v>42</v>
      </c>
      <c r="L2" s="25"/>
      <c r="M2" s="25"/>
    </row>
    <row r="3" s="114" customFormat="true" ht="18" hidden="false" customHeight="true" outlineLevel="0" collapsed="false">
      <c r="A3" s="114" t="str">
        <f aca="false">'Hybrid - IP - Mirror - Stereo'!C3</f>
        <v>LVR Name</v>
      </c>
      <c r="B3" s="24" t="s">
        <v>371</v>
      </c>
      <c r="C3" s="149" t="s">
        <v>372</v>
      </c>
      <c r="D3" s="114" t="str">
        <f aca="false">'Hybrid - IP - Mirror - Stereo'!F3</f>
        <v>LVR ID - Connector - Pin</v>
      </c>
      <c r="E3" s="114" t="n">
        <f aca="false">'Hybrid - IP - Mirror - Stereo'!L3</f>
        <v>0</v>
      </c>
      <c r="F3" s="149" t="s">
        <v>670</v>
      </c>
      <c r="G3" s="149"/>
      <c r="H3" s="149" t="str">
        <f aca="false">'Hybrid - IP - Mirror - Stereo'!N3</f>
        <v>L (m)</v>
      </c>
      <c r="I3" s="149" t="str">
        <f aca="false">'Hybrid - IP - Mirror - Stereo'!O3</f>
        <v>L (m)</v>
      </c>
      <c r="J3" s="149"/>
      <c r="K3" s="14"/>
      <c r="L3" s="14"/>
      <c r="M3" s="14"/>
    </row>
    <row r="4" customFormat="false" ht="45" hidden="false" customHeight="true" outlineLevel="0" collapsed="false">
      <c r="A4" s="0" t="str">
        <f aca="false">'Hybrid - IP - Mirror - Stereo'!C4</f>
        <v>PT_a_alpha_S0S_P1W_LV_SRC/RET</v>
      </c>
      <c r="B4" s="27" t="str">
        <f aca="false">IF(ISNUMBER(SEARCH("_LV",A4)),LEFT(A4,FIND("_LV",A4)-1),"")</f>
        <v>PT_a_alpha_S0S_P1W</v>
      </c>
      <c r="C4" s="98" t="str">
        <f aca="false">'Hybrid - IP - Mirror - Stereo'!E4</f>
        <v>P1 - 1/9</v>
      </c>
      <c r="D4" s="0" t="str">
        <f aca="false">'Hybrid - IP - Mirror - Stereo'!F4</f>
        <v>54 - J12 - 4/3</v>
      </c>
      <c r="E4" s="0" t="e">
        <f aca="false">'Hybrid - IP - Mirror - Stereo'!L4</f>
        <v>#NAME?</v>
      </c>
      <c r="F4" s="101" t="e">
        <f aca="false">CONCATENATE(D4,"   ",E4)</f>
        <v>#NAME?</v>
      </c>
      <c r="G4" s="101"/>
      <c r="H4" s="98" t="e">
        <f aca="false">'Hybrid - IP - Mirror - Stereo'!N4</f>
        <v>#NAME?</v>
      </c>
      <c r="I4" s="98" t="e">
        <f aca="false">'Hybrid - IP - Mirror - Stereo'!O4</f>
        <v>#NAME?</v>
      </c>
      <c r="K4" s="199"/>
    </row>
    <row r="5" customFormat="false" ht="27" hidden="false" customHeight="true" outlineLevel="0" collapsed="false">
      <c r="A5" s="0" t="str">
        <f aca="false">'Hybrid - IP - Mirror - Stereo'!C5</f>
        <v>PT_a_alpha_S0S_P1W_LV_SRC/RET</v>
      </c>
      <c r="B5" s="27" t="str">
        <f aca="false">IF(ISNUMBER(SEARCH("_LV",A5)),LEFT(A5,FIND("_LV",A5)-1),"")</f>
        <v>PT_a_alpha_S0S_P1W</v>
      </c>
      <c r="C5" s="98" t="str">
        <f aca="false">'Hybrid - IP - Mirror - Stereo'!E5</f>
        <v>P1 - 1/9</v>
      </c>
      <c r="D5" s="0" t="str">
        <f aca="false">'Hybrid - IP - Mirror - Stereo'!F5</f>
        <v>54 - J12 - 8/7</v>
      </c>
      <c r="E5" s="0" t="e">
        <f aca="false">'Hybrid - IP - Mirror - Stereo'!L5</f>
        <v>#NAME?</v>
      </c>
      <c r="F5" s="101" t="e">
        <f aca="false">CONCATENATE(D5,"   ",E5)</f>
        <v>#NAME?</v>
      </c>
      <c r="G5" s="101"/>
      <c r="H5" s="98" t="n">
        <f aca="false">'Hybrid - IP - Mirror - Stereo'!N5</f>
        <v>0</v>
      </c>
      <c r="I5" s="98" t="n">
        <f aca="false">'Hybrid - IP - Mirror - Stereo'!O5</f>
        <v>0</v>
      </c>
      <c r="K5" s="200"/>
      <c r="L5" s="31"/>
      <c r="M5" s="31"/>
    </row>
    <row r="6" customFormat="false" ht="45" hidden="false" customHeight="true" outlineLevel="0" collapsed="false">
      <c r="A6" s="0" t="str">
        <f aca="false">'Hybrid - IP - Mirror - Stereo'!C6</f>
        <v>PT_a_alpha_S0S_P2E_LV_SRC/RET</v>
      </c>
      <c r="B6" s="27" t="str">
        <f aca="false">IF(ISNUMBER(SEARCH("_LV",A6)),LEFT(A6,FIND("_LV",A6)-1),"")</f>
        <v>PT_a_alpha_S0S_P2E</v>
      </c>
      <c r="C6" s="98" t="str">
        <f aca="false">'Hybrid - IP - Mirror - Stereo'!E6</f>
        <v>P1 - 2/10</v>
      </c>
      <c r="D6" s="0" t="str">
        <f aca="false">'Hybrid - IP - Mirror - Stereo'!F6</f>
        <v>53 - J12 - 2/1</v>
      </c>
      <c r="E6" s="0" t="e">
        <f aca="false">'Hybrid - IP - Mirror - Stereo'!L6</f>
        <v>#NAME?</v>
      </c>
      <c r="F6" s="103" t="e">
        <f aca="false">CONCATENATE(D6,"   ",E6)</f>
        <v>#NAME?</v>
      </c>
      <c r="G6" s="103"/>
      <c r="H6" s="98" t="e">
        <f aca="false">'Hybrid - IP - Mirror - Stereo'!N6</f>
        <v>#NAME?</v>
      </c>
      <c r="I6" s="98" t="e">
        <f aca="false">'Hybrid - IP - Mirror - Stereo'!O6</f>
        <v>#NAME?</v>
      </c>
      <c r="K6" s="200"/>
      <c r="L6" s="31"/>
      <c r="M6" s="31"/>
    </row>
    <row r="7" customFormat="false" ht="45" hidden="false" customHeight="true" outlineLevel="0" collapsed="false">
      <c r="A7" s="0" t="str">
        <f aca="false">'Hybrid - IP - Mirror - Stereo'!C7</f>
        <v>PT_a_alpha_S0S_P2E_LV_SRC/RET</v>
      </c>
      <c r="B7" s="27" t="str">
        <f aca="false">IF(ISNUMBER(SEARCH("_LV",A7)),LEFT(A7,FIND("_LV",A7)-1),"")</f>
        <v>PT_a_alpha_S0S_P2E</v>
      </c>
      <c r="C7" s="98" t="str">
        <f aca="false">'Hybrid - IP - Mirror - Stereo'!E7</f>
        <v>P1 - 2/10</v>
      </c>
      <c r="D7" s="0" t="str">
        <f aca="false">'Hybrid - IP - Mirror - Stereo'!F7</f>
        <v>53 - J12 - 6/5</v>
      </c>
      <c r="E7" s="0" t="e">
        <f aca="false">'Hybrid - IP - Mirror - Stereo'!L7</f>
        <v>#NAME?</v>
      </c>
      <c r="F7" s="103" t="e">
        <f aca="false">CONCATENATE(D7,"   ",E7)</f>
        <v>#NAME?</v>
      </c>
      <c r="G7" s="103"/>
      <c r="H7" s="98" t="n">
        <f aca="false">'Hybrid - IP - Mirror - Stereo'!N7</f>
        <v>0</v>
      </c>
      <c r="I7" s="98" t="n">
        <f aca="false">'Hybrid - IP - Mirror - Stereo'!O7</f>
        <v>0</v>
      </c>
      <c r="K7" s="200"/>
      <c r="L7" s="31"/>
      <c r="M7" s="31"/>
    </row>
    <row r="8" customFormat="false" ht="45" hidden="false" customHeight="true" outlineLevel="0" collapsed="false">
      <c r="A8" s="0" t="str">
        <f aca="false">'Hybrid - IP - Mirror - Stereo'!C8</f>
        <v>PT_a_alpha_S0S_P3_LV_SRC/RET</v>
      </c>
      <c r="B8" s="27" t="str">
        <f aca="false">IF(ISNUMBER(SEARCH("_LV",A8)),LEFT(A8,FIND("_LV",A8)-1),"")</f>
        <v>PT_a_alpha_S0S_P3</v>
      </c>
      <c r="C8" s="98" t="str">
        <f aca="false">'Hybrid - IP - Mirror - Stereo'!E8</f>
        <v>P1 - 3/11</v>
      </c>
      <c r="D8" s="0" t="str">
        <f aca="false">'Hybrid - IP - Mirror - Stereo'!F8</f>
        <v>49 - J12 - 4/3</v>
      </c>
      <c r="E8" s="0" t="e">
        <f aca="false">'Hybrid - IP - Mirror - Stereo'!L8</f>
        <v>#NAME?</v>
      </c>
      <c r="F8" s="98" t="e">
        <f aca="false">CONCATENATE(D8,"   ",E8)</f>
        <v>#NAME?</v>
      </c>
      <c r="H8" s="98" t="e">
        <f aca="false">'Hybrid - IP - Mirror - Stereo'!N8</f>
        <v>#NAME?</v>
      </c>
      <c r="I8" s="98" t="e">
        <f aca="false">'Hybrid - IP - Mirror - Stereo'!O8</f>
        <v>#NAME?</v>
      </c>
      <c r="K8" s="200"/>
      <c r="L8" s="31"/>
      <c r="M8" s="31"/>
    </row>
    <row r="9" customFormat="false" ht="45" hidden="false" customHeight="true" outlineLevel="0" collapsed="false">
      <c r="A9" s="0" t="str">
        <f aca="false">'Hybrid - IP - Mirror - Stereo'!C9</f>
        <v>PT_a_alpha_S0M_P1W_LV_SRC/RET</v>
      </c>
      <c r="B9" s="27" t="str">
        <f aca="false">IF(ISNUMBER(SEARCH("_LV",A9)),LEFT(A9,FIND("_LV",A9)-1),"")</f>
        <v>PT_a_alpha_S0M_P1W</v>
      </c>
      <c r="C9" s="98" t="str">
        <f aca="false">'Hybrid - IP - Mirror - Stereo'!E9</f>
        <v>P1 - 4/12</v>
      </c>
      <c r="D9" s="0" t="str">
        <f aca="false">'Hybrid - IP - Mirror - Stereo'!F9</f>
        <v>54 - J13 - 4/3</v>
      </c>
      <c r="E9" s="0" t="e">
        <f aca="false">'Hybrid - IP - Mirror - Stereo'!L9</f>
        <v>#NAME?</v>
      </c>
      <c r="F9" s="101" t="e">
        <f aca="false">CONCATENATE(D9,"   ",E9)</f>
        <v>#NAME?</v>
      </c>
      <c r="G9" s="101"/>
      <c r="H9" s="98" t="e">
        <f aca="false">'Hybrid - IP - Mirror - Stereo'!N9</f>
        <v>#NAME?</v>
      </c>
      <c r="I9" s="98" t="e">
        <f aca="false">'Hybrid - IP - Mirror - Stereo'!O9</f>
        <v>#NAME?</v>
      </c>
      <c r="K9" s="200"/>
      <c r="L9" s="31"/>
      <c r="M9" s="31"/>
    </row>
    <row r="10" customFormat="false" ht="27" hidden="false" customHeight="true" outlineLevel="0" collapsed="false">
      <c r="A10" s="0" t="str">
        <f aca="false">'Hybrid - IP - Mirror - Stereo'!C10</f>
        <v>PT_a_alpha_S0M_P1W_LV_SRC/RET</v>
      </c>
      <c r="B10" s="27" t="str">
        <f aca="false">IF(ISNUMBER(SEARCH("_LV",A10)),LEFT(A10,FIND("_LV",A10)-1),"")</f>
        <v>PT_a_alpha_S0M_P1W</v>
      </c>
      <c r="C10" s="98" t="str">
        <f aca="false">'Hybrid - IP - Mirror - Stereo'!E10</f>
        <v>P1 - 4/12</v>
      </c>
      <c r="D10" s="0" t="str">
        <f aca="false">'Hybrid - IP - Mirror - Stereo'!F10</f>
        <v>54 - J13 - 8/7</v>
      </c>
      <c r="E10" s="0" t="e">
        <f aca="false">'Hybrid - IP - Mirror - Stereo'!L10</f>
        <v>#NAME?</v>
      </c>
      <c r="F10" s="101" t="e">
        <f aca="false">CONCATENATE(D10,"   ",E10)</f>
        <v>#NAME?</v>
      </c>
      <c r="G10" s="101"/>
      <c r="H10" s="98" t="n">
        <f aca="false">'Hybrid - IP - Mirror - Stereo'!N10</f>
        <v>0</v>
      </c>
      <c r="I10" s="98" t="n">
        <f aca="false">'Hybrid - IP - Mirror - Stereo'!O10</f>
        <v>0</v>
      </c>
      <c r="K10" s="200"/>
      <c r="L10" s="31"/>
      <c r="M10" s="31"/>
    </row>
    <row r="11" customFormat="false" ht="45" hidden="false" customHeight="true" outlineLevel="0" collapsed="false">
      <c r="A11" s="0" t="str">
        <f aca="false">'Hybrid - IP - Mirror - Stereo'!C11</f>
        <v>PT_a_alpha_S0M_P2E_LV_SRC/RET</v>
      </c>
      <c r="B11" s="27" t="str">
        <f aca="false">IF(ISNUMBER(SEARCH("_LV",A11)),LEFT(A11,FIND("_LV",A11)-1),"")</f>
        <v>PT_a_alpha_S0M_P2E</v>
      </c>
      <c r="C11" s="98" t="str">
        <f aca="false">'Hybrid - IP - Mirror - Stereo'!E11</f>
        <v>P1 - 5/13</v>
      </c>
      <c r="D11" s="0" t="str">
        <f aca="false">'Hybrid - IP - Mirror - Stereo'!F11</f>
        <v>51 - J12 - 2/1</v>
      </c>
      <c r="E11" s="0" t="e">
        <f aca="false">'Hybrid - IP - Mirror - Stereo'!L11</f>
        <v>#NAME?</v>
      </c>
      <c r="F11" s="98" t="e">
        <f aca="false">CONCATENATE(D11,"   ",E11)</f>
        <v>#NAME?</v>
      </c>
      <c r="H11" s="98" t="e">
        <f aca="false">'Hybrid - IP - Mirror - Stereo'!N11</f>
        <v>#NAME?</v>
      </c>
      <c r="I11" s="98" t="e">
        <f aca="false">'Hybrid - IP - Mirror - Stereo'!O11</f>
        <v>#NAME?</v>
      </c>
      <c r="K11" s="200"/>
      <c r="L11" s="31"/>
      <c r="M11" s="31"/>
    </row>
    <row r="12" customFormat="false" ht="45" hidden="false" customHeight="true" outlineLevel="0" collapsed="false">
      <c r="A12" s="0" t="str">
        <f aca="false">'Hybrid - IP - Mirror - Stereo'!C12</f>
        <v>PT_a_alpha_S0M_P3_LV_SRC/RET</v>
      </c>
      <c r="B12" s="27" t="str">
        <f aca="false">IF(ISNUMBER(SEARCH("_LV",A12)),LEFT(A12,FIND("_LV",A12)-1),"")</f>
        <v>PT_a_alpha_S0M_P3</v>
      </c>
      <c r="C12" s="98" t="str">
        <f aca="false">'Hybrid - IP - Mirror - Stereo'!E12</f>
        <v>P1 - 6/14</v>
      </c>
      <c r="D12" s="0" t="str">
        <f aca="false">'Hybrid - IP - Mirror - Stereo'!F12</f>
        <v>49 - J12 - 8/7</v>
      </c>
      <c r="E12" s="0" t="e">
        <f aca="false">'Hybrid - IP - Mirror - Stereo'!L12</f>
        <v>#NAME?</v>
      </c>
      <c r="F12" s="98" t="e">
        <f aca="false">CONCATENATE(D12,"   ",E12)</f>
        <v>#NAME?</v>
      </c>
      <c r="H12" s="98" t="e">
        <f aca="false">'Hybrid - IP - Mirror - Stereo'!N12</f>
        <v>#NAME?</v>
      </c>
      <c r="I12" s="98" t="e">
        <f aca="false">'Hybrid - IP - Mirror - Stereo'!O12</f>
        <v>#NAME?</v>
      </c>
      <c r="K12" s="200"/>
      <c r="L12" s="31"/>
      <c r="M12" s="31"/>
    </row>
    <row r="13" customFormat="false" ht="45" hidden="false" customHeight="true" outlineLevel="0" collapsed="false">
      <c r="A13" s="0" t="str">
        <f aca="false">'Hybrid - IP - Mirror - Stereo'!C13</f>
        <v>PT_a_alpha_S0S_P1E_LV_SRC/RET</v>
      </c>
      <c r="B13" s="27" t="str">
        <f aca="false">IF(ISNUMBER(SEARCH("_LV",A13)),LEFT(A13,FIND("_LV",A13)-1),"")</f>
        <v>PT_a_alpha_S0S_P1E</v>
      </c>
      <c r="C13" s="98" t="str">
        <f aca="false">'Hybrid - IP - Mirror - Stereo'!E13</f>
        <v>P1 - 7/15</v>
      </c>
      <c r="D13" s="0" t="str">
        <f aca="false">'Hybrid - IP - Mirror - Stereo'!F13</f>
        <v>54 - J12 - 2/1</v>
      </c>
      <c r="E13" s="0" t="e">
        <f aca="false">'Hybrid - IP - Mirror - Stereo'!L13</f>
        <v>#NAME?</v>
      </c>
      <c r="F13" s="103" t="e">
        <f aca="false">CONCATENATE(D13,"   ",E13)</f>
        <v>#NAME?</v>
      </c>
      <c r="G13" s="103"/>
      <c r="H13" s="98" t="e">
        <f aca="false">'Hybrid - IP - Mirror - Stereo'!N13</f>
        <v>#NAME?</v>
      </c>
      <c r="I13" s="98" t="e">
        <f aca="false">'Hybrid - IP - Mirror - Stereo'!O13</f>
        <v>#NAME?</v>
      </c>
      <c r="K13" s="200"/>
      <c r="L13" s="31"/>
      <c r="M13" s="31"/>
    </row>
    <row r="14" customFormat="false" ht="45" hidden="false" customHeight="true" outlineLevel="0" collapsed="false">
      <c r="A14" s="0" t="str">
        <f aca="false">'Hybrid - IP - Mirror - Stereo'!C14</f>
        <v>PT_a_alpha_S0S_P1E_LV_SRC/RET</v>
      </c>
      <c r="B14" s="27" t="str">
        <f aca="false">IF(ISNUMBER(SEARCH("_LV",A14)),LEFT(A14,FIND("_LV",A14)-1),"")</f>
        <v>PT_a_alpha_S0S_P1E</v>
      </c>
      <c r="C14" s="98" t="str">
        <f aca="false">'Hybrid - IP - Mirror - Stereo'!E14</f>
        <v>P1 - 7/15</v>
      </c>
      <c r="D14" s="0" t="str">
        <f aca="false">'Hybrid - IP - Mirror - Stereo'!F14</f>
        <v>54 - J12 - 6/5</v>
      </c>
      <c r="E14" s="0" t="e">
        <f aca="false">'Hybrid - IP - Mirror - Stereo'!L14</f>
        <v>#NAME?</v>
      </c>
      <c r="F14" s="103" t="e">
        <f aca="false">CONCATENATE(D14,"   ",E14)</f>
        <v>#NAME?</v>
      </c>
      <c r="G14" s="103"/>
      <c r="H14" s="98" t="n">
        <f aca="false">'Hybrid - IP - Mirror - Stereo'!N14</f>
        <v>0</v>
      </c>
      <c r="I14" s="98" t="n">
        <f aca="false">'Hybrid - IP - Mirror - Stereo'!O14</f>
        <v>0</v>
      </c>
      <c r="K14" s="200"/>
      <c r="L14" s="31"/>
      <c r="M14" s="31"/>
    </row>
    <row r="15" customFormat="false" ht="45" hidden="false" customHeight="true" outlineLevel="0" collapsed="false">
      <c r="A15" s="0" t="str">
        <f aca="false">'Hybrid - IP - Mirror - Stereo'!C15</f>
        <v>PT_a_alpha_S0M_P1E_LV_SRC/RET</v>
      </c>
      <c r="B15" s="27" t="str">
        <f aca="false">IF(ISNUMBER(SEARCH("_LV",A15)),LEFT(A15,FIND("_LV",A15)-1),"")</f>
        <v>PT_a_alpha_S0M_P1E</v>
      </c>
      <c r="C15" s="98" t="str">
        <f aca="false">'Hybrid - IP - Mirror - Stereo'!E15</f>
        <v>P1 - 8/16</v>
      </c>
      <c r="D15" s="0" t="str">
        <f aca="false">'Hybrid - IP - Mirror - Stereo'!F15</f>
        <v>54 - J13 - 2/1</v>
      </c>
      <c r="E15" s="0" t="e">
        <f aca="false">'Hybrid - IP - Mirror - Stereo'!L15</f>
        <v>#NAME?</v>
      </c>
      <c r="F15" s="101" t="e">
        <f aca="false">CONCATENATE(D15,"   ",E15)</f>
        <v>#NAME?</v>
      </c>
      <c r="G15" s="101"/>
      <c r="H15" s="98" t="e">
        <f aca="false">'Hybrid - IP - Mirror - Stereo'!N15</f>
        <v>#NAME?</v>
      </c>
      <c r="I15" s="98" t="e">
        <f aca="false">'Hybrid - IP - Mirror - Stereo'!O15</f>
        <v>#NAME?</v>
      </c>
      <c r="K15" s="200"/>
      <c r="L15" s="31"/>
      <c r="M15" s="31"/>
    </row>
    <row r="16" customFormat="false" ht="26.25" hidden="false" customHeight="true" outlineLevel="0" collapsed="false">
      <c r="A16" s="0" t="str">
        <f aca="false">'Hybrid - IP - Mirror - Stereo'!C16</f>
        <v>PT_a_alpha_S0M_P1E_LV_SRC/RET</v>
      </c>
      <c r="B16" s="27" t="str">
        <f aca="false">IF(ISNUMBER(SEARCH("_LV",A16)),LEFT(A16,FIND("_LV",A16)-1),"")</f>
        <v>PT_a_alpha_S0M_P1E</v>
      </c>
      <c r="C16" s="98" t="str">
        <f aca="false">'Hybrid - IP - Mirror - Stereo'!E16</f>
        <v>P1 - 8/16</v>
      </c>
      <c r="D16" s="0" t="str">
        <f aca="false">'Hybrid - IP - Mirror - Stereo'!F16</f>
        <v>54 - J13 - 6/5</v>
      </c>
      <c r="E16" s="0" t="e">
        <f aca="false">'Hybrid - IP - Mirror - Stereo'!L16</f>
        <v>#NAME?</v>
      </c>
      <c r="F16" s="101" t="e">
        <f aca="false">CONCATENATE(D16,"   ",E16)</f>
        <v>#NAME?</v>
      </c>
      <c r="G16" s="101"/>
      <c r="H16" s="98" t="n">
        <f aca="false">'Hybrid - IP - Mirror - Stereo'!N16</f>
        <v>0</v>
      </c>
      <c r="I16" s="98" t="n">
        <f aca="false">'Hybrid - IP - Mirror - Stereo'!O16</f>
        <v>0</v>
      </c>
      <c r="K16" s="200"/>
      <c r="L16" s="31"/>
      <c r="M16" s="31"/>
    </row>
    <row r="17" customFormat="false" ht="10.5" hidden="false" customHeight="true" outlineLevel="0" collapsed="false">
      <c r="K17" s="31"/>
      <c r="L17" s="31"/>
      <c r="M17" s="31"/>
    </row>
    <row r="18" customFormat="false" ht="45" hidden="false" customHeight="true" outlineLevel="0" collapsed="false">
      <c r="A18" s="0" t="str">
        <f aca="false">'Hybrid - IP - Mirror - Stereo'!C18</f>
        <v>PT_a_alpha_S1S_P1W_LV_SRC/RET</v>
      </c>
      <c r="B18" s="27" t="str">
        <f aca="false">IF(ISNUMBER(SEARCH("_LV",A18)),LEFT(A18,FIND("_LV",A18)-1),"")</f>
        <v>PT_a_alpha_S1S_P1W</v>
      </c>
      <c r="C18" s="98" t="str">
        <f aca="false">'Hybrid - IP - Mirror - Stereo'!E18</f>
        <v>P2 - 1/9</v>
      </c>
      <c r="D18" s="0" t="str">
        <f aca="false">'Hybrid - IP - Mirror - Stereo'!F18</f>
        <v>53 - J13 - 4/3</v>
      </c>
      <c r="E18" s="0" t="e">
        <f aca="false">'Hybrid - IP - Mirror - Stereo'!L18</f>
        <v>#NAME?</v>
      </c>
      <c r="F18" s="103" t="e">
        <f aca="false">CONCATENATE(D18,"   ",E18)</f>
        <v>#NAME?</v>
      </c>
      <c r="G18" s="103"/>
      <c r="H18" s="98" t="e">
        <f aca="false">'Hybrid - IP - Mirror - Stereo'!N18</f>
        <v>#NAME?</v>
      </c>
      <c r="I18" s="98" t="e">
        <f aca="false">'Hybrid - IP - Mirror - Stereo'!O18</f>
        <v>#NAME?</v>
      </c>
      <c r="K18" s="200"/>
      <c r="L18" s="31"/>
      <c r="M18" s="31"/>
    </row>
    <row r="19" customFormat="false" ht="45" hidden="false" customHeight="true" outlineLevel="0" collapsed="false">
      <c r="A19" s="0" t="str">
        <f aca="false">'Hybrid - IP - Mirror - Stereo'!C19</f>
        <v>PT_a_alpha_S1S_P1W_LV_SRC/RET</v>
      </c>
      <c r="B19" s="27" t="str">
        <f aca="false">IF(ISNUMBER(SEARCH("_LV",A19)),LEFT(A19,FIND("_LV",A19)-1),"")</f>
        <v>PT_a_alpha_S1S_P1W</v>
      </c>
      <c r="C19" s="98" t="str">
        <f aca="false">'Hybrid - IP - Mirror - Stereo'!E19</f>
        <v>P2 - 1/9</v>
      </c>
      <c r="D19" s="0" t="str">
        <f aca="false">'Hybrid - IP - Mirror - Stereo'!F19</f>
        <v>53 - J13 - 8/7</v>
      </c>
      <c r="E19" s="0" t="e">
        <f aca="false">'Hybrid - IP - Mirror - Stereo'!L19</f>
        <v>#NAME?</v>
      </c>
      <c r="F19" s="103" t="e">
        <f aca="false">CONCATENATE(D19,"   ",E19)</f>
        <v>#NAME?</v>
      </c>
      <c r="G19" s="103"/>
      <c r="H19" s="98" t="n">
        <f aca="false">'Hybrid - IP - Mirror - Stereo'!N19</f>
        <v>0</v>
      </c>
      <c r="I19" s="98" t="n">
        <f aca="false">'Hybrid - IP - Mirror - Stereo'!O19</f>
        <v>0</v>
      </c>
      <c r="K19" s="200"/>
      <c r="L19" s="31"/>
      <c r="M19" s="31"/>
    </row>
    <row r="20" customFormat="false" ht="45" hidden="false" customHeight="true" outlineLevel="0" collapsed="false">
      <c r="A20" s="0" t="str">
        <f aca="false">'Hybrid - IP - Mirror - Stereo'!C20</f>
        <v>PT_a_alpha_S1S_P2E_LV_SRC/RET</v>
      </c>
      <c r="B20" s="27" t="str">
        <f aca="false">IF(ISNUMBER(SEARCH("_LV",A20)),LEFT(A20,FIND("_LV",A20)-1),"")</f>
        <v>PT_a_alpha_S1S_P2E</v>
      </c>
      <c r="C20" s="98" t="str">
        <f aca="false">'Hybrid - IP - Mirror - Stereo'!E20</f>
        <v>P2 - 2/10</v>
      </c>
      <c r="D20" s="0" t="str">
        <f aca="false">'Hybrid - IP - Mirror - Stereo'!F20</f>
        <v>49 - J12 - 2/1</v>
      </c>
      <c r="E20" s="0" t="e">
        <f aca="false">'Hybrid - IP - Mirror - Stereo'!L20</f>
        <v>#NAME?</v>
      </c>
      <c r="F20" s="98" t="e">
        <f aca="false">CONCATENATE(D20,"   ",E20)</f>
        <v>#NAME?</v>
      </c>
      <c r="H20" s="98" t="e">
        <f aca="false">'Hybrid - IP - Mirror - Stereo'!N20</f>
        <v>#NAME?</v>
      </c>
      <c r="I20" s="98" t="e">
        <f aca="false">'Hybrid - IP - Mirror - Stereo'!O20</f>
        <v>#NAME?</v>
      </c>
      <c r="K20" s="200"/>
      <c r="L20" s="31"/>
      <c r="M20" s="31"/>
    </row>
    <row r="21" customFormat="false" ht="45" hidden="false" customHeight="true" outlineLevel="0" collapsed="false">
      <c r="A21" s="0" t="str">
        <f aca="false">'Hybrid - IP - Mirror - Stereo'!C21</f>
        <v>PT_a_alpha_S1S_P3_LV_SRC/RET</v>
      </c>
      <c r="B21" s="27" t="str">
        <f aca="false">IF(ISNUMBER(SEARCH("_LV",A21)),LEFT(A21,FIND("_LV",A21)-1),"")</f>
        <v>PT_a_alpha_S1S_P3</v>
      </c>
      <c r="C21" s="98" t="str">
        <f aca="false">'Hybrid - IP - Mirror - Stereo'!E21</f>
        <v>P2 - 3/11</v>
      </c>
      <c r="D21" s="0" t="str">
        <f aca="false">'Hybrid - IP - Mirror - Stereo'!F21</f>
        <v>47 - J12 - 4/3</v>
      </c>
      <c r="E21" s="0" t="e">
        <f aca="false">'Hybrid - IP - Mirror - Stereo'!L21</f>
        <v>#NAME?</v>
      </c>
      <c r="F21" s="98" t="e">
        <f aca="false">CONCATENATE(D21,"   ",E21)</f>
        <v>#NAME?</v>
      </c>
      <c r="H21" s="98" t="e">
        <f aca="false">'Hybrid - IP - Mirror - Stereo'!N21</f>
        <v>#NAME?</v>
      </c>
      <c r="I21" s="98" t="e">
        <f aca="false">'Hybrid - IP - Mirror - Stereo'!O21</f>
        <v>#NAME?</v>
      </c>
      <c r="K21" s="200"/>
      <c r="L21" s="31"/>
      <c r="M21" s="203"/>
    </row>
    <row r="22" customFormat="false" ht="45" hidden="false" customHeight="true" outlineLevel="0" collapsed="false">
      <c r="A22" s="0" t="str">
        <f aca="false">'Hybrid - IP - Mirror - Stereo'!C22</f>
        <v>PT_a_alpha_S1M_P1W_LV_SRC/RET</v>
      </c>
      <c r="B22" s="27" t="str">
        <f aca="false">IF(ISNUMBER(SEARCH("_LV",A22)),LEFT(A22,FIND("_LV",A22)-1),"")</f>
        <v>PT_a_alpha_S1M_P1W</v>
      </c>
      <c r="C22" s="98" t="str">
        <f aca="false">'Hybrid - IP - Mirror - Stereo'!E22</f>
        <v>P2 - 4/12</v>
      </c>
      <c r="D22" s="0" t="str">
        <f aca="false">'Hybrid - IP - Mirror - Stereo'!F22</f>
        <v>55 - J12 - 4/3</v>
      </c>
      <c r="E22" s="0" t="e">
        <f aca="false">'Hybrid - IP - Mirror - Stereo'!L22</f>
        <v>#NAME?</v>
      </c>
      <c r="F22" s="101" t="e">
        <f aca="false">CONCATENATE(D22,"   ",E22)</f>
        <v>#NAME?</v>
      </c>
      <c r="G22" s="101"/>
      <c r="H22" s="98" t="e">
        <f aca="false">'Hybrid - IP - Mirror - Stereo'!N22</f>
        <v>#NAME?</v>
      </c>
      <c r="I22" s="98" t="e">
        <f aca="false">'Hybrid - IP - Mirror - Stereo'!O22</f>
        <v>#NAME?</v>
      </c>
      <c r="K22" s="200"/>
      <c r="L22" s="31"/>
      <c r="M22" s="31"/>
    </row>
    <row r="23" customFormat="false" ht="25.5" hidden="false" customHeight="true" outlineLevel="0" collapsed="false">
      <c r="A23" s="0" t="str">
        <f aca="false">'Hybrid - IP - Mirror - Stereo'!C23</f>
        <v>PT_a_alpha_S1M_P1W_LV_SRC/RET</v>
      </c>
      <c r="B23" s="27" t="str">
        <f aca="false">IF(ISNUMBER(SEARCH("_LV",A23)),LEFT(A23,FIND("_LV",A23)-1),"")</f>
        <v>PT_a_alpha_S1M_P1W</v>
      </c>
      <c r="C23" s="98" t="str">
        <f aca="false">'Hybrid - IP - Mirror - Stereo'!E23</f>
        <v>P2 - 4/12</v>
      </c>
      <c r="D23" s="0" t="str">
        <f aca="false">'Hybrid - IP - Mirror - Stereo'!F23</f>
        <v>55 - J12 - 8/7</v>
      </c>
      <c r="E23" s="0" t="e">
        <f aca="false">'Hybrid - IP - Mirror - Stereo'!L23</f>
        <v>#NAME?</v>
      </c>
      <c r="F23" s="101" t="e">
        <f aca="false">CONCATENATE(D23,"   ",E23)</f>
        <v>#NAME?</v>
      </c>
      <c r="G23" s="101"/>
      <c r="H23" s="98" t="n">
        <f aca="false">'Hybrid - IP - Mirror - Stereo'!N23</f>
        <v>0</v>
      </c>
      <c r="I23" s="98" t="n">
        <f aca="false">'Hybrid - IP - Mirror - Stereo'!O23</f>
        <v>0</v>
      </c>
      <c r="K23" s="200"/>
      <c r="L23" s="31"/>
      <c r="M23" s="31"/>
    </row>
    <row r="24" customFormat="false" ht="45" hidden="false" customHeight="true" outlineLevel="0" collapsed="false">
      <c r="A24" s="0" t="str">
        <f aca="false">'Hybrid - IP - Mirror - Stereo'!C24</f>
        <v>PT_a_alpha_S1M_P2E_LV_SRC/RET</v>
      </c>
      <c r="B24" s="27" t="str">
        <f aca="false">IF(ISNUMBER(SEARCH("_LV",A24)),LEFT(A24,FIND("_LV",A24)-1),"")</f>
        <v>PT_a_alpha_S1M_P2E</v>
      </c>
      <c r="C24" s="98" t="str">
        <f aca="false">'Hybrid - IP - Mirror - Stereo'!E24</f>
        <v>P2 - 5/13</v>
      </c>
      <c r="D24" s="0" t="str">
        <f aca="false">'Hybrid - IP - Mirror - Stereo'!F24</f>
        <v>51 - J12 - 4/3</v>
      </c>
      <c r="E24" s="0" t="e">
        <f aca="false">'Hybrid - IP - Mirror - Stereo'!L24</f>
        <v>#NAME?</v>
      </c>
      <c r="F24" s="98" t="e">
        <f aca="false">CONCATENATE(D24,"   ",E24)</f>
        <v>#NAME?</v>
      </c>
      <c r="H24" s="98" t="e">
        <f aca="false">'Hybrid - IP - Mirror - Stereo'!N24</f>
        <v>#NAME?</v>
      </c>
      <c r="I24" s="98" t="e">
        <f aca="false">'Hybrid - IP - Mirror - Stereo'!O24</f>
        <v>#NAME?</v>
      </c>
      <c r="K24" s="200"/>
      <c r="L24" s="31"/>
      <c r="M24" s="31"/>
    </row>
    <row r="25" customFormat="false" ht="45" hidden="false" customHeight="true" outlineLevel="0" collapsed="false">
      <c r="A25" s="0" t="str">
        <f aca="false">'Hybrid - IP - Mirror - Stereo'!C25</f>
        <v>PT_a_alpha_S1M_P3_LV_SRC/RET</v>
      </c>
      <c r="B25" s="27" t="str">
        <f aca="false">IF(ISNUMBER(SEARCH("_LV",A25)),LEFT(A25,FIND("_LV",A25)-1),"")</f>
        <v>PT_a_alpha_S1M_P3</v>
      </c>
      <c r="C25" s="98" t="str">
        <f aca="false">'Hybrid - IP - Mirror - Stereo'!E25</f>
        <v>P2 - 6/14</v>
      </c>
      <c r="D25" s="0" t="str">
        <f aca="false">'Hybrid - IP - Mirror - Stereo'!F25</f>
        <v>49 - J12 - 6/5</v>
      </c>
      <c r="E25" s="0" t="e">
        <f aca="false">'Hybrid - IP - Mirror - Stereo'!L25</f>
        <v>#NAME?</v>
      </c>
      <c r="F25" s="98" t="e">
        <f aca="false">CONCATENATE(D25,"   ",E25)</f>
        <v>#NAME?</v>
      </c>
      <c r="H25" s="98" t="e">
        <f aca="false">'Hybrid - IP - Mirror - Stereo'!N25</f>
        <v>#NAME?</v>
      </c>
      <c r="I25" s="98" t="e">
        <f aca="false">'Hybrid - IP - Mirror - Stereo'!O25</f>
        <v>#NAME?</v>
      </c>
      <c r="K25" s="200"/>
      <c r="L25" s="31"/>
      <c r="M25" s="31"/>
    </row>
    <row r="26" customFormat="false" ht="45" hidden="false" customHeight="true" outlineLevel="0" collapsed="false">
      <c r="A26" s="0" t="str">
        <f aca="false">'Hybrid - IP - Mirror - Stereo'!C26</f>
        <v>PT_a_alpha_S0S_P2W_LV_SRC/RET</v>
      </c>
      <c r="B26" s="27" t="str">
        <f aca="false">IF(ISNUMBER(SEARCH("_LV",A26)),LEFT(A26,FIND("_LV",A26)-1),"")</f>
        <v>PT_a_alpha_S0S_P2W</v>
      </c>
      <c r="C26" s="98" t="str">
        <f aca="false">'Hybrid - IP - Mirror - Stereo'!E26</f>
        <v>P2 - 7/15</v>
      </c>
      <c r="D26" s="0" t="str">
        <f aca="false">'Hybrid - IP - Mirror - Stereo'!F26</f>
        <v>53 - J12 - 4/3</v>
      </c>
      <c r="E26" s="0" t="e">
        <f aca="false">'Hybrid - IP - Mirror - Stereo'!L26</f>
        <v>#NAME?</v>
      </c>
      <c r="F26" s="103" t="e">
        <f aca="false">CONCATENATE(D26,"   ",E26)</f>
        <v>#NAME?</v>
      </c>
      <c r="G26" s="103"/>
      <c r="H26" s="98" t="e">
        <f aca="false">'Hybrid - IP - Mirror - Stereo'!N26</f>
        <v>#NAME?</v>
      </c>
      <c r="I26" s="98" t="e">
        <f aca="false">'Hybrid - IP - Mirror - Stereo'!O26</f>
        <v>#NAME?</v>
      </c>
      <c r="K26" s="200"/>
      <c r="L26" s="31"/>
      <c r="M26" s="31"/>
    </row>
    <row r="27" customFormat="false" ht="45" hidden="false" customHeight="true" outlineLevel="0" collapsed="false">
      <c r="A27" s="0" t="str">
        <f aca="false">'Hybrid - IP - Mirror - Stereo'!C27</f>
        <v>PT_a_alpha_S0S_P2W_LV_SRC/RET</v>
      </c>
      <c r="B27" s="27" t="str">
        <f aca="false">IF(ISNUMBER(SEARCH("_LV",A27)),LEFT(A27,FIND("_LV",A27)-1),"")</f>
        <v>PT_a_alpha_S0S_P2W</v>
      </c>
      <c r="C27" s="98" t="str">
        <f aca="false">'Hybrid - IP - Mirror - Stereo'!E27</f>
        <v>P2 - 7/15</v>
      </c>
      <c r="D27" s="0" t="str">
        <f aca="false">'Hybrid - IP - Mirror - Stereo'!F27</f>
        <v>53 - J12 - 8/7</v>
      </c>
      <c r="E27" s="0" t="e">
        <f aca="false">'Hybrid - IP - Mirror - Stereo'!L27</f>
        <v>#NAME?</v>
      </c>
      <c r="F27" s="103" t="e">
        <f aca="false">CONCATENATE(D27,"   ",E27)</f>
        <v>#NAME?</v>
      </c>
      <c r="G27" s="103"/>
      <c r="H27" s="98" t="n">
        <f aca="false">'Hybrid - IP - Mirror - Stereo'!N27</f>
        <v>0</v>
      </c>
      <c r="I27" s="98" t="n">
        <f aca="false">'Hybrid - IP - Mirror - Stereo'!O27</f>
        <v>0</v>
      </c>
      <c r="K27" s="200"/>
      <c r="L27" s="31"/>
      <c r="M27" s="31"/>
    </row>
    <row r="28" customFormat="false" ht="45" hidden="false" customHeight="true" outlineLevel="0" collapsed="false">
      <c r="A28" s="0" t="str">
        <f aca="false">'Hybrid - IP - Mirror - Stereo'!C28</f>
        <v>PT_a_alpha_S1M_P1E_LV_SRC/RET</v>
      </c>
      <c r="B28" s="27" t="str">
        <f aca="false">IF(ISNUMBER(SEARCH("_LV",A28)),LEFT(A28,FIND("_LV",A28)-1),"")</f>
        <v>PT_a_alpha_S1M_P1E</v>
      </c>
      <c r="C28" s="98" t="str">
        <f aca="false">'Hybrid - IP - Mirror - Stereo'!E28</f>
        <v>P2 - 8/16</v>
      </c>
      <c r="D28" s="0" t="str">
        <f aca="false">'Hybrid - IP - Mirror - Stereo'!F28</f>
        <v>55 - J12 - 2/1</v>
      </c>
      <c r="E28" s="0" t="e">
        <f aca="false">'Hybrid - IP - Mirror - Stereo'!L28</f>
        <v>#NAME?</v>
      </c>
      <c r="F28" s="101" t="e">
        <f aca="false">CONCATENATE(D28,"   ",E28)</f>
        <v>#NAME?</v>
      </c>
      <c r="G28" s="101"/>
      <c r="H28" s="98" t="e">
        <f aca="false">'Hybrid - IP - Mirror - Stereo'!N28</f>
        <v>#NAME?</v>
      </c>
      <c r="I28" s="98" t="e">
        <f aca="false">'Hybrid - IP - Mirror - Stereo'!O28</f>
        <v>#NAME?</v>
      </c>
      <c r="K28" s="200"/>
      <c r="L28" s="31"/>
      <c r="M28" s="31"/>
    </row>
    <row r="29" customFormat="false" ht="45" hidden="false" customHeight="true" outlineLevel="0" collapsed="false">
      <c r="A29" s="0" t="str">
        <f aca="false">'Hybrid - IP - Mirror - Stereo'!C29</f>
        <v>PT_a_alpha_S1M_P1E_LV_SRC/RET</v>
      </c>
      <c r="B29" s="27" t="str">
        <f aca="false">IF(ISNUMBER(SEARCH("_LV",A29)),LEFT(A29,FIND("_LV",A29)-1),"")</f>
        <v>PT_a_alpha_S1M_P1E</v>
      </c>
      <c r="C29" s="98" t="str">
        <f aca="false">'Hybrid - IP - Mirror - Stereo'!E29</f>
        <v>P2 - 8/16</v>
      </c>
      <c r="D29" s="0" t="str">
        <f aca="false">'Hybrid - IP - Mirror - Stereo'!F29</f>
        <v>55 - J12 - 6/5</v>
      </c>
      <c r="E29" s="0" t="e">
        <f aca="false">'Hybrid - IP - Mirror - Stereo'!L29</f>
        <v>#NAME?</v>
      </c>
      <c r="F29" s="101" t="e">
        <f aca="false">CONCATENATE(D29,"   ",E29)</f>
        <v>#NAME?</v>
      </c>
      <c r="G29" s="101"/>
      <c r="H29" s="98" t="n">
        <f aca="false">'Hybrid - IP - Mirror - Stereo'!N29</f>
        <v>0</v>
      </c>
      <c r="I29" s="98" t="n">
        <f aca="false">'Hybrid - IP - Mirror - Stereo'!O29</f>
        <v>0</v>
      </c>
      <c r="K29" s="200"/>
      <c r="L29" s="31"/>
      <c r="M29" s="31"/>
    </row>
    <row r="30" customFormat="false" ht="25.5" hidden="false" customHeight="true" outlineLevel="0" collapsed="false">
      <c r="K30" s="31"/>
      <c r="L30" s="31"/>
      <c r="M30" s="31"/>
    </row>
    <row r="31" customFormat="false" ht="45" hidden="false" customHeight="true" outlineLevel="0" collapsed="false">
      <c r="A31" s="0" t="str">
        <f aca="false">'Hybrid - IP - Mirror - Stereo'!C31</f>
        <v>PT_a_alpha_S2S_P1W_LV_SRC/RET</v>
      </c>
      <c r="B31" s="27" t="str">
        <f aca="false">IF(ISNUMBER(SEARCH("_LV",A31)),LEFT(A31,FIND("_LV",A31)-1),"")</f>
        <v>PT_a_alpha_S2S_P1W</v>
      </c>
      <c r="C31" s="98" t="str">
        <f aca="false">'Hybrid - IP - Mirror - Stereo'!E31</f>
        <v>P3 - 1/9</v>
      </c>
      <c r="D31" s="0" t="str">
        <f aca="false">'Hybrid - IP - Mirror - Stereo'!F31</f>
        <v>51 - J12 - 8/7</v>
      </c>
      <c r="E31" s="0" t="e">
        <f aca="false">'Hybrid - IP - Mirror - Stereo'!L31</f>
        <v>#NAME?</v>
      </c>
      <c r="F31" s="98" t="e">
        <f aca="false">CONCATENATE(D31,"   ",E31)</f>
        <v>#NAME?</v>
      </c>
      <c r="H31" s="98" t="e">
        <f aca="false">'Hybrid - IP - Mirror - Stereo'!N31</f>
        <v>#NAME?</v>
      </c>
      <c r="I31" s="98" t="e">
        <f aca="false">'Hybrid - IP - Mirror - Stereo'!O31</f>
        <v>#NAME?</v>
      </c>
      <c r="K31" s="200"/>
      <c r="L31" s="31"/>
      <c r="M31" s="31"/>
    </row>
    <row r="32" customFormat="false" ht="45" hidden="false" customHeight="true" outlineLevel="0" collapsed="false">
      <c r="A32" s="0" t="str">
        <f aca="false">'Hybrid - IP - Mirror - Stereo'!C32</f>
        <v>PT_a_alpha_S2S_P2E_LV_SRC/RET</v>
      </c>
      <c r="B32" s="27" t="str">
        <f aca="false">IF(ISNUMBER(SEARCH("_LV",A32)),LEFT(A32,FIND("_LV",A32)-1),"")</f>
        <v>PT_a_alpha_S2S_P2E</v>
      </c>
      <c r="C32" s="98" t="str">
        <f aca="false">'Hybrid - IP - Mirror - Stereo'!E32</f>
        <v>P3 - 2/10</v>
      </c>
      <c r="D32" s="0" t="str">
        <f aca="false">'Hybrid - IP - Mirror - Stereo'!F32</f>
        <v>49 - J13 - 4/3</v>
      </c>
      <c r="E32" s="0" t="e">
        <f aca="false">'Hybrid - IP - Mirror - Stereo'!L32</f>
        <v>#NAME?</v>
      </c>
      <c r="F32" s="98" t="e">
        <f aca="false">CONCATENATE(D32,"   ",E32)</f>
        <v>#NAME?</v>
      </c>
      <c r="H32" s="98" t="e">
        <f aca="false">'Hybrid - IP - Mirror - Stereo'!N32</f>
        <v>#NAME?</v>
      </c>
      <c r="I32" s="98" t="e">
        <f aca="false">'Hybrid - IP - Mirror - Stereo'!O32</f>
        <v>#NAME?</v>
      </c>
      <c r="K32" s="200"/>
      <c r="L32" s="31"/>
      <c r="M32" s="31"/>
    </row>
    <row r="33" customFormat="false" ht="45" hidden="false" customHeight="true" outlineLevel="0" collapsed="false">
      <c r="A33" s="0" t="str">
        <f aca="false">'Hybrid - IP - Mirror - Stereo'!C33</f>
        <v>PT_a_alpha_S2S_P3_LV_SRC/RET</v>
      </c>
      <c r="B33" s="27" t="str">
        <f aca="false">IF(ISNUMBER(SEARCH("_LV",A33)),LEFT(A33,FIND("_LV",A33)-1),"")</f>
        <v>PT_a_alpha_S2S_P3</v>
      </c>
      <c r="C33" s="98" t="str">
        <f aca="false">'Hybrid - IP - Mirror - Stereo'!E33</f>
        <v>P3 - 3/11</v>
      </c>
      <c r="D33" s="0" t="str">
        <f aca="false">'Hybrid - IP - Mirror - Stereo'!F33</f>
        <v>47 - J12 - 2/1</v>
      </c>
      <c r="E33" s="0" t="e">
        <f aca="false">'Hybrid - IP - Mirror - Stereo'!L33</f>
        <v>#NAME?</v>
      </c>
      <c r="F33" s="98" t="e">
        <f aca="false">CONCATENATE(D33,"   ",E33)</f>
        <v>#NAME?</v>
      </c>
      <c r="H33" s="98" t="e">
        <f aca="false">'Hybrid - IP - Mirror - Stereo'!N33</f>
        <v>#NAME?</v>
      </c>
      <c r="I33" s="98" t="e">
        <f aca="false">'Hybrid - IP - Mirror - Stereo'!O33</f>
        <v>#NAME?</v>
      </c>
      <c r="K33" s="200"/>
      <c r="L33" s="31"/>
      <c r="M33" s="203"/>
    </row>
    <row r="34" customFormat="false" ht="45" hidden="false" customHeight="true" outlineLevel="0" collapsed="false">
      <c r="A34" s="0" t="str">
        <f aca="false">'Hybrid - IP - Mirror - Stereo'!C34</f>
        <v>PT_a_alpha_S2M_P1W_LV_SRC/RET</v>
      </c>
      <c r="B34" s="27" t="str">
        <f aca="false">IF(ISNUMBER(SEARCH("_LV",A34)),LEFT(A34,FIND("_LV",A34)-1),"")</f>
        <v>PT_a_alpha_S2M_P1W</v>
      </c>
      <c r="C34" s="98" t="str">
        <f aca="false">'Hybrid - IP - Mirror - Stereo'!E34</f>
        <v>P3 - 4/12</v>
      </c>
      <c r="D34" s="0" t="str">
        <f aca="false">'Hybrid - IP - Mirror - Stereo'!F34</f>
        <v>55 - J13 - 8/7</v>
      </c>
      <c r="E34" s="0" t="e">
        <f aca="false">'Hybrid - IP - Mirror - Stereo'!L34</f>
        <v>#NAME?</v>
      </c>
      <c r="F34" s="98" t="e">
        <f aca="false">CONCATENATE(D34,"   ",E34)</f>
        <v>#NAME?</v>
      </c>
      <c r="H34" s="98" t="e">
        <f aca="false">'Hybrid - IP - Mirror - Stereo'!N34</f>
        <v>#NAME?</v>
      </c>
      <c r="I34" s="98" t="e">
        <f aca="false">'Hybrid - IP - Mirror - Stereo'!O34</f>
        <v>#NAME?</v>
      </c>
      <c r="K34" s="200"/>
      <c r="L34" s="31"/>
      <c r="M34" s="31"/>
    </row>
    <row r="35" customFormat="false" ht="45" hidden="false" customHeight="true" outlineLevel="0" collapsed="false">
      <c r="A35" s="0" t="str">
        <f aca="false">'Hybrid - IP - Mirror - Stereo'!C35</f>
        <v>PT_a_alpha_S2M_P2E_LV_SRC/RET</v>
      </c>
      <c r="B35" s="27" t="str">
        <f aca="false">IF(ISNUMBER(SEARCH("_LV",A35)),LEFT(A35,FIND("_LV",A35)-1),"")</f>
        <v>PT_a_alpha_S2M_P2E</v>
      </c>
      <c r="C35" s="98" t="str">
        <f aca="false">'Hybrid - IP - Mirror - Stereo'!E35</f>
        <v>P3 - 5/13</v>
      </c>
      <c r="D35" s="0" t="str">
        <f aca="false">'Hybrid - IP - Mirror - Stereo'!F35</f>
        <v>51 - J12 - 6/5</v>
      </c>
      <c r="E35" s="0" t="e">
        <f aca="false">'Hybrid - IP - Mirror - Stereo'!L35</f>
        <v>#NAME?</v>
      </c>
      <c r="F35" s="98" t="e">
        <f aca="false">CONCATENATE(D35,"   ",E35)</f>
        <v>#NAME?</v>
      </c>
      <c r="H35" s="98" t="e">
        <f aca="false">'Hybrid - IP - Mirror - Stereo'!N35</f>
        <v>#NAME?</v>
      </c>
      <c r="I35" s="98" t="e">
        <f aca="false">'Hybrid - IP - Mirror - Stereo'!O35</f>
        <v>#NAME?</v>
      </c>
      <c r="K35" s="200"/>
      <c r="L35" s="31"/>
      <c r="M35" s="31"/>
    </row>
    <row r="36" customFormat="false" ht="45" hidden="false" customHeight="true" outlineLevel="0" collapsed="false">
      <c r="A36" s="0" t="str">
        <f aca="false">'Hybrid - IP - Mirror - Stereo'!C36</f>
        <v>PT_a_alpha_S2M_P3_LV_SRC/RET</v>
      </c>
      <c r="B36" s="27" t="str">
        <f aca="false">IF(ISNUMBER(SEARCH("_LV",A36)),LEFT(A36,FIND("_LV",A36)-1),"")</f>
        <v>PT_a_alpha_S2M_P3</v>
      </c>
      <c r="C36" s="98" t="str">
        <f aca="false">'Hybrid - IP - Mirror - Stereo'!E36</f>
        <v>P3 - 6/14</v>
      </c>
      <c r="D36" s="0" t="str">
        <f aca="false">'Hybrid - IP - Mirror - Stereo'!F36</f>
        <v>49 - J13 - 8/7</v>
      </c>
      <c r="E36" s="0" t="e">
        <f aca="false">'Hybrid - IP - Mirror - Stereo'!L36</f>
        <v>#NAME?</v>
      </c>
      <c r="F36" s="98" t="e">
        <f aca="false">CONCATENATE(D36,"   ",E36)</f>
        <v>#NAME?</v>
      </c>
      <c r="H36" s="98" t="e">
        <f aca="false">'Hybrid - IP - Mirror - Stereo'!N36</f>
        <v>#NAME?</v>
      </c>
      <c r="I36" s="98" t="e">
        <f aca="false">'Hybrid - IP - Mirror - Stereo'!O36</f>
        <v>#NAME?</v>
      </c>
      <c r="K36" s="200"/>
      <c r="L36" s="31"/>
      <c r="M36" s="31"/>
    </row>
    <row r="37" customFormat="false" ht="45" hidden="false" customHeight="true" outlineLevel="0" collapsed="false">
      <c r="A37" s="0" t="str">
        <f aca="false">'Hybrid - IP - Mirror - Stereo'!C37</f>
        <v>PT_a_alpha_S1S_P1E_LV_SRC/RET</v>
      </c>
      <c r="B37" s="27" t="str">
        <f aca="false">IF(ISNUMBER(SEARCH("_LV",A37)),LEFT(A37,FIND("_LV",A37)-1),"")</f>
        <v>PT_a_alpha_S1S_P1E</v>
      </c>
      <c r="C37" s="98" t="str">
        <f aca="false">'Hybrid - IP - Mirror - Stereo'!E37</f>
        <v>P3 - 7/15</v>
      </c>
      <c r="D37" s="0" t="str">
        <f aca="false">'Hybrid - IP - Mirror - Stereo'!F37</f>
        <v>53 - J13 - 2/1</v>
      </c>
      <c r="E37" s="0" t="e">
        <f aca="false">'Hybrid - IP - Mirror - Stereo'!L37</f>
        <v>#NAME?</v>
      </c>
      <c r="F37" s="98" t="e">
        <f aca="false">CONCATENATE(D37,"   ",E37)</f>
        <v>#NAME?</v>
      </c>
      <c r="H37" s="98" t="e">
        <f aca="false">'Hybrid - IP - Mirror - Stereo'!N37</f>
        <v>#NAME?</v>
      </c>
      <c r="I37" s="98" t="e">
        <f aca="false">'Hybrid - IP - Mirror - Stereo'!O37</f>
        <v>#NAME?</v>
      </c>
      <c r="K37" s="200"/>
      <c r="L37" s="31"/>
      <c r="M37" s="31"/>
    </row>
    <row r="38" customFormat="false" ht="45" hidden="false" customHeight="true" outlineLevel="0" collapsed="false">
      <c r="A38" s="0" t="str">
        <f aca="false">'Hybrid - IP - Mirror - Stereo'!C38</f>
        <v>PT_a_alpha_S1S_P1E_LV_SRC/RET</v>
      </c>
      <c r="B38" s="27" t="str">
        <f aca="false">IF(ISNUMBER(SEARCH("_LV",A38)),LEFT(A38,FIND("_LV",A38)-1),"")</f>
        <v>PT_a_alpha_S1S_P1E</v>
      </c>
      <c r="C38" s="98" t="str">
        <f aca="false">'Hybrid - IP - Mirror - Stereo'!E38</f>
        <v>P3 - 7/15</v>
      </c>
      <c r="D38" s="0" t="str">
        <f aca="false">'Hybrid - IP - Mirror - Stereo'!F38</f>
        <v>53 - J13 - 6/5</v>
      </c>
      <c r="E38" s="0" t="e">
        <f aca="false">'Hybrid - IP - Mirror - Stereo'!L38</f>
        <v>#NAME?</v>
      </c>
      <c r="F38" s="98" t="e">
        <f aca="false">CONCATENATE(D38,"   ",E38)</f>
        <v>#NAME?</v>
      </c>
      <c r="H38" s="98" t="n">
        <f aca="false">'Hybrid - IP - Mirror - Stereo'!N38</f>
        <v>0</v>
      </c>
      <c r="I38" s="98" t="n">
        <f aca="false">'Hybrid - IP - Mirror - Stereo'!O38</f>
        <v>0</v>
      </c>
      <c r="K38" s="200"/>
      <c r="L38" s="31"/>
      <c r="M38" s="31"/>
    </row>
    <row r="39" customFormat="false" ht="15.75" hidden="false" customHeight="true" outlineLevel="0" collapsed="false">
      <c r="K39" s="31"/>
      <c r="L39" s="31"/>
      <c r="M39" s="31"/>
    </row>
    <row r="40" customFormat="false" ht="17.25" hidden="false" customHeight="true" outlineLevel="0" collapsed="false">
      <c r="K40" s="31"/>
      <c r="L40" s="31"/>
      <c r="M40" s="31"/>
    </row>
    <row r="41" customFormat="false" ht="16.5" hidden="false" customHeight="true" outlineLevel="0" collapsed="false"/>
    <row r="42" customFormat="false" ht="45" hidden="false" customHeight="true" outlineLevel="0" collapsed="false">
      <c r="A42" s="0" t="str">
        <f aca="false">'Hybrid - IP - Mirror - Stereo'!C42</f>
        <v>PT_a_alpha_S0M_P4_LV_SRC/RET</v>
      </c>
      <c r="B42" s="27" t="str">
        <f aca="false">IF(ISNUMBER(SEARCH("_LV",A42)),LEFT(A42,FIND("_LV",A42)-1),"")</f>
        <v>PT_a_alpha_S0M_P4</v>
      </c>
      <c r="C42" s="98" t="str">
        <f aca="false">'Hybrid - IP - Mirror - Stereo'!E42</f>
        <v>P19 - 1/9</v>
      </c>
      <c r="D42" s="0" t="str">
        <f aca="false">'Hybrid - IP - Mirror - Stereo'!F42</f>
        <v>47 - J12 - 8/7</v>
      </c>
      <c r="E42" s="0" t="e">
        <f aca="false">'Hybrid - IP - Mirror - Stereo'!L42</f>
        <v>#NAME?</v>
      </c>
      <c r="F42" s="98" t="e">
        <f aca="false">CONCATENATE(D42,"   ",E42)</f>
        <v>#NAME?</v>
      </c>
      <c r="H42" s="98" t="e">
        <f aca="false">'Hybrid - IP - Mirror - Stereo'!N42</f>
        <v>#NAME?</v>
      </c>
      <c r="I42" s="98" t="e">
        <f aca="false">'Hybrid - IP - Mirror - Stereo'!O42</f>
        <v>#NAME?</v>
      </c>
      <c r="K42" s="203"/>
      <c r="L42" s="31"/>
      <c r="M42" s="200"/>
    </row>
    <row r="43" customFormat="false" ht="45" hidden="false" customHeight="true" outlineLevel="0" collapsed="false">
      <c r="A43" s="0" t="str">
        <f aca="false">'Hybrid - IP - Mirror - Stereo'!C43</f>
        <v>PT_a_alpha_S1M_P4_LV_SRC/RET</v>
      </c>
      <c r="B43" s="27" t="str">
        <f aca="false">IF(ISNUMBER(SEARCH("_LV",A43)),LEFT(A43,FIND("_LV",A43)-1),"")</f>
        <v>PT_a_alpha_S1M_P4</v>
      </c>
      <c r="C43" s="98" t="str">
        <f aca="false">'Hybrid - IP - Mirror - Stereo'!E43</f>
        <v>P19 - 2/10</v>
      </c>
      <c r="D43" s="0" t="str">
        <f aca="false">'Hybrid - IP - Mirror - Stereo'!F43</f>
        <v>47 - J12 - 6/5</v>
      </c>
      <c r="E43" s="0" t="e">
        <f aca="false">'Hybrid - IP - Mirror - Stereo'!L43</f>
        <v>#NAME?</v>
      </c>
      <c r="F43" s="98" t="e">
        <f aca="false">CONCATENATE(D43,"   ",E43)</f>
        <v>#NAME?</v>
      </c>
      <c r="H43" s="98" t="e">
        <f aca="false">'Hybrid - IP - Mirror - Stereo'!N43</f>
        <v>#NAME?</v>
      </c>
      <c r="I43" s="98" t="e">
        <f aca="false">'Hybrid - IP - Mirror - Stereo'!O43</f>
        <v>#NAME?</v>
      </c>
      <c r="K43" s="207"/>
      <c r="L43" s="31"/>
      <c r="M43" s="201"/>
    </row>
    <row r="44" customFormat="false" ht="45" hidden="false" customHeight="true" outlineLevel="0" collapsed="false">
      <c r="A44" s="0" t="str">
        <f aca="false">'Hybrid - IP - Mirror - Stereo'!C44</f>
        <v>PT_a_alpha_S2M_P4_LV_SRC/RET</v>
      </c>
      <c r="B44" s="27" t="str">
        <f aca="false">IF(ISNUMBER(SEARCH("_LV",A44)),LEFT(A44,FIND("_LV",A44)-1),"")</f>
        <v>PT_a_alpha_S2M_P4</v>
      </c>
      <c r="C44" s="98" t="str">
        <f aca="false">'Hybrid - IP - Mirror - Stereo'!E44</f>
        <v>P19 - 3/11</v>
      </c>
      <c r="D44" s="0" t="str">
        <f aca="false">'Hybrid - IP - Mirror - Stereo'!F44</f>
        <v>47 - J13 - 8/7</v>
      </c>
      <c r="E44" s="0" t="e">
        <f aca="false">'Hybrid - IP - Mirror - Stereo'!L44</f>
        <v>#NAME?</v>
      </c>
      <c r="F44" s="98" t="e">
        <f aca="false">CONCATENATE(D44,"   ",E44)</f>
        <v>#NAME?</v>
      </c>
      <c r="H44" s="98" t="e">
        <f aca="false">'Hybrid - IP - Mirror - Stereo'!N44</f>
        <v>#NAME?</v>
      </c>
      <c r="I44" s="98" t="e">
        <f aca="false">'Hybrid - IP - Mirror - Stereo'!O44</f>
        <v>#NAME?</v>
      </c>
      <c r="K44" s="203"/>
      <c r="L44" s="31"/>
      <c r="M44" s="200"/>
    </row>
    <row r="45" customFormat="false" ht="12" hidden="false" customHeight="true" outlineLevel="0" collapsed="false">
      <c r="K45" s="31"/>
      <c r="L45" s="31"/>
      <c r="M45" s="31"/>
    </row>
    <row r="46" customFormat="false" ht="45" hidden="false" customHeight="true" outlineLevel="0" collapsed="false">
      <c r="A46" s="0" t="str">
        <f aca="false">'Hybrid - IP - Mirror - Stereo'!C46</f>
        <v>PT_a_alpha_S0S_P4_LV_SRC/RET</v>
      </c>
      <c r="B46" s="27" t="str">
        <f aca="false">IF(ISNUMBER(SEARCH("_LV",A46)),LEFT(A46,FIND("_LV",A46)-1),"")</f>
        <v>PT_a_alpha_S0S_P4</v>
      </c>
      <c r="C46" s="98" t="str">
        <f aca="false">'Hybrid - IP - Mirror - Stereo'!E46</f>
        <v>P19 - 5/13</v>
      </c>
      <c r="D46" s="0" t="str">
        <f aca="false">'Hybrid - IP - Mirror - Stereo'!F46</f>
        <v>47 - J13 - 4/3</v>
      </c>
      <c r="E46" s="0" t="e">
        <f aca="false">'Hybrid - IP - Mirror - Stereo'!L46</f>
        <v>#NAME?</v>
      </c>
      <c r="F46" s="98" t="e">
        <f aca="false">CONCATENATE(D46,"   ",E46)</f>
        <v>#NAME?</v>
      </c>
      <c r="H46" s="98" t="e">
        <f aca="false">'Hybrid - IP - Mirror - Stereo'!N46</f>
        <v>#NAME?</v>
      </c>
      <c r="I46" s="98" t="e">
        <f aca="false">'Hybrid - IP - Mirror - Stereo'!O46</f>
        <v>#NAME?</v>
      </c>
      <c r="K46" s="203"/>
      <c r="L46" s="31"/>
      <c r="M46" s="202"/>
    </row>
    <row r="47" customFormat="false" ht="15" hidden="false" customHeight="true" outlineLevel="0" collapsed="false">
      <c r="K47" s="31"/>
      <c r="L47" s="31"/>
      <c r="M47" s="31"/>
    </row>
    <row r="48" customFormat="false" ht="15" hidden="false" customHeight="true" outlineLevel="0" collapsed="false">
      <c r="K48" s="31"/>
      <c r="L48" s="31"/>
      <c r="M48" s="31"/>
    </row>
    <row r="49" customFormat="false" ht="15" hidden="false" customHeight="true" outlineLevel="0" collapsed="false">
      <c r="K49" s="31"/>
      <c r="L49" s="31"/>
      <c r="M49" s="31"/>
    </row>
    <row r="50" customFormat="false" ht="45" hidden="false" customHeight="true" outlineLevel="0" collapsed="false">
      <c r="A50" s="0" t="n">
        <f aca="false">'Hybrid - IP - Mirror - Stereo'!C50</f>
        <v>0</v>
      </c>
      <c r="B50" s="27" t="str">
        <f aca="false">IF(ISNUMBER(SEARCH("_LV",A50)),LEFT(A50,FIND("_LV",A50)-1),"")</f>
        <v/>
      </c>
      <c r="C50" s="98" t="n">
        <f aca="false">'Hybrid - IP - Mirror - Stereo'!E50</f>
        <v>0</v>
      </c>
      <c r="D50" s="0" t="n">
        <f aca="false">'Hybrid - IP - Mirror - Stereo'!F50</f>
        <v>0</v>
      </c>
      <c r="E50" s="0" t="n">
        <f aca="false">'Hybrid - IP - Mirror - Stereo'!L50</f>
        <v>0</v>
      </c>
      <c r="F50" s="98" t="str">
        <f aca="false">CONCATENATE(D50,"   ",E50)</f>
        <v>0   0</v>
      </c>
      <c r="H50" s="98" t="n">
        <f aca="false">'Hybrid - IP - Mirror - Stereo'!N50</f>
        <v>0</v>
      </c>
      <c r="I50" s="98" t="n">
        <f aca="false">'Hybrid - IP - Mirror - Stereo'!O50</f>
        <v>0</v>
      </c>
      <c r="K50" s="31"/>
      <c r="L50" s="31"/>
      <c r="M50" s="31"/>
    </row>
    <row r="51" customFormat="false" ht="45" hidden="false" customHeight="true" outlineLevel="0" collapsed="false">
      <c r="A51" s="0" t="str">
        <f aca="false">'Hybrid - IP - Mirror - Stereo'!C51</f>
        <v>PT_a_beta_S0S_P1W_LV_SRC/RET</v>
      </c>
      <c r="B51" s="27" t="str">
        <f aca="false">IF(ISNUMBER(SEARCH("_LV",A51)),LEFT(A51,FIND("_LV",A51)-1),"")</f>
        <v>PT_a_beta_S0S_P1W</v>
      </c>
      <c r="C51" s="98" t="str">
        <f aca="false">'Hybrid - IP - Mirror - Stereo'!E51</f>
        <v>P7 - 1/9</v>
      </c>
      <c r="D51" s="0" t="str">
        <f aca="false">'Hybrid - IP - Mirror - Stereo'!F51</f>
        <v>52 - J12 - 2/1</v>
      </c>
      <c r="E51" s="0" t="e">
        <f aca="false">'Hybrid - IP - Mirror - Stereo'!L51</f>
        <v>#NAME?</v>
      </c>
      <c r="F51" s="98" t="e">
        <f aca="false">CONCATENATE(D51,"   ",E51)</f>
        <v>#NAME?</v>
      </c>
      <c r="H51" s="98" t="e">
        <f aca="false">'Hybrid - IP - Mirror - Stereo'!N51</f>
        <v>#NAME?</v>
      </c>
      <c r="I51" s="98" t="e">
        <f aca="false">'Hybrid - IP - Mirror - Stereo'!O51</f>
        <v>#NAME?</v>
      </c>
      <c r="K51" s="200"/>
      <c r="L51" s="31"/>
      <c r="M51" s="31"/>
    </row>
    <row r="52" customFormat="false" ht="45" hidden="false" customHeight="true" outlineLevel="0" collapsed="false">
      <c r="A52" s="0" t="str">
        <f aca="false">'Hybrid - IP - Mirror - Stereo'!C52</f>
        <v>PT_a_beta_S0S_P2E_LV_SRC/RET</v>
      </c>
      <c r="B52" s="27" t="str">
        <f aca="false">IF(ISNUMBER(SEARCH("_LV",A52)),LEFT(A52,FIND("_LV",A52)-1),"")</f>
        <v>PT_a_beta_S0S_P2E</v>
      </c>
      <c r="C52" s="98" t="str">
        <f aca="false">'Hybrid - IP - Mirror - Stereo'!E52</f>
        <v>P7 - 2/10</v>
      </c>
      <c r="D52" s="0" t="str">
        <f aca="false">'Hybrid - IP - Mirror - Stereo'!F52</f>
        <v>52 - J12 - 8/7 </v>
      </c>
      <c r="E52" s="0" t="e">
        <f aca="false">'Hybrid - IP - Mirror - Stereo'!L52</f>
        <v>#NAME?</v>
      </c>
      <c r="F52" s="98" t="e">
        <f aca="false">CONCATENATE(D52,"   ",E52)</f>
        <v>#NAME?</v>
      </c>
      <c r="H52" s="98" t="e">
        <f aca="false">'Hybrid - IP - Mirror - Stereo'!N52</f>
        <v>#NAME?</v>
      </c>
      <c r="I52" s="98" t="e">
        <f aca="false">'Hybrid - IP - Mirror - Stereo'!O52</f>
        <v>#NAME?</v>
      </c>
      <c r="K52" s="200"/>
      <c r="L52" s="31"/>
      <c r="M52" s="31"/>
    </row>
    <row r="53" customFormat="false" ht="45" hidden="false" customHeight="true" outlineLevel="0" collapsed="false">
      <c r="A53" s="0" t="str">
        <f aca="false">'Hybrid - IP - Mirror - Stereo'!C53</f>
        <v>PT_a_beta_S0S_P3_LV_SRC/RET</v>
      </c>
      <c r="B53" s="27" t="str">
        <f aca="false">IF(ISNUMBER(SEARCH("_LV",A53)),LEFT(A53,FIND("_LV",A53)-1),"")</f>
        <v>PT_a_beta_S0S_P3</v>
      </c>
      <c r="C53" s="98" t="str">
        <f aca="false">'Hybrid - IP - Mirror - Stereo'!E53</f>
        <v>P7 - 3/11</v>
      </c>
      <c r="D53" s="0" t="str">
        <f aca="false">'Hybrid - IP - Mirror - Stereo'!F53</f>
        <v>50 - J12 - 4/3</v>
      </c>
      <c r="E53" s="0" t="e">
        <f aca="false">'Hybrid - IP - Mirror - Stereo'!L53</f>
        <v>#NAME?</v>
      </c>
      <c r="F53" s="98" t="e">
        <f aca="false">CONCATENATE(D53,"   ",E53)</f>
        <v>#NAME?</v>
      </c>
      <c r="H53" s="98" t="e">
        <f aca="false">'Hybrid - IP - Mirror - Stereo'!N53</f>
        <v>#NAME?</v>
      </c>
      <c r="I53" s="98" t="e">
        <f aca="false">'Hybrid - IP - Mirror - Stereo'!O53</f>
        <v>#NAME?</v>
      </c>
      <c r="K53" s="200"/>
      <c r="L53" s="31"/>
      <c r="M53" s="31"/>
    </row>
    <row r="54" customFormat="false" ht="45" hidden="false" customHeight="true" outlineLevel="0" collapsed="false">
      <c r="A54" s="0" t="str">
        <f aca="false">'Hybrid - IP - Mirror - Stereo'!C54</f>
        <v>PT_a_beta_S0M_P1W_LV_SRC/RET</v>
      </c>
      <c r="B54" s="27" t="str">
        <f aca="false">IF(ISNUMBER(SEARCH("_LV",A54)),LEFT(A54,FIND("_LV",A54)-1),"")</f>
        <v>PT_a_beta_S0M_P1W</v>
      </c>
      <c r="C54" s="98" t="str">
        <f aca="false">'Hybrid - IP - Mirror - Stereo'!E54</f>
        <v>P7 - 4/12</v>
      </c>
      <c r="D54" s="0" t="str">
        <f aca="false">'Hybrid - IP - Mirror - Stereo'!F54</f>
        <v>56 - J12 - 2/1</v>
      </c>
      <c r="E54" s="0" t="e">
        <f aca="false">'Hybrid - IP - Mirror - Stereo'!L54</f>
        <v>#NAME?</v>
      </c>
      <c r="F54" s="98" t="e">
        <f aca="false">CONCATENATE(D54,"   ",E54)</f>
        <v>#NAME?</v>
      </c>
      <c r="H54" s="98" t="e">
        <f aca="false">'Hybrid - IP - Mirror - Stereo'!N54</f>
        <v>#NAME?</v>
      </c>
      <c r="I54" s="98" t="e">
        <f aca="false">'Hybrid - IP - Mirror - Stereo'!O54</f>
        <v>#NAME?</v>
      </c>
      <c r="K54" s="200"/>
      <c r="L54" s="31"/>
      <c r="M54" s="31"/>
    </row>
    <row r="55" customFormat="false" ht="45" hidden="false" customHeight="true" outlineLevel="0" collapsed="false">
      <c r="A55" s="0" t="str">
        <f aca="false">'Hybrid - IP - Mirror - Stereo'!C55</f>
        <v>PT_a_beta_S0M_P2E_LV_SRC/RET</v>
      </c>
      <c r="B55" s="27" t="str">
        <f aca="false">IF(ISNUMBER(SEARCH("_LV",A55)),LEFT(A55,FIND("_LV",A55)-1),"")</f>
        <v>PT_a_beta_S0M_P2E</v>
      </c>
      <c r="C55" s="98" t="str">
        <f aca="false">'Hybrid - IP - Mirror - Stereo'!E55</f>
        <v>P7 - 5/13</v>
      </c>
      <c r="D55" s="0" t="str">
        <f aca="false">'Hybrid - IP - Mirror - Stereo'!F55</f>
        <v>51 - J13 - 2/1</v>
      </c>
      <c r="E55" s="0" t="e">
        <f aca="false">'Hybrid - IP - Mirror - Stereo'!L55</f>
        <v>#NAME?</v>
      </c>
      <c r="F55" s="98" t="e">
        <f aca="false">CONCATENATE(D55,"   ",E55)</f>
        <v>#NAME?</v>
      </c>
      <c r="H55" s="98" t="e">
        <f aca="false">'Hybrid - IP - Mirror - Stereo'!N55</f>
        <v>#NAME?</v>
      </c>
      <c r="I55" s="98" t="e">
        <f aca="false">'Hybrid - IP - Mirror - Stereo'!O55</f>
        <v>#NAME?</v>
      </c>
      <c r="K55" s="200"/>
      <c r="L55" s="31"/>
      <c r="M55" s="31"/>
    </row>
    <row r="56" customFormat="false" ht="45" hidden="false" customHeight="true" outlineLevel="0" collapsed="false">
      <c r="A56" s="0" t="str">
        <f aca="false">'Hybrid - IP - Mirror - Stereo'!C56</f>
        <v>PT_a_beta_S0M_P3_LV_SRC/RET</v>
      </c>
      <c r="B56" s="27" t="str">
        <f aca="false">IF(ISNUMBER(SEARCH("_LV",A56)),LEFT(A56,FIND("_LV",A56)-1),"")</f>
        <v>PT_a_beta_S0M_P3</v>
      </c>
      <c r="C56" s="98" t="str">
        <f aca="false">'Hybrid - IP - Mirror - Stereo'!E56</f>
        <v>P7 - 6/14</v>
      </c>
      <c r="D56" s="0" t="str">
        <f aca="false">'Hybrid - IP - Mirror - Stereo'!F56</f>
        <v>50 - J12 - 8/7</v>
      </c>
      <c r="E56" s="0" t="e">
        <f aca="false">'Hybrid - IP - Mirror - Stereo'!L56</f>
        <v>#NAME?</v>
      </c>
      <c r="F56" s="98" t="e">
        <f aca="false">CONCATENATE(D56,"   ",E56)</f>
        <v>#NAME?</v>
      </c>
      <c r="H56" s="98" t="e">
        <f aca="false">'Hybrid - IP - Mirror - Stereo'!N56</f>
        <v>#NAME?</v>
      </c>
      <c r="I56" s="98" t="e">
        <f aca="false">'Hybrid - IP - Mirror - Stereo'!O56</f>
        <v>#NAME?</v>
      </c>
      <c r="K56" s="200"/>
      <c r="L56" s="31"/>
      <c r="M56" s="31"/>
    </row>
    <row r="57" customFormat="false" ht="45" hidden="false" customHeight="true" outlineLevel="0" collapsed="false">
      <c r="K57" s="31"/>
      <c r="L57" s="31"/>
      <c r="M57" s="31"/>
    </row>
    <row r="58" customFormat="false" ht="45" hidden="false" customHeight="true" outlineLevel="0" collapsed="false">
      <c r="K58" s="31"/>
      <c r="L58" s="31"/>
      <c r="M58" s="31"/>
    </row>
    <row r="59" customFormat="false" ht="18" hidden="false" customHeight="true" outlineLevel="0" collapsed="false">
      <c r="K59" s="31"/>
      <c r="L59" s="31"/>
      <c r="M59" s="31"/>
    </row>
    <row r="60" customFormat="false" ht="45" hidden="false" customHeight="true" outlineLevel="0" collapsed="false">
      <c r="A60" s="0" t="str">
        <f aca="false">'Hybrid - IP - Mirror - Stereo'!C60</f>
        <v>PT_a_beta_S1S_P1W_LV_SRC/RET</v>
      </c>
      <c r="B60" s="27" t="str">
        <f aca="false">IF(ISNUMBER(SEARCH("_LV",A60)),LEFT(A60,FIND("_LV",A60)-1),"")</f>
        <v>PT_a_beta_S1S_P1W</v>
      </c>
      <c r="C60" s="98" t="str">
        <f aca="false">'Hybrid - IP - Mirror - Stereo'!E60</f>
        <v>P8 - 1/9</v>
      </c>
      <c r="D60" s="0" t="str">
        <f aca="false">'Hybrid - IP - Mirror - Stereo'!F60</f>
        <v>52 - J12 - 6/5</v>
      </c>
      <c r="E60" s="0" t="e">
        <f aca="false">'Hybrid - IP - Mirror - Stereo'!L60</f>
        <v>#NAME?</v>
      </c>
      <c r="F60" s="98" t="e">
        <f aca="false">CONCATENATE(D60,"   ",E60)</f>
        <v>#NAME?</v>
      </c>
      <c r="H60" s="98" t="e">
        <f aca="false">'Hybrid - IP - Mirror - Stereo'!N60</f>
        <v>#NAME?</v>
      </c>
      <c r="I60" s="98" t="e">
        <f aca="false">'Hybrid - IP - Mirror - Stereo'!O60</f>
        <v>#NAME?</v>
      </c>
      <c r="K60" s="200"/>
      <c r="L60" s="31"/>
      <c r="M60" s="31"/>
    </row>
    <row r="61" customFormat="false" ht="45" hidden="false" customHeight="true" outlineLevel="0" collapsed="false">
      <c r="A61" s="0" t="str">
        <f aca="false">'Hybrid - IP - Mirror - Stereo'!C61</f>
        <v>PT_a_beta_S1S_P2E_LV_SRC/RET</v>
      </c>
      <c r="B61" s="27" t="str">
        <f aca="false">IF(ISNUMBER(SEARCH("_LV",A61)),LEFT(A61,FIND("_LV",A61)-1),"")</f>
        <v>PT_a_beta_S1S_P2E</v>
      </c>
      <c r="C61" s="98" t="str">
        <f aca="false">'Hybrid - IP - Mirror - Stereo'!E61</f>
        <v>P8 - 2/10</v>
      </c>
      <c r="D61" s="0" t="str">
        <f aca="false">'Hybrid - IP - Mirror - Stereo'!F61</f>
        <v>50 - J12 - 2/1</v>
      </c>
      <c r="E61" s="0" t="e">
        <f aca="false">'Hybrid - IP - Mirror - Stereo'!L61</f>
        <v>#NAME?</v>
      </c>
      <c r="F61" s="98" t="e">
        <f aca="false">CONCATENATE(D61,"   ",E61)</f>
        <v>#NAME?</v>
      </c>
      <c r="H61" s="98" t="e">
        <f aca="false">'Hybrid - IP - Mirror - Stereo'!N61</f>
        <v>#NAME?</v>
      </c>
      <c r="I61" s="98" t="e">
        <f aca="false">'Hybrid - IP - Mirror - Stereo'!O61</f>
        <v>#NAME?</v>
      </c>
      <c r="K61" s="200"/>
      <c r="L61" s="31"/>
      <c r="M61" s="31"/>
    </row>
    <row r="62" customFormat="false" ht="45" hidden="false" customHeight="true" outlineLevel="0" collapsed="false">
      <c r="A62" s="0" t="str">
        <f aca="false">'Hybrid - IP - Mirror - Stereo'!C62</f>
        <v>PT_a_beta_S1S_P3_LV_SRC/RET</v>
      </c>
      <c r="B62" s="27" t="str">
        <f aca="false">IF(ISNUMBER(SEARCH("_LV",A62)),LEFT(A62,FIND("_LV",A62)-1),"")</f>
        <v>PT_a_beta_S1S_P3</v>
      </c>
      <c r="C62" s="98" t="str">
        <f aca="false">'Hybrid - IP - Mirror - Stereo'!E62</f>
        <v>P8 - 3/11</v>
      </c>
      <c r="D62" s="0" t="str">
        <f aca="false">'Hybrid - IP - Mirror - Stereo'!F62</f>
        <v>48 - J12 - 4/3</v>
      </c>
      <c r="E62" s="0" t="e">
        <f aca="false">'Hybrid - IP - Mirror - Stereo'!L62</f>
        <v>#NAME?</v>
      </c>
      <c r="F62" s="98" t="e">
        <f aca="false">CONCATENATE(D62,"   ",E62)</f>
        <v>#NAME?</v>
      </c>
      <c r="H62" s="98" t="e">
        <f aca="false">'Hybrid - IP - Mirror - Stereo'!N62</f>
        <v>#NAME?</v>
      </c>
      <c r="I62" s="98" t="e">
        <f aca="false">'Hybrid - IP - Mirror - Stereo'!O62</f>
        <v>#NAME?</v>
      </c>
      <c r="K62" s="200"/>
      <c r="L62" s="31"/>
      <c r="M62" s="203"/>
    </row>
    <row r="63" customFormat="false" ht="45" hidden="false" customHeight="true" outlineLevel="0" collapsed="false">
      <c r="A63" s="0" t="str">
        <f aca="false">'Hybrid - IP - Mirror - Stereo'!C63</f>
        <v>PT_a_beta_S1M_P1W_LV_SRC/RET</v>
      </c>
      <c r="B63" s="27" t="str">
        <f aca="false">IF(ISNUMBER(SEARCH("_LV",A63)),LEFT(A63,FIND("_LV",A63)-1),"")</f>
        <v>PT_a_beta_S1M_P1W</v>
      </c>
      <c r="C63" s="98" t="str">
        <f aca="false">'Hybrid - IP - Mirror - Stereo'!E63</f>
        <v>P8 - 4/12</v>
      </c>
      <c r="D63" s="0" t="str">
        <f aca="false">'Hybrid - IP - Mirror - Stereo'!F63</f>
        <v>56 - J12 - 8/7</v>
      </c>
      <c r="E63" s="0" t="e">
        <f aca="false">'Hybrid - IP - Mirror - Stereo'!L63</f>
        <v>#NAME?</v>
      </c>
      <c r="F63" s="98" t="e">
        <f aca="false">CONCATENATE(D63,"   ",E63)</f>
        <v>#NAME?</v>
      </c>
      <c r="H63" s="98" t="e">
        <f aca="false">'Hybrid - IP - Mirror - Stereo'!N63</f>
        <v>#NAME?</v>
      </c>
      <c r="I63" s="98" t="e">
        <f aca="false">'Hybrid - IP - Mirror - Stereo'!O63</f>
        <v>#NAME?</v>
      </c>
      <c r="K63" s="200"/>
      <c r="L63" s="31"/>
      <c r="M63" s="31"/>
    </row>
    <row r="64" customFormat="false" ht="45" hidden="false" customHeight="true" outlineLevel="0" collapsed="false">
      <c r="A64" s="0" t="str">
        <f aca="false">'Hybrid - IP - Mirror - Stereo'!C64</f>
        <v>PT_a_beta_S1M_P2E_LV_SRC/RET</v>
      </c>
      <c r="B64" s="27" t="str">
        <f aca="false">IF(ISNUMBER(SEARCH("_LV",A64)),LEFT(A64,FIND("_LV",A64)-1),"")</f>
        <v>PT_a_beta_S1M_P2E</v>
      </c>
      <c r="C64" s="98" t="str">
        <f aca="false">'Hybrid - IP - Mirror - Stereo'!E64</f>
        <v>P8 - 5/13</v>
      </c>
      <c r="D64" s="0" t="str">
        <f aca="false">'Hybrid - IP - Mirror - Stereo'!F64</f>
        <v>51 - J13 - 4/3</v>
      </c>
      <c r="E64" s="0" t="e">
        <f aca="false">'Hybrid - IP - Mirror - Stereo'!L64</f>
        <v>#NAME?</v>
      </c>
      <c r="F64" s="98" t="e">
        <f aca="false">CONCATENATE(D64,"   ",E64)</f>
        <v>#NAME?</v>
      </c>
      <c r="H64" s="98" t="e">
        <f aca="false">'Hybrid - IP - Mirror - Stereo'!N64</f>
        <v>#NAME?</v>
      </c>
      <c r="I64" s="98" t="e">
        <f aca="false">'Hybrid - IP - Mirror - Stereo'!O64</f>
        <v>#NAME?</v>
      </c>
      <c r="K64" s="200"/>
      <c r="L64" s="31"/>
      <c r="M64" s="31"/>
    </row>
    <row r="65" customFormat="false" ht="45" hidden="false" customHeight="true" outlineLevel="0" collapsed="false">
      <c r="A65" s="0" t="str">
        <f aca="false">'Hybrid - IP - Mirror - Stereo'!C65</f>
        <v>PT_a_beta_S1M_P3_LV_SRC/RET</v>
      </c>
      <c r="B65" s="27" t="str">
        <f aca="false">IF(ISNUMBER(SEARCH("_LV",A65)),LEFT(A65,FIND("_LV",A65)-1),"")</f>
        <v>PT_a_beta_S1M_P3</v>
      </c>
      <c r="C65" s="98" t="str">
        <f aca="false">'Hybrid - IP - Mirror - Stereo'!E65</f>
        <v>P8 - 6/14</v>
      </c>
      <c r="D65" s="0" t="str">
        <f aca="false">'Hybrid - IP - Mirror - Stereo'!F65</f>
        <v>50 - J12 - 6/5</v>
      </c>
      <c r="E65" s="0" t="e">
        <f aca="false">'Hybrid - IP - Mirror - Stereo'!L65</f>
        <v>#NAME?</v>
      </c>
      <c r="F65" s="98" t="e">
        <f aca="false">CONCATENATE(D65,"   ",E65)</f>
        <v>#NAME?</v>
      </c>
      <c r="H65" s="98" t="e">
        <f aca="false">'Hybrid - IP - Mirror - Stereo'!N65</f>
        <v>#NAME?</v>
      </c>
      <c r="I65" s="98" t="e">
        <f aca="false">'Hybrid - IP - Mirror - Stereo'!O65</f>
        <v>#NAME?</v>
      </c>
      <c r="K65" s="200"/>
      <c r="L65" s="31"/>
      <c r="M65" s="31"/>
    </row>
    <row r="66" customFormat="false" ht="16.5" hidden="false" customHeight="true" outlineLevel="0" collapsed="false">
      <c r="K66" s="31"/>
      <c r="L66" s="31"/>
      <c r="M66" s="31"/>
    </row>
    <row r="67" customFormat="false" ht="15" hidden="false" customHeight="true" outlineLevel="0" collapsed="false">
      <c r="K67" s="31"/>
      <c r="L67" s="31"/>
      <c r="M67" s="31"/>
    </row>
    <row r="68" customFormat="false" ht="18.75" hidden="false" customHeight="true" outlineLevel="0" collapsed="false">
      <c r="K68" s="31"/>
      <c r="L68" s="31"/>
      <c r="M68" s="31"/>
    </row>
    <row r="69" customFormat="false" ht="45" hidden="false" customHeight="true" outlineLevel="0" collapsed="false">
      <c r="A69" s="0" t="str">
        <f aca="false">'Hybrid - IP - Mirror - Stereo'!C69</f>
        <v>PT_a_beta_S2S_P1W_LV_SRC/RET</v>
      </c>
      <c r="B69" s="27" t="str">
        <f aca="false">IF(ISNUMBER(SEARCH("_LV",A69)),LEFT(A69,FIND("_LV",A69)-1),"")</f>
        <v>PT_a_beta_S2S_P1W</v>
      </c>
      <c r="C69" s="98" t="str">
        <f aca="false">'Hybrid - IP - Mirror - Stereo'!E69</f>
        <v>P9 - 1/9</v>
      </c>
      <c r="D69" s="0" t="str">
        <f aca="false">'Hybrid - IP - Mirror - Stereo'!F69</f>
        <v>51 - J13 - 8/7</v>
      </c>
      <c r="E69" s="0" t="e">
        <f aca="false">'Hybrid - IP - Mirror - Stereo'!L69</f>
        <v>#NAME?</v>
      </c>
      <c r="F69" s="98" t="e">
        <f aca="false">CONCATENATE(D69,"   ",E69)</f>
        <v>#NAME?</v>
      </c>
      <c r="H69" s="98" t="e">
        <f aca="false">'Hybrid - IP - Mirror - Stereo'!N69</f>
        <v>#NAME?</v>
      </c>
      <c r="I69" s="98" t="e">
        <f aca="false">'Hybrid - IP - Mirror - Stereo'!O69</f>
        <v>#NAME?</v>
      </c>
      <c r="K69" s="200"/>
      <c r="L69" s="31"/>
      <c r="M69" s="31"/>
    </row>
    <row r="70" customFormat="false" ht="45" hidden="false" customHeight="true" outlineLevel="0" collapsed="false">
      <c r="A70" s="0" t="str">
        <f aca="false">'Hybrid - IP - Mirror - Stereo'!C70</f>
        <v>PT_a_beta_S2S_P2E_LV_SRC/RET</v>
      </c>
      <c r="B70" s="27" t="str">
        <f aca="false">IF(ISNUMBER(SEARCH("_LV",A70)),LEFT(A70,FIND("_LV",A70)-1),"")</f>
        <v>PT_a_beta_S2S_P2E</v>
      </c>
      <c r="C70" s="98" t="str">
        <f aca="false">'Hybrid - IP - Mirror - Stereo'!E70</f>
        <v>P9 - 2/10</v>
      </c>
      <c r="D70" s="0" t="str">
        <f aca="false">'Hybrid - IP - Mirror - Stereo'!F70</f>
        <v>49 - J13 - 2/1</v>
      </c>
      <c r="E70" s="0" t="e">
        <f aca="false">'Hybrid - IP - Mirror - Stereo'!L70</f>
        <v>#NAME?</v>
      </c>
      <c r="F70" s="98" t="e">
        <f aca="false">CONCATENATE(D70,"   ",E70)</f>
        <v>#NAME?</v>
      </c>
      <c r="H70" s="98" t="e">
        <f aca="false">'Hybrid - IP - Mirror - Stereo'!N70</f>
        <v>#NAME?</v>
      </c>
      <c r="I70" s="98" t="e">
        <f aca="false">'Hybrid - IP - Mirror - Stereo'!O70</f>
        <v>#NAME?</v>
      </c>
      <c r="K70" s="200"/>
      <c r="L70" s="31"/>
      <c r="M70" s="31"/>
    </row>
    <row r="71" customFormat="false" ht="45" hidden="false" customHeight="true" outlineLevel="0" collapsed="false">
      <c r="A71" s="0" t="str">
        <f aca="false">'Hybrid - IP - Mirror - Stereo'!C71</f>
        <v>PT_a_beta_S2S_P3_LV_SRC/RET</v>
      </c>
      <c r="B71" s="27" t="str">
        <f aca="false">IF(ISNUMBER(SEARCH("_LV",A71)),LEFT(A71,FIND("_LV",A71)-1),"")</f>
        <v>PT_a_beta_S2S_P3</v>
      </c>
      <c r="C71" s="98" t="str">
        <f aca="false">'Hybrid - IP - Mirror - Stereo'!E71</f>
        <v>P9 - 3/11</v>
      </c>
      <c r="D71" s="0" t="str">
        <f aca="false">'Hybrid - IP - Mirror - Stereo'!F71</f>
        <v>48 - J12 - 2/1</v>
      </c>
      <c r="E71" s="0" t="e">
        <f aca="false">'Hybrid - IP - Mirror - Stereo'!L71</f>
        <v>#NAME?</v>
      </c>
      <c r="F71" s="98" t="e">
        <f aca="false">CONCATENATE(D71,"   ",E71)</f>
        <v>#NAME?</v>
      </c>
      <c r="H71" s="98" t="e">
        <f aca="false">'Hybrid - IP - Mirror - Stereo'!N71</f>
        <v>#NAME?</v>
      </c>
      <c r="I71" s="98" t="e">
        <f aca="false">'Hybrid - IP - Mirror - Stereo'!O71</f>
        <v>#NAME?</v>
      </c>
      <c r="K71" s="200"/>
      <c r="L71" s="31"/>
      <c r="M71" s="203"/>
      <c r="O71" s="216" t="s">
        <v>697</v>
      </c>
    </row>
    <row r="72" customFormat="false" ht="45" hidden="false" customHeight="true" outlineLevel="0" collapsed="false">
      <c r="A72" s="0" t="str">
        <f aca="false">'Hybrid - IP - Mirror - Stereo'!C72</f>
        <v>PT_a_beta_S2M_P1W_LV_SRC/RET</v>
      </c>
      <c r="B72" s="27" t="str">
        <f aca="false">IF(ISNUMBER(SEARCH("_LV",A72)),LEFT(A72,FIND("_LV",A72)-1),"")</f>
        <v>PT_a_beta_S2M_P1W</v>
      </c>
      <c r="C72" s="98" t="str">
        <f aca="false">'Hybrid - IP - Mirror - Stereo'!E72</f>
        <v>P9 - 4/12</v>
      </c>
      <c r="D72" s="0" t="str">
        <f aca="false">'Hybrid - IP - Mirror - Stereo'!F72</f>
        <v>56 - J12 - 6/5</v>
      </c>
      <c r="E72" s="0" t="e">
        <f aca="false">'Hybrid - IP - Mirror - Stereo'!L72</f>
        <v>#NAME?</v>
      </c>
      <c r="F72" s="98" t="e">
        <f aca="false">CONCATENATE(D72,"   ",E72)</f>
        <v>#NAME?</v>
      </c>
      <c r="H72" s="98" t="e">
        <f aca="false">'Hybrid - IP - Mirror - Stereo'!N72</f>
        <v>#NAME?</v>
      </c>
      <c r="I72" s="98" t="e">
        <f aca="false">'Hybrid - IP - Mirror - Stereo'!O72</f>
        <v>#NAME?</v>
      </c>
      <c r="K72" s="200"/>
      <c r="L72" s="31"/>
      <c r="M72" s="31"/>
    </row>
    <row r="73" customFormat="false" ht="45" hidden="false" customHeight="true" outlineLevel="0" collapsed="false">
      <c r="A73" s="0" t="str">
        <f aca="false">'Hybrid - IP - Mirror - Stereo'!C73</f>
        <v>PT_a_beta_S2M_P2E_LV_SRC/RET</v>
      </c>
      <c r="B73" s="27" t="str">
        <f aca="false">IF(ISNUMBER(SEARCH("_LV",A73)),LEFT(A73,FIND("_LV",A73)-1),"")</f>
        <v>PT_a_beta_S2M_P2E</v>
      </c>
      <c r="C73" s="98" t="str">
        <f aca="false">'Hybrid - IP - Mirror - Stereo'!E73</f>
        <v>P9 - 5/13</v>
      </c>
      <c r="D73" s="0" t="str">
        <f aca="false">'Hybrid - IP - Mirror - Stereo'!F73</f>
        <v>51 - J13 - 6/5</v>
      </c>
      <c r="E73" s="0" t="e">
        <f aca="false">'Hybrid - IP - Mirror - Stereo'!L73</f>
        <v>#NAME?</v>
      </c>
      <c r="F73" s="98" t="e">
        <f aca="false">CONCATENATE(D73,"   ",E73)</f>
        <v>#NAME?</v>
      </c>
      <c r="H73" s="98" t="e">
        <f aca="false">'Hybrid - IP - Mirror - Stereo'!N73</f>
        <v>#NAME?</v>
      </c>
      <c r="I73" s="98" t="e">
        <f aca="false">'Hybrid - IP - Mirror - Stereo'!O73</f>
        <v>#NAME?</v>
      </c>
      <c r="K73" s="200"/>
      <c r="L73" s="31"/>
      <c r="M73" s="31"/>
    </row>
    <row r="74" customFormat="false" ht="45" hidden="false" customHeight="true" outlineLevel="0" collapsed="false">
      <c r="A74" s="0" t="str">
        <f aca="false">'Hybrid - IP - Mirror - Stereo'!C74</f>
        <v>PT_a_beta_S2M_P3_LV_SRC/RET</v>
      </c>
      <c r="B74" s="27" t="str">
        <f aca="false">IF(ISNUMBER(SEARCH("_LV",A74)),LEFT(A74,FIND("_LV",A74)-1),"")</f>
        <v>PT_a_beta_S2M_P3</v>
      </c>
      <c r="C74" s="98" t="str">
        <f aca="false">'Hybrid - IP - Mirror - Stereo'!E74</f>
        <v>P9 - 6/14</v>
      </c>
      <c r="D74" s="0" t="str">
        <f aca="false">'Hybrid - IP - Mirror - Stereo'!F74</f>
        <v>49 - J13 - 6/5</v>
      </c>
      <c r="E74" s="0" t="e">
        <f aca="false">'Hybrid - IP - Mirror - Stereo'!L74</f>
        <v>#NAME?</v>
      </c>
      <c r="F74" s="98" t="e">
        <f aca="false">CONCATENATE(D74,"   ",E74)</f>
        <v>#NAME?</v>
      </c>
      <c r="H74" s="98" t="e">
        <f aca="false">'Hybrid - IP - Mirror - Stereo'!N74</f>
        <v>#NAME?</v>
      </c>
      <c r="I74" s="98" t="e">
        <f aca="false">'Hybrid - IP - Mirror - Stereo'!O74</f>
        <v>#NAME?</v>
      </c>
      <c r="K74" s="200"/>
      <c r="L74" s="31"/>
      <c r="M74" s="31"/>
    </row>
    <row r="75" customFormat="false" ht="18.75" hidden="false" customHeight="true" outlineLevel="0" collapsed="false">
      <c r="K75" s="31"/>
      <c r="L75" s="31"/>
      <c r="M75" s="31"/>
    </row>
    <row r="76" customFormat="false" ht="19.5" hidden="false" customHeight="true" outlineLevel="0" collapsed="false">
      <c r="K76" s="31"/>
      <c r="L76" s="31"/>
      <c r="M76" s="31"/>
    </row>
    <row r="77" customFormat="false" ht="15.75" hidden="false" customHeight="true" outlineLevel="0" collapsed="false">
      <c r="K77" s="31"/>
      <c r="L77" s="31"/>
      <c r="M77" s="31"/>
    </row>
    <row r="78" customFormat="false" ht="45" hidden="false" customHeight="true" outlineLevel="0" collapsed="false">
      <c r="A78" s="0" t="str">
        <f aca="false">'Hybrid - IP - Mirror - Stereo'!C78</f>
        <v>PT_a_beta_S0M_P4_LV_SRC/RET</v>
      </c>
      <c r="B78" s="27" t="str">
        <f aca="false">IF(ISNUMBER(SEARCH("_LV",A78)),LEFT(A78,FIND("_LV",A78)-1),"")</f>
        <v>PT_a_beta_S0M_P4</v>
      </c>
      <c r="C78" s="98" t="str">
        <f aca="false">'Hybrid - IP - Mirror - Stereo'!E78</f>
        <v>P25 - 1/9</v>
      </c>
      <c r="D78" s="0" t="str">
        <f aca="false">'Hybrid - IP - Mirror - Stereo'!F78</f>
        <v>48 - J12 - 8/7</v>
      </c>
      <c r="E78" s="0" t="e">
        <f aca="false">'Hybrid - IP - Mirror - Stereo'!L78</f>
        <v>#NAME?</v>
      </c>
      <c r="F78" s="98" t="e">
        <f aca="false">CONCATENATE(D78,"   ",E78)</f>
        <v>#NAME?</v>
      </c>
      <c r="H78" s="98" t="e">
        <f aca="false">'Hybrid - IP - Mirror - Stereo'!N78</f>
        <v>#NAME?</v>
      </c>
      <c r="I78" s="98" t="e">
        <f aca="false">'Hybrid - IP - Mirror - Stereo'!O78</f>
        <v>#NAME?</v>
      </c>
      <c r="K78" s="203"/>
      <c r="L78" s="31"/>
      <c r="M78" s="200"/>
    </row>
    <row r="79" customFormat="false" ht="45" hidden="false" customHeight="true" outlineLevel="0" collapsed="false">
      <c r="A79" s="0" t="str">
        <f aca="false">'Hybrid - IP - Mirror - Stereo'!C79</f>
        <v>PT_a_beta_S1M_P4_LV_SRC/RET</v>
      </c>
      <c r="B79" s="27" t="str">
        <f aca="false">IF(ISNUMBER(SEARCH("_LV",A79)),LEFT(A79,FIND("_LV",A79)-1),"")</f>
        <v>PT_a_beta_S1M_P4</v>
      </c>
      <c r="C79" s="98" t="str">
        <f aca="false">'Hybrid - IP - Mirror - Stereo'!E79</f>
        <v>P25 - 2/10</v>
      </c>
      <c r="D79" s="0" t="str">
        <f aca="false">'Hybrid - IP - Mirror - Stereo'!F79</f>
        <v>48 - J12 - 6/5</v>
      </c>
      <c r="E79" s="0" t="e">
        <f aca="false">'Hybrid - IP - Mirror - Stereo'!L79</f>
        <v>#NAME?</v>
      </c>
      <c r="F79" s="98" t="e">
        <f aca="false">CONCATENATE(D79,"   ",E79)</f>
        <v>#NAME?</v>
      </c>
      <c r="H79" s="98" t="e">
        <f aca="false">'Hybrid - IP - Mirror - Stereo'!N79</f>
        <v>#NAME?</v>
      </c>
      <c r="I79" s="98" t="e">
        <f aca="false">'Hybrid - IP - Mirror - Stereo'!O79</f>
        <v>#NAME?</v>
      </c>
      <c r="K79" s="203"/>
      <c r="L79" s="31"/>
      <c r="M79" s="200"/>
    </row>
    <row r="80" customFormat="false" ht="45" hidden="false" customHeight="true" outlineLevel="0" collapsed="false">
      <c r="A80" s="0" t="str">
        <f aca="false">'Hybrid - IP - Mirror - Stereo'!C80</f>
        <v>PT_a_beta_S2M_P4_LV_SRC/RET</v>
      </c>
      <c r="B80" s="27" t="str">
        <f aca="false">IF(ISNUMBER(SEARCH("_LV",A80)),LEFT(A80,FIND("_LV",A80)-1),"")</f>
        <v>PT_a_beta_S2M_P4</v>
      </c>
      <c r="C80" s="98" t="str">
        <f aca="false">'Hybrid - IP - Mirror - Stereo'!E80</f>
        <v>P25 - 3/11</v>
      </c>
      <c r="D80" s="0" t="str">
        <f aca="false">'Hybrid - IP - Mirror - Stereo'!F80</f>
        <v>47 - J13 - 6/5</v>
      </c>
      <c r="E80" s="0" t="e">
        <f aca="false">'Hybrid - IP - Mirror - Stereo'!L80</f>
        <v>#NAME?</v>
      </c>
      <c r="F80" s="98" t="e">
        <f aca="false">CONCATENATE(D80,"   ",E80)</f>
        <v>#NAME?</v>
      </c>
      <c r="H80" s="98" t="e">
        <f aca="false">'Hybrid - IP - Mirror - Stereo'!N80</f>
        <v>#NAME?</v>
      </c>
      <c r="I80" s="98" t="e">
        <f aca="false">'Hybrid - IP - Mirror - Stereo'!O80</f>
        <v>#NAME?</v>
      </c>
      <c r="K80" s="203"/>
      <c r="L80" s="31"/>
      <c r="M80" s="200"/>
    </row>
    <row r="81" customFormat="false" ht="10.5" hidden="false" customHeight="true" outlineLevel="0" collapsed="false">
      <c r="K81" s="31"/>
      <c r="L81" s="31"/>
      <c r="M81" s="31"/>
    </row>
    <row r="82" customFormat="false" ht="9" hidden="false" customHeight="true" outlineLevel="0" collapsed="false">
      <c r="K82" s="31"/>
      <c r="L82" s="31"/>
      <c r="M82" s="31"/>
    </row>
    <row r="83" customFormat="false" ht="12.75" hidden="false" customHeight="true" outlineLevel="0" collapsed="false">
      <c r="K83" s="31"/>
      <c r="L83" s="31"/>
      <c r="M83" s="31"/>
    </row>
    <row r="84" customFormat="false" ht="11.25" hidden="false" customHeight="true" outlineLevel="0" collapsed="false">
      <c r="K84" s="31"/>
      <c r="L84" s="31"/>
      <c r="M84" s="31"/>
    </row>
    <row r="85" customFormat="false" ht="9.75" hidden="false" customHeight="true" outlineLevel="0" collapsed="false">
      <c r="K85" s="31"/>
      <c r="L85" s="31"/>
      <c r="M85" s="31"/>
    </row>
    <row r="86" customFormat="false" ht="10.5" hidden="false" customHeight="true" outlineLevel="0" collapsed="false">
      <c r="K86" s="31"/>
      <c r="L86" s="31"/>
      <c r="M86" s="31"/>
    </row>
    <row r="87" customFormat="false" ht="45" hidden="false" customHeight="true" outlineLevel="0" collapsed="false">
      <c r="A87" s="0" t="str">
        <f aca="false">'Hybrid - IP - Mirror - Stereo'!C87</f>
        <v>PT_a_gamma_S0S_P1W_LV_SRC/RET</v>
      </c>
      <c r="B87" s="27" t="str">
        <f aca="false">IF(ISNUMBER(SEARCH("_LV",A87)),LEFT(A87,FIND("_LV",A87)-1),"")</f>
        <v>PT_a_gamma_S0S_P1W</v>
      </c>
      <c r="C87" s="98" t="str">
        <f aca="false">'Hybrid - IP - Mirror - Stereo'!E87</f>
        <v>P13 - 1/9</v>
      </c>
      <c r="D87" s="0" t="str">
        <f aca="false">'Hybrid - IP - Mirror - Stereo'!F87</f>
        <v>52 - J13 - 2/1</v>
      </c>
      <c r="E87" s="0" t="e">
        <f aca="false">'Hybrid - IP - Mirror - Stereo'!L87</f>
        <v>#NAME?</v>
      </c>
      <c r="F87" s="98" t="e">
        <f aca="false">CONCATENATE(D87,"   ",E87)</f>
        <v>#NAME?</v>
      </c>
      <c r="H87" s="98" t="e">
        <f aca="false">'Hybrid - IP - Mirror - Stereo'!N87</f>
        <v>#NAME?</v>
      </c>
      <c r="I87" s="98" t="e">
        <f aca="false">'Hybrid - IP - Mirror - Stereo'!O87</f>
        <v>#NAME?</v>
      </c>
      <c r="K87" s="200"/>
      <c r="L87" s="31"/>
      <c r="M87" s="31"/>
    </row>
    <row r="88" customFormat="false" ht="45" hidden="false" customHeight="true" outlineLevel="0" collapsed="false">
      <c r="A88" s="0" t="str">
        <f aca="false">'Hybrid - IP - Mirror - Stereo'!C88</f>
        <v>PT_a_gamma_S0S_P2E_LV_SRC/RET</v>
      </c>
      <c r="B88" s="27" t="str">
        <f aca="false">IF(ISNUMBER(SEARCH("_LV",A88)),LEFT(A88,FIND("_LV",A88)-1),"")</f>
        <v>PT_a_gamma_S0S_P2E</v>
      </c>
      <c r="C88" s="98" t="str">
        <f aca="false">'Hybrid - IP - Mirror - Stereo'!E88</f>
        <v>P13 - 2/10</v>
      </c>
      <c r="D88" s="0" t="str">
        <f aca="false">'Hybrid - IP - Mirror - Stereo'!F88</f>
        <v>52 - J13 - 8/7</v>
      </c>
      <c r="E88" s="0" t="e">
        <f aca="false">'Hybrid - IP - Mirror - Stereo'!L88</f>
        <v>#NAME?</v>
      </c>
      <c r="F88" s="98" t="e">
        <f aca="false">CONCATENATE(D88,"   ",E88)</f>
        <v>#NAME?</v>
      </c>
      <c r="H88" s="98" t="e">
        <f aca="false">'Hybrid - IP - Mirror - Stereo'!N88</f>
        <v>#NAME?</v>
      </c>
      <c r="I88" s="98" t="e">
        <f aca="false">'Hybrid - IP - Mirror - Stereo'!O88</f>
        <v>#NAME?</v>
      </c>
      <c r="K88" s="200"/>
      <c r="L88" s="31"/>
      <c r="M88" s="31"/>
    </row>
    <row r="89" customFormat="false" ht="45" hidden="false" customHeight="true" outlineLevel="0" collapsed="false">
      <c r="A89" s="0" t="str">
        <f aca="false">'Hybrid - IP - Mirror - Stereo'!C89</f>
        <v>PT_a_gamma_S0S_P3_LV_SRC/RET</v>
      </c>
      <c r="B89" s="27" t="str">
        <f aca="false">IF(ISNUMBER(SEARCH("_LV",A89)),LEFT(A89,FIND("_LV",A89)-1),"")</f>
        <v>PT_a_gamma_S0S_P3</v>
      </c>
      <c r="C89" s="98" t="str">
        <f aca="false">'Hybrid - IP - Mirror - Stereo'!E89</f>
        <v>P13 - 3/11</v>
      </c>
      <c r="D89" s="0" t="str">
        <f aca="false">'Hybrid - IP - Mirror - Stereo'!F89</f>
        <v>50 - J13 - 4/3</v>
      </c>
      <c r="E89" s="0" t="e">
        <f aca="false">'Hybrid - IP - Mirror - Stereo'!L89</f>
        <v>#NAME?</v>
      </c>
      <c r="F89" s="98" t="e">
        <f aca="false">CONCATENATE(D89,"   ",E89)</f>
        <v>#NAME?</v>
      </c>
      <c r="H89" s="98" t="e">
        <f aca="false">'Hybrid - IP - Mirror - Stereo'!N89</f>
        <v>#NAME?</v>
      </c>
      <c r="I89" s="98" t="e">
        <f aca="false">'Hybrid - IP - Mirror - Stereo'!O89</f>
        <v>#NAME?</v>
      </c>
      <c r="K89" s="200"/>
      <c r="L89" s="31"/>
      <c r="M89" s="31"/>
    </row>
    <row r="90" customFormat="false" ht="45" hidden="false" customHeight="true" outlineLevel="0" collapsed="false">
      <c r="A90" s="0" t="str">
        <f aca="false">'Hybrid - IP - Mirror - Stereo'!C90</f>
        <v>PT_a_gamma_S0M_P1W_LV_SRC/RET</v>
      </c>
      <c r="B90" s="27" t="str">
        <f aca="false">IF(ISNUMBER(SEARCH("_LV",A90)),LEFT(A90,FIND("_LV",A90)-1),"")</f>
        <v>PT_a_gamma_S0M_P1W</v>
      </c>
      <c r="C90" s="98" t="str">
        <f aca="false">'Hybrid - IP - Mirror - Stereo'!E90</f>
        <v>P13 - 4/12</v>
      </c>
      <c r="D90" s="0" t="str">
        <f aca="false">'Hybrid - IP - Mirror - Stereo'!F90</f>
        <v>56 - J13 - 2/1</v>
      </c>
      <c r="E90" s="0" t="e">
        <f aca="false">'Hybrid - IP - Mirror - Stereo'!L90</f>
        <v>#NAME?</v>
      </c>
      <c r="F90" s="98" t="e">
        <f aca="false">CONCATENATE(D90,"   ",E90)</f>
        <v>#NAME?</v>
      </c>
      <c r="H90" s="98" t="e">
        <f aca="false">'Hybrid - IP - Mirror - Stereo'!N90</f>
        <v>#NAME?</v>
      </c>
      <c r="I90" s="98" t="e">
        <f aca="false">'Hybrid - IP - Mirror - Stereo'!O90</f>
        <v>#NAME?</v>
      </c>
      <c r="K90" s="200"/>
      <c r="L90" s="31"/>
      <c r="M90" s="31"/>
    </row>
    <row r="91" customFormat="false" ht="45" hidden="false" customHeight="true" outlineLevel="0" collapsed="false">
      <c r="A91" s="0" t="str">
        <f aca="false">'Hybrid - IP - Mirror - Stereo'!C91</f>
        <v>PT_a_gamma_S0M_P2E_LV_SRC/RET</v>
      </c>
      <c r="B91" s="27" t="str">
        <f aca="false">IF(ISNUMBER(SEARCH("_LV",A91)),LEFT(A91,FIND("_LV",A91)-1),"")</f>
        <v>PT_a_gamma_S0M_P2E</v>
      </c>
      <c r="C91" s="98" t="str">
        <f aca="false">'Hybrid - IP - Mirror - Stereo'!E91</f>
        <v>P13 - 5/13</v>
      </c>
      <c r="D91" s="0" t="str">
        <f aca="false">'Hybrid - IP - Mirror - Stereo'!F91</f>
        <v>52 - J12 - 4/3</v>
      </c>
      <c r="E91" s="0" t="e">
        <f aca="false">'Hybrid - IP - Mirror - Stereo'!L91</f>
        <v>#NAME?</v>
      </c>
      <c r="F91" s="98" t="e">
        <f aca="false">CONCATENATE(D91,"   ",E91)</f>
        <v>#NAME?</v>
      </c>
      <c r="H91" s="98" t="e">
        <f aca="false">'Hybrid - IP - Mirror - Stereo'!N91</f>
        <v>#NAME?</v>
      </c>
      <c r="I91" s="98" t="e">
        <f aca="false">'Hybrid - IP - Mirror - Stereo'!O91</f>
        <v>#NAME?</v>
      </c>
      <c r="K91" s="200"/>
      <c r="L91" s="31"/>
      <c r="M91" s="31"/>
    </row>
    <row r="92" customFormat="false" ht="45" hidden="false" customHeight="true" outlineLevel="0" collapsed="false">
      <c r="A92" s="0" t="str">
        <f aca="false">'Hybrid - IP - Mirror - Stereo'!C92</f>
        <v>PT_a_gamma_S0M_P3_LV_SRC/RET</v>
      </c>
      <c r="B92" s="27" t="str">
        <f aca="false">IF(ISNUMBER(SEARCH("_LV",A92)),LEFT(A92,FIND("_LV",A92)-1),"")</f>
        <v>PT_a_gamma_S0M_P3</v>
      </c>
      <c r="C92" s="98" t="str">
        <f aca="false">'Hybrid - IP - Mirror - Stereo'!E92</f>
        <v>P13 - 6/14</v>
      </c>
      <c r="D92" s="0" t="str">
        <f aca="false">'Hybrid - IP - Mirror - Stereo'!F92</f>
        <v>50 - J13 - 8/7</v>
      </c>
      <c r="E92" s="0" t="e">
        <f aca="false">'Hybrid - IP - Mirror - Stereo'!L92</f>
        <v>#NAME?</v>
      </c>
      <c r="F92" s="98" t="e">
        <f aca="false">CONCATENATE(D92,"   ",E92)</f>
        <v>#NAME?</v>
      </c>
      <c r="H92" s="98" t="e">
        <f aca="false">'Hybrid - IP - Mirror - Stereo'!N92</f>
        <v>#NAME?</v>
      </c>
      <c r="I92" s="98" t="e">
        <f aca="false">'Hybrid - IP - Mirror - Stereo'!O92</f>
        <v>#NAME?</v>
      </c>
      <c r="K92" s="200"/>
      <c r="L92" s="31"/>
      <c r="M92" s="31"/>
    </row>
    <row r="93" customFormat="false" ht="24" hidden="false" customHeight="true" outlineLevel="0" collapsed="false">
      <c r="K93" s="31"/>
      <c r="L93" s="31"/>
      <c r="M93" s="31"/>
    </row>
    <row r="94" customFormat="false" ht="21.75" hidden="false" customHeight="true" outlineLevel="0" collapsed="false">
      <c r="K94" s="31"/>
      <c r="L94" s="31"/>
      <c r="M94" s="31"/>
    </row>
    <row r="95" customFormat="false" ht="24" hidden="false" customHeight="true" outlineLevel="0" collapsed="false">
      <c r="K95" s="31"/>
      <c r="L95" s="31"/>
      <c r="M95" s="31"/>
    </row>
    <row r="96" customFormat="false" ht="45" hidden="false" customHeight="true" outlineLevel="0" collapsed="false">
      <c r="A96" s="0" t="str">
        <f aca="false">'Hybrid - IP - Mirror - Stereo'!C96</f>
        <v>PT_a_gamma_S1S_P1W_LV_SRC/RET</v>
      </c>
      <c r="B96" s="27" t="str">
        <f aca="false">IF(ISNUMBER(SEARCH("_LV",A96)),LEFT(A96,FIND("_LV",A96)-1),"")</f>
        <v>PT_a_gamma_S1S_P1W</v>
      </c>
      <c r="C96" s="98" t="str">
        <f aca="false">'Hybrid - IP - Mirror - Stereo'!E96</f>
        <v>P14 - 1/9</v>
      </c>
      <c r="D96" s="0" t="str">
        <f aca="false">'Hybrid - IP - Mirror - Stereo'!F96</f>
        <v>52 - J13 - 6/5</v>
      </c>
      <c r="E96" s="0" t="e">
        <f aca="false">'Hybrid - IP - Mirror - Stereo'!L96</f>
        <v>#NAME?</v>
      </c>
      <c r="F96" s="98" t="e">
        <f aca="false">CONCATENATE(D96,"   ",E96)</f>
        <v>#NAME?</v>
      </c>
      <c r="H96" s="98" t="e">
        <f aca="false">'Hybrid - IP - Mirror - Stereo'!N96</f>
        <v>#NAME?</v>
      </c>
      <c r="I96" s="98" t="e">
        <f aca="false">'Hybrid - IP - Mirror - Stereo'!O96</f>
        <v>#NAME?</v>
      </c>
      <c r="K96" s="200"/>
      <c r="L96" s="31"/>
      <c r="M96" s="31"/>
    </row>
    <row r="97" customFormat="false" ht="45" hidden="false" customHeight="true" outlineLevel="0" collapsed="false">
      <c r="A97" s="0" t="str">
        <f aca="false">'Hybrid - IP - Mirror - Stereo'!C97</f>
        <v>PT_a_gamma_S1S_P2E_LV_SRC/RET</v>
      </c>
      <c r="B97" s="27" t="str">
        <f aca="false">IF(ISNUMBER(SEARCH("_LV",A97)),LEFT(A97,FIND("_LV",A97)-1),"")</f>
        <v>PT_a_gamma_S1S_P2E</v>
      </c>
      <c r="C97" s="98" t="str">
        <f aca="false">'Hybrid - IP - Mirror - Stereo'!E97</f>
        <v>P14 - 2/10</v>
      </c>
      <c r="D97" s="0" t="str">
        <f aca="false">'Hybrid - IP - Mirror - Stereo'!F97</f>
        <v>50 - J13 - 2/1</v>
      </c>
      <c r="E97" s="0" t="e">
        <f aca="false">'Hybrid - IP - Mirror - Stereo'!L97</f>
        <v>#NAME?</v>
      </c>
      <c r="F97" s="98" t="e">
        <f aca="false">CONCATENATE(D97,"   ",E97)</f>
        <v>#NAME?</v>
      </c>
      <c r="H97" s="98" t="e">
        <f aca="false">'Hybrid - IP - Mirror - Stereo'!N97</f>
        <v>#NAME?</v>
      </c>
      <c r="I97" s="98" t="e">
        <f aca="false">'Hybrid - IP - Mirror - Stereo'!O97</f>
        <v>#NAME?</v>
      </c>
      <c r="K97" s="200"/>
      <c r="L97" s="31"/>
      <c r="M97" s="31"/>
    </row>
    <row r="98" customFormat="false" ht="45" hidden="false" customHeight="true" outlineLevel="0" collapsed="false">
      <c r="A98" s="0" t="str">
        <f aca="false">'Hybrid - IP - Mirror - Stereo'!C98</f>
        <v>PT_a_gamma_S1S_P3_LV_SRC/RET</v>
      </c>
      <c r="B98" s="27" t="str">
        <f aca="false">IF(ISNUMBER(SEARCH("_LV",A98)),LEFT(A98,FIND("_LV",A98)-1),"")</f>
        <v>PT_a_gamma_S1S_P3</v>
      </c>
      <c r="C98" s="98" t="str">
        <f aca="false">'Hybrid - IP - Mirror - Stereo'!E98</f>
        <v>P14 - 3/11</v>
      </c>
      <c r="D98" s="0" t="str">
        <f aca="false">'Hybrid - IP - Mirror - Stereo'!F98</f>
        <v>48 - J13 - 4/3</v>
      </c>
      <c r="E98" s="0" t="e">
        <f aca="false">'Hybrid - IP - Mirror - Stereo'!L98</f>
        <v>#NAME?</v>
      </c>
      <c r="F98" s="98" t="e">
        <f aca="false">CONCATENATE(D98,"   ",E98)</f>
        <v>#NAME?</v>
      </c>
      <c r="H98" s="98" t="e">
        <f aca="false">'Hybrid - IP - Mirror - Stereo'!N98</f>
        <v>#NAME?</v>
      </c>
      <c r="I98" s="98" t="e">
        <f aca="false">'Hybrid - IP - Mirror - Stereo'!O98</f>
        <v>#NAME?</v>
      </c>
      <c r="K98" s="200"/>
      <c r="L98" s="31"/>
      <c r="M98" s="203"/>
    </row>
    <row r="99" customFormat="false" ht="45" hidden="false" customHeight="true" outlineLevel="0" collapsed="false">
      <c r="A99" s="0" t="str">
        <f aca="false">'Hybrid - IP - Mirror - Stereo'!C99</f>
        <v>PT_a_gamma_S1M_P1W_LV_SRC/RET</v>
      </c>
      <c r="B99" s="27" t="str">
        <f aca="false">IF(ISNUMBER(SEARCH("_LV",A99)),LEFT(A99,FIND("_LV",A99)-1),"")</f>
        <v>PT_a_gamma_S1M_P1W</v>
      </c>
      <c r="C99" s="98" t="str">
        <f aca="false">'Hybrid - IP - Mirror - Stereo'!E99</f>
        <v>P14 - 4/12</v>
      </c>
      <c r="D99" s="0" t="str">
        <f aca="false">'Hybrid - IP - Mirror - Stereo'!F99</f>
        <v>56 - J13 - 8/7</v>
      </c>
      <c r="E99" s="0" t="e">
        <f aca="false">'Hybrid - IP - Mirror - Stereo'!L99</f>
        <v>#NAME?</v>
      </c>
      <c r="F99" s="98" t="e">
        <f aca="false">CONCATENATE(D99,"   ",E99)</f>
        <v>#NAME?</v>
      </c>
      <c r="H99" s="98" t="e">
        <f aca="false">'Hybrid - IP - Mirror - Stereo'!N99</f>
        <v>#NAME?</v>
      </c>
      <c r="I99" s="98" t="e">
        <f aca="false">'Hybrid - IP - Mirror - Stereo'!O99</f>
        <v>#NAME?</v>
      </c>
      <c r="K99" s="200"/>
      <c r="L99" s="31"/>
      <c r="M99" s="31"/>
    </row>
    <row r="100" customFormat="false" ht="45" hidden="false" customHeight="true" outlineLevel="0" collapsed="false">
      <c r="A100" s="0" t="str">
        <f aca="false">'Hybrid - IP - Mirror - Stereo'!C100</f>
        <v>PT_a_gamma_S1M_P2E_LV_SRC/RET</v>
      </c>
      <c r="B100" s="27" t="str">
        <f aca="false">IF(ISNUMBER(SEARCH("_LV",A100)),LEFT(A100,FIND("_LV",A100)-1),"")</f>
        <v>PT_a_gamma_S1M_P2E</v>
      </c>
      <c r="C100" s="98" t="str">
        <f aca="false">'Hybrid - IP - Mirror - Stereo'!E100</f>
        <v>P14 - 5/13</v>
      </c>
      <c r="D100" s="0" t="str">
        <f aca="false">'Hybrid - IP - Mirror - Stereo'!F100</f>
        <v>52 - J13 - 4/3</v>
      </c>
      <c r="E100" s="0" t="e">
        <f aca="false">'Hybrid - IP - Mirror - Stereo'!L100</f>
        <v>#NAME?</v>
      </c>
      <c r="F100" s="98" t="e">
        <f aca="false">CONCATENATE(D100,"   ",E100)</f>
        <v>#NAME?</v>
      </c>
      <c r="H100" s="98" t="e">
        <f aca="false">'Hybrid - IP - Mirror - Stereo'!N100</f>
        <v>#NAME?</v>
      </c>
      <c r="I100" s="98" t="e">
        <f aca="false">'Hybrid - IP - Mirror - Stereo'!O100</f>
        <v>#NAME?</v>
      </c>
      <c r="K100" s="200"/>
      <c r="L100" s="31"/>
      <c r="M100" s="31"/>
    </row>
    <row r="101" customFormat="false" ht="45" hidden="false" customHeight="true" outlineLevel="0" collapsed="false">
      <c r="A101" s="0" t="str">
        <f aca="false">'Hybrid - IP - Mirror - Stereo'!C101</f>
        <v>PT_a_gamma_S1M_P3_LV_SRC/RET</v>
      </c>
      <c r="B101" s="27" t="str">
        <f aca="false">IF(ISNUMBER(SEARCH("_LV",A101)),LEFT(A101,FIND("_LV",A101)-1),"")</f>
        <v>PT_a_gamma_S1M_P3</v>
      </c>
      <c r="C101" s="98" t="str">
        <f aca="false">'Hybrid - IP - Mirror - Stereo'!E101</f>
        <v>P14 - 6/14</v>
      </c>
      <c r="D101" s="0" t="str">
        <f aca="false">'Hybrid - IP - Mirror - Stereo'!F101</f>
        <v>50 - J13 - 6/5</v>
      </c>
      <c r="E101" s="0" t="e">
        <f aca="false">'Hybrid - IP - Mirror - Stereo'!L101</f>
        <v>#NAME?</v>
      </c>
      <c r="F101" s="98" t="e">
        <f aca="false">CONCATENATE(D101,"   ",E101)</f>
        <v>#NAME?</v>
      </c>
      <c r="H101" s="98" t="e">
        <f aca="false">'Hybrid - IP - Mirror - Stereo'!N101</f>
        <v>#NAME?</v>
      </c>
      <c r="I101" s="98" t="e">
        <f aca="false">'Hybrid - IP - Mirror - Stereo'!O101</f>
        <v>#NAME?</v>
      </c>
      <c r="K101" s="200"/>
      <c r="L101" s="31"/>
      <c r="M101" s="31"/>
    </row>
    <row r="102" customFormat="false" ht="14.25" hidden="false" customHeight="true" outlineLevel="0" collapsed="false">
      <c r="K102" s="31"/>
      <c r="L102" s="31"/>
      <c r="M102" s="31"/>
    </row>
    <row r="103" customFormat="false" ht="16.5" hidden="false" customHeight="true" outlineLevel="0" collapsed="false">
      <c r="K103" s="31"/>
      <c r="L103" s="31"/>
      <c r="M103" s="31"/>
    </row>
    <row r="104" customFormat="false" ht="12.75" hidden="false" customHeight="true" outlineLevel="0" collapsed="false">
      <c r="K104" s="31"/>
      <c r="L104" s="31"/>
      <c r="M104" s="31"/>
    </row>
    <row r="105" customFormat="false" ht="21" hidden="false" customHeight="true" outlineLevel="0" collapsed="false">
      <c r="K105" s="31"/>
      <c r="L105" s="31"/>
      <c r="M105" s="31"/>
    </row>
    <row r="106" customFormat="false" ht="14.25" hidden="false" customHeight="true" outlineLevel="0" collapsed="false">
      <c r="K106" s="31"/>
      <c r="L106" s="31"/>
      <c r="M106" s="31"/>
    </row>
    <row r="107" customFormat="false" ht="45" hidden="false" customHeight="true" outlineLevel="0" collapsed="false">
      <c r="A107" s="0" t="str">
        <f aca="false">'Hybrid - IP - Mirror - Stereo'!C107</f>
        <v>PT_a_gamma_S0M_P4_LV_SRC/RET</v>
      </c>
      <c r="B107" s="27" t="str">
        <f aca="false">IF(ISNUMBER(SEARCH("_LV",A107)),LEFT(A107,FIND("_LV",A107)-1),"")</f>
        <v>PT_a_gamma_S0M_P4</v>
      </c>
      <c r="C107" s="98" t="str">
        <f aca="false">'Hybrid - IP - Mirror - Stereo'!E107</f>
        <v>P31 - 1/9</v>
      </c>
      <c r="D107" s="0" t="str">
        <f aca="false">'Hybrid - IP - Mirror - Stereo'!F107</f>
        <v>48 - J13 - 8/7</v>
      </c>
      <c r="E107" s="0" t="e">
        <f aca="false">'Hybrid - IP - Mirror - Stereo'!L107</f>
        <v>#NAME?</v>
      </c>
      <c r="F107" s="98" t="e">
        <f aca="false">CONCATENATE(D107,"   ",E107)</f>
        <v>#NAME?</v>
      </c>
      <c r="H107" s="98" t="e">
        <f aca="false">'Hybrid - IP - Mirror - Stereo'!N107</f>
        <v>#NAME?</v>
      </c>
      <c r="I107" s="98" t="e">
        <f aca="false">'Hybrid - IP - Mirror - Stereo'!O107</f>
        <v>#NAME?</v>
      </c>
      <c r="K107" s="203"/>
      <c r="L107" s="31"/>
      <c r="M107" s="200"/>
    </row>
    <row r="108" customFormat="false" ht="45" hidden="false" customHeight="true" outlineLevel="0" collapsed="false">
      <c r="A108" s="0" t="str">
        <f aca="false">'Hybrid - IP - Mirror - Stereo'!C108</f>
        <v>PT_a_gamma_S1M_P4_LV_SRC/RET</v>
      </c>
      <c r="B108" s="27" t="str">
        <f aca="false">IF(ISNUMBER(SEARCH("_LV",A108)),LEFT(A108,FIND("_LV",A108)-1),"")</f>
        <v>PT_a_gamma_S1M_P4</v>
      </c>
      <c r="C108" s="98" t="str">
        <f aca="false">'Hybrid - IP - Mirror - Stereo'!E108</f>
        <v>P31 - 2/10</v>
      </c>
      <c r="D108" s="0" t="str">
        <f aca="false">'Hybrid - IP - Mirror - Stereo'!F108</f>
        <v>48 - J13 - 6/5</v>
      </c>
      <c r="E108" s="0" t="e">
        <f aca="false">'Hybrid - IP - Mirror - Stereo'!L108</f>
        <v>#NAME?</v>
      </c>
      <c r="F108" s="98" t="e">
        <f aca="false">CONCATENATE(D108,"   ",E108)</f>
        <v>#NAME?</v>
      </c>
      <c r="H108" s="98" t="e">
        <f aca="false">'Hybrid - IP - Mirror - Stereo'!N108</f>
        <v>#NAME?</v>
      </c>
      <c r="I108" s="98" t="e">
        <f aca="false">'Hybrid - IP - Mirror - Stereo'!O108</f>
        <v>#NAME?</v>
      </c>
      <c r="K108" s="203"/>
      <c r="L108" s="31"/>
      <c r="M108" s="200"/>
    </row>
  </sheetData>
  <mergeCells count="2">
    <mergeCell ref="B1:E1"/>
    <mergeCell ref="K2:M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X138"/>
  <sheetViews>
    <sheetView showFormulas="false" showGridLines="true" showRowColHeaders="true" showZeros="true" rightToLeft="false" tabSelected="false" showOutlineSymbols="true" defaultGridColor="true" view="normal" topLeftCell="A85" colorId="64" zoomScale="110" zoomScaleNormal="110" zoomScalePageLayoutView="100" workbookViewId="0">
      <selection pane="topLeft" activeCell="A98" activeCellId="0" sqref="A98"/>
    </sheetView>
  </sheetViews>
  <sheetFormatPr defaultRowHeight="15" zeroHeight="false" outlineLevelRow="0" outlineLevelCol="0"/>
  <cols>
    <col collapsed="false" customWidth="true" hidden="false" outlineLevel="0" max="2" min="1" style="151" width="8.71"/>
    <col collapsed="false" customWidth="true" hidden="false" outlineLevel="0" max="3" min="3" style="151" width="38.57"/>
    <col collapsed="false" customWidth="true" hidden="false" outlineLevel="0" max="4" min="4" style="151" width="31.86"/>
    <col collapsed="false" customWidth="true" hidden="false" outlineLevel="0" max="5" min="5" style="151" width="14.28"/>
    <col collapsed="false" customWidth="true" hidden="false" outlineLevel="0" max="6" min="6" style="151" width="16"/>
    <col collapsed="false" customWidth="true" hidden="false" outlineLevel="0" max="7" min="7" style="16" width="5.7"/>
    <col collapsed="false" customWidth="true" hidden="false" outlineLevel="0" max="8" min="8" style="14" width="5.57"/>
    <col collapsed="false" customWidth="true" hidden="false" outlineLevel="0" max="10" min="9" style="14" width="1.58"/>
    <col collapsed="false" customWidth="true" hidden="false" outlineLevel="0" max="11" min="11" style="14" width="1.71"/>
    <col collapsed="false" customWidth="true" hidden="false" outlineLevel="0" max="12" min="12" style="16" width="5.43"/>
    <col collapsed="false" customWidth="true" hidden="false" outlineLevel="0" max="13" min="13" style="22" width="4.71"/>
    <col collapsed="false" customWidth="true" hidden="false" outlineLevel="0" max="14" min="14" style="16" width="6.86"/>
    <col collapsed="false" customWidth="true" hidden="false" outlineLevel="0" max="15" min="15" style="16" width="6.28"/>
    <col collapsed="false" customWidth="true" hidden="false" outlineLevel="0" max="16" min="16" style="22" width="6.57"/>
    <col collapsed="false" customWidth="true" hidden="false" outlineLevel="0" max="17" min="17" style="16" width="3.29"/>
    <col collapsed="false" customWidth="true" hidden="false" outlineLevel="0" max="18" min="18" style="22" width="6.28"/>
    <col collapsed="false" customWidth="true" hidden="false" outlineLevel="0" max="19" min="19" style="16" width="3.29"/>
    <col collapsed="false" customWidth="true" hidden="false" outlineLevel="0" max="20" min="20" style="16" width="8.71"/>
    <col collapsed="false" customWidth="true" hidden="false" outlineLevel="0" max="21" min="21" style="16" width="15.29"/>
    <col collapsed="false" customWidth="true" hidden="false" outlineLevel="0" max="22" min="22" style="16" width="10.71"/>
    <col collapsed="false" customWidth="true" hidden="false" outlineLevel="0" max="23" min="23" style="151" width="36.71"/>
    <col collapsed="false" customWidth="true" hidden="false" outlineLevel="0" max="24" min="24" style="151" width="43.85"/>
    <col collapsed="false" customWidth="true" hidden="false" outlineLevel="0" max="1025" min="25" style="151" width="8.71"/>
  </cols>
  <sheetData>
    <row r="1" customFormat="false" ht="15" hidden="false" customHeight="true" outlineLevel="0" collapsed="false">
      <c r="H1" s="19" t="s">
        <v>36</v>
      </c>
      <c r="L1" s="20" t="s">
        <v>37</v>
      </c>
      <c r="M1" s="21" t="s">
        <v>38</v>
      </c>
    </row>
    <row r="2" customFormat="false" ht="23.25" hidden="false" customHeight="true" outlineLevel="0" collapsed="false">
      <c r="C2" s="217" t="s">
        <v>1019</v>
      </c>
      <c r="D2" s="217"/>
      <c r="E2" s="217"/>
      <c r="F2" s="217"/>
      <c r="G2" s="24" t="s">
        <v>41</v>
      </c>
      <c r="H2" s="19"/>
      <c r="I2" s="25" t="s">
        <v>42</v>
      </c>
      <c r="J2" s="25"/>
      <c r="K2" s="25"/>
      <c r="L2" s="20"/>
      <c r="M2" s="20"/>
      <c r="N2" s="16" t="s">
        <v>43</v>
      </c>
      <c r="O2" s="16" t="s">
        <v>44</v>
      </c>
      <c r="P2" s="154" t="str">
        <f aca="false">N2</f>
        <v>A-bot</v>
      </c>
      <c r="R2" s="154" t="str">
        <f aca="false">O2</f>
        <v>C-top</v>
      </c>
      <c r="S2" s="27"/>
      <c r="U2" s="28" t="s">
        <v>45</v>
      </c>
    </row>
    <row r="3" customFormat="false" ht="63.75" hidden="false" customHeight="true" outlineLevel="0" collapsed="false">
      <c r="C3" s="155" t="s">
        <v>46</v>
      </c>
      <c r="D3" s="155" t="s">
        <v>47</v>
      </c>
      <c r="E3" s="218" t="s">
        <v>48</v>
      </c>
      <c r="F3" s="218" t="s">
        <v>49</v>
      </c>
      <c r="H3" s="19"/>
      <c r="L3" s="20"/>
      <c r="M3" s="20"/>
      <c r="N3" s="16" t="s">
        <v>50</v>
      </c>
      <c r="O3" s="16" t="s">
        <v>50</v>
      </c>
      <c r="P3" s="22" t="s">
        <v>50</v>
      </c>
      <c r="Q3" s="16" t="s">
        <v>51</v>
      </c>
      <c r="R3" s="22" t="s">
        <v>52</v>
      </c>
      <c r="S3" s="27" t="s">
        <v>51</v>
      </c>
      <c r="U3" s="31" t="s">
        <v>53</v>
      </c>
      <c r="V3" s="16" t="n">
        <f aca="false">TRUE()</f>
        <v>1</v>
      </c>
    </row>
    <row r="4" customFormat="false" ht="15" hidden="false" customHeight="false" outlineLevel="0" collapsed="false">
      <c r="C4" s="159" t="s">
        <v>912</v>
      </c>
      <c r="D4" s="160" t="s">
        <v>137</v>
      </c>
      <c r="E4" s="160" t="s">
        <v>378</v>
      </c>
      <c r="F4" s="219" t="s">
        <v>913</v>
      </c>
      <c r="G4" s="36" t="str">
        <f aca="false">IF(LEFT(F4,3)="2.5", MID(F4,7,2),LEFT(F4,2))</f>
        <v>44</v>
      </c>
      <c r="H4" s="14" t="s">
        <v>716</v>
      </c>
      <c r="I4" s="199"/>
      <c r="L4" s="27" t="e">
        <f aca="false" t="array" ref="L4:L4">INDEX(Cable_L!$B$3:$B$77,MATCH(1,COUNTIFS($G4,Cable_L!$A$3:$A$77,$H4,Cable_L!$C$3:$C$77),0))</f>
        <v>#NAME?</v>
      </c>
      <c r="M4" s="22" t="e">
        <f aca="false" t="array" ref="M4:M7">_xlfn._xlws.sort(_xlfn.unique(G4:G16))</f>
        <v>#NAME?</v>
      </c>
      <c r="N4" s="27" t="e">
        <f aca="false" t="array" ref="N4:N4">INDEX(INDEX(Cable_L!$H$3:$K$77,,MATCH(N$2,Cable_L!$H$2:$K$2,0)),MATCH(1,COUNTIFS($G4,Cable_L!$A$3:$A$77,$H4,Cable_L!$C$3:$C$77),0))</f>
        <v>#NAME?</v>
      </c>
      <c r="O4" s="27" t="e">
        <f aca="false" t="array" ref="O4:O4">INDEX(INDEX(Cable_L!$H$3:$K$77,,MATCH(O$2,Cable_L!$H$2:$K$2,0)),MATCH(1,COUNTIFS($G4,Cable_L!$A$3:$A$77,$H4,Cable_L!$C$3:$C$77),0))</f>
        <v>#NAME?</v>
      </c>
      <c r="P4" s="22" t="e">
        <f aca="false" t="array" ref="P4:P4">_xlfn._xlws.filter(_xlfn.unique(N4:N16),_xlfn.unique(N4:N16)&lt;&gt;"")</f>
        <v>#NAME?</v>
      </c>
      <c r="Q4" s="16" t="e">
        <f aca="false">COUNTIF(N4:N16,P4)</f>
        <v>#NAME?</v>
      </c>
      <c r="R4" s="22" t="e">
        <f aca="false" t="array" ref="R4:R4">_xlfn._xlws.filter(_xlfn.unique(O4:O16),_xlfn.unique(O4:O16)&lt;&gt;"")</f>
        <v>#NAME?</v>
      </c>
      <c r="S4" s="27" t="e">
        <f aca="false">COUNTIF(O4:O16,R4)</f>
        <v>#NAME?</v>
      </c>
      <c r="U4" s="31" t="s">
        <v>59</v>
      </c>
      <c r="V4" s="31" t="s">
        <v>60</v>
      </c>
      <c r="W4" s="151" t="s">
        <v>426</v>
      </c>
    </row>
    <row r="5" customFormat="false" ht="15" hidden="false" customHeight="false" outlineLevel="0" collapsed="false">
      <c r="C5" s="171" t="s">
        <v>912</v>
      </c>
      <c r="D5" s="172" t="s">
        <v>137</v>
      </c>
      <c r="E5" s="172" t="s">
        <v>378</v>
      </c>
      <c r="F5" s="173" t="s">
        <v>914</v>
      </c>
      <c r="G5" s="36" t="str">
        <f aca="false">IF(LEFT(F5,3)="2.5", MID(F5,7,2),LEFT(F5,2))</f>
        <v>44</v>
      </c>
      <c r="H5" s="31" t="s">
        <v>716</v>
      </c>
      <c r="I5" s="200"/>
      <c r="J5" s="31"/>
      <c r="K5" s="31"/>
      <c r="L5" s="27" t="e">
        <f aca="false" t="array" ref="L5:L5">INDEX(Cable_L!$B$3:$B$77,MATCH(1,COUNTIFS($G5,Cable_L!$A$3:$A$77,$H5,Cable_L!$C$3:$C$77),0))</f>
        <v>#NAME?</v>
      </c>
      <c r="M5" s="15" t="e">
        <v>#NAME?</v>
      </c>
      <c r="N5" s="27"/>
      <c r="O5" s="27"/>
      <c r="P5" s="15"/>
      <c r="Q5" s="14"/>
      <c r="R5" s="15"/>
      <c r="S5" s="14"/>
      <c r="U5" s="157" t="s">
        <v>66</v>
      </c>
      <c r="V5" s="157" t="s">
        <v>60</v>
      </c>
      <c r="W5" s="151" t="s">
        <v>428</v>
      </c>
      <c r="X5" s="93" t="s">
        <v>95</v>
      </c>
    </row>
    <row r="6" customFormat="false" ht="15" hidden="false" customHeight="false" outlineLevel="0" collapsed="false">
      <c r="C6" s="164" t="s">
        <v>915</v>
      </c>
      <c r="D6" s="151" t="s">
        <v>705</v>
      </c>
      <c r="E6" s="151" t="s">
        <v>382</v>
      </c>
      <c r="F6" s="220" t="s">
        <v>916</v>
      </c>
      <c r="G6" s="36" t="str">
        <f aca="false">IF(LEFT(F6,3)="2.5", MID(F6,7,2),LEFT(F6,2))</f>
        <v>43</v>
      </c>
      <c r="H6" s="31" t="s">
        <v>716</v>
      </c>
      <c r="I6" s="200"/>
      <c r="J6" s="31"/>
      <c r="K6" s="31"/>
      <c r="L6" s="27" t="e">
        <f aca="false" t="array" ref="L6:L6">INDEX(Cable_L!$B$3:$B$77,MATCH(1,COUNTIFS($G6,Cable_L!$A$3:$A$77,$H6,Cable_L!$C$3:$C$77),0))</f>
        <v>#NAME?</v>
      </c>
      <c r="M6" s="15" t="e">
        <v>#NAME?</v>
      </c>
      <c r="N6" s="27" t="e">
        <f aca="false" t="array" ref="N6:N6">INDEX(INDEX(Cable_L!$H$3:$K$77,,MATCH(N$2,Cable_L!$H$2:$K$2,0)),MATCH(1,COUNTIFS($G6,Cable_L!$A$3:$A$77,$H6,Cable_L!$C$3:$C$77),0))</f>
        <v>#NAME?</v>
      </c>
      <c r="O6" s="27" t="e">
        <f aca="false" t="array" ref="O6:O6">INDEX(INDEX(Cable_L!$H$3:$K$77,,MATCH(O$2,Cable_L!$H$2:$K$2,0)),MATCH(1,COUNTIFS($G6,Cable_L!$A$3:$A$77,$H6,Cable_L!$C$3:$C$77),0))</f>
        <v>#NAME?</v>
      </c>
      <c r="P6" s="15"/>
      <c r="Q6" s="14"/>
      <c r="R6" s="15"/>
      <c r="S6" s="14"/>
      <c r="U6" s="93" t="s">
        <v>69</v>
      </c>
      <c r="V6" s="123" t="n">
        <f aca="false">TRUE()</f>
        <v>1</v>
      </c>
      <c r="W6" s="151" t="s">
        <v>404</v>
      </c>
    </row>
    <row r="7" customFormat="false" ht="15" hidden="false" customHeight="false" outlineLevel="0" collapsed="false">
      <c r="C7" s="171" t="s">
        <v>915</v>
      </c>
      <c r="D7" s="172" t="s">
        <v>705</v>
      </c>
      <c r="E7" s="172" t="s">
        <v>382</v>
      </c>
      <c r="F7" s="173" t="s">
        <v>917</v>
      </c>
      <c r="G7" s="36" t="str">
        <f aca="false">IF(LEFT(F7,3)="2.5", MID(F7,7,2),LEFT(F7,2))</f>
        <v>43</v>
      </c>
      <c r="H7" s="31" t="s">
        <v>716</v>
      </c>
      <c r="I7" s="200"/>
      <c r="J7" s="31"/>
      <c r="K7" s="31"/>
      <c r="L7" s="27" t="e">
        <f aca="false" t="array" ref="L7:L7">INDEX(Cable_L!$B$3:$B$77,MATCH(1,COUNTIFS($G7,Cable_L!$A$3:$A$77,$H7,Cable_L!$C$3:$C$77),0))</f>
        <v>#NAME?</v>
      </c>
      <c r="M7" s="15" t="e">
        <v>#NAME?</v>
      </c>
      <c r="N7" s="27"/>
      <c r="O7" s="27"/>
      <c r="P7" s="15"/>
      <c r="Q7" s="14"/>
      <c r="R7" s="15"/>
      <c r="S7" s="14"/>
      <c r="U7" s="157" t="s">
        <v>74</v>
      </c>
      <c r="V7" s="157" t="s">
        <v>60</v>
      </c>
      <c r="W7" s="151" t="s">
        <v>406</v>
      </c>
      <c r="X7" s="93" t="s">
        <v>95</v>
      </c>
    </row>
    <row r="8" customFormat="false" ht="13.8" hidden="false" customHeight="false" outlineLevel="0" collapsed="false">
      <c r="C8" s="164" t="s">
        <v>918</v>
      </c>
      <c r="D8" s="221" t="s">
        <v>706</v>
      </c>
      <c r="E8" s="151" t="s">
        <v>386</v>
      </c>
      <c r="F8" s="220" t="s">
        <v>919</v>
      </c>
      <c r="G8" s="36" t="str">
        <f aca="false">IF(LEFT(F8,3)="2.5", MID(F8,7,2),LEFT(F8,2))</f>
        <v>39</v>
      </c>
      <c r="H8" s="31" t="s">
        <v>716</v>
      </c>
      <c r="I8" s="200"/>
      <c r="J8" s="31"/>
      <c r="K8" s="31"/>
      <c r="L8" s="27" t="e">
        <f aca="false" t="array" ref="L8:L8">INDEX(Cable_L!$B$3:$B$77,MATCH(1,COUNTIFS($G8,Cable_L!$A$3:$A$77,$H8,Cable_L!$C$3:$C$77),0))</f>
        <v>#NAME?</v>
      </c>
      <c r="M8" s="15"/>
      <c r="N8" s="27" t="e">
        <f aca="false" t="array" ref="N8:N8">INDEX(INDEX(Cable_L!$H$3:$K$77,,MATCH(N$2,Cable_L!$H$2:$K$2,0)),MATCH(1,COUNTIFS($G8,Cable_L!$A$3:$A$77,$H8,Cable_L!$C$3:$C$77),0))</f>
        <v>#NAME?</v>
      </c>
      <c r="O8" s="27" t="e">
        <f aca="false" t="array" ref="O8:O8">INDEX(INDEX(Cable_L!$H$3:$K$77,,MATCH(O$2,Cable_L!$H$2:$K$2,0)),MATCH(1,COUNTIFS($G8,Cable_L!$A$3:$A$77,$H8,Cable_L!$C$3:$C$77),0))</f>
        <v>#NAME?</v>
      </c>
      <c r="P8" s="15"/>
      <c r="Q8" s="14"/>
      <c r="R8" s="15"/>
      <c r="S8" s="14"/>
      <c r="U8" s="93" t="s">
        <v>79</v>
      </c>
      <c r="V8" s="123" t="n">
        <f aca="false">TRUE()</f>
        <v>1</v>
      </c>
    </row>
    <row r="9" customFormat="false" ht="15" hidden="false" customHeight="false" outlineLevel="0" collapsed="false">
      <c r="C9" s="164" t="s">
        <v>905</v>
      </c>
      <c r="D9" s="151" t="s">
        <v>150</v>
      </c>
      <c r="E9" s="151" t="s">
        <v>390</v>
      </c>
      <c r="F9" s="220" t="s">
        <v>906</v>
      </c>
      <c r="G9" s="36" t="str">
        <f aca="false">IF(LEFT(F9,3)="2.5", MID(F9,7,2),LEFT(F9,2))</f>
        <v>44</v>
      </c>
      <c r="H9" s="31" t="s">
        <v>716</v>
      </c>
      <c r="I9" s="200"/>
      <c r="J9" s="31"/>
      <c r="K9" s="31"/>
      <c r="L9" s="27" t="e">
        <f aca="false" t="array" ref="L9:L9">INDEX(Cable_L!$B$3:$B$77,MATCH(1,COUNTIFS($G9,Cable_L!$A$3:$A$77,$H9,Cable_L!$C$3:$C$77),0))</f>
        <v>#NAME?</v>
      </c>
      <c r="M9" s="15"/>
      <c r="N9" s="27" t="e">
        <f aca="false" t="array" ref="N9:N9">INDEX(INDEX(Cable_L!$H$3:$K$77,,MATCH(N$2,Cable_L!$H$2:$K$2,0)),MATCH(1,COUNTIFS($G9,Cable_L!$A$3:$A$77,$H9,Cable_L!$C$3:$C$77),0))</f>
        <v>#NAME?</v>
      </c>
      <c r="O9" s="27" t="e">
        <f aca="false" t="array" ref="O9:O9">INDEX(INDEX(Cable_L!$H$3:$K$77,,MATCH(O$2,Cable_L!$H$2:$K$2,0)),MATCH(1,COUNTIFS($G9,Cable_L!$A$3:$A$77,$H9,Cable_L!$C$3:$C$77),0))</f>
        <v>#NAME?</v>
      </c>
      <c r="P9" s="15"/>
      <c r="Q9" s="14"/>
      <c r="R9" s="15"/>
      <c r="S9" s="14"/>
      <c r="U9" s="31" t="s">
        <v>84</v>
      </c>
      <c r="V9" s="16" t="n">
        <f aca="false">TRUE()</f>
        <v>1</v>
      </c>
      <c r="W9" s="151" t="s">
        <v>404</v>
      </c>
    </row>
    <row r="10" customFormat="false" ht="15" hidden="false" customHeight="false" outlineLevel="0" collapsed="false">
      <c r="C10" s="171" t="s">
        <v>905</v>
      </c>
      <c r="D10" s="172" t="s">
        <v>150</v>
      </c>
      <c r="E10" s="172" t="s">
        <v>390</v>
      </c>
      <c r="F10" s="173" t="s">
        <v>907</v>
      </c>
      <c r="G10" s="36" t="str">
        <f aca="false">IF(LEFT(F10,3)="2.5", MID(F10,7,2),LEFT(F10,2))</f>
        <v>44</v>
      </c>
      <c r="H10" s="31" t="s">
        <v>716</v>
      </c>
      <c r="I10" s="200"/>
      <c r="J10" s="31"/>
      <c r="K10" s="31"/>
      <c r="L10" s="27" t="e">
        <f aca="false" t="array" ref="L10:L10">INDEX(Cable_L!$B$3:$B$77,MATCH(1,COUNTIFS($G10,Cable_L!$A$3:$A$77,$H10,Cable_L!$C$3:$C$77),0))</f>
        <v>#NAME?</v>
      </c>
      <c r="M10" s="15"/>
      <c r="N10" s="27"/>
      <c r="O10" s="27"/>
      <c r="P10" s="15"/>
      <c r="Q10" s="14"/>
      <c r="R10" s="15"/>
      <c r="S10" s="14"/>
      <c r="U10" s="31"/>
      <c r="W10" s="151" t="s">
        <v>406</v>
      </c>
      <c r="X10" s="93" t="s">
        <v>95</v>
      </c>
    </row>
    <row r="11" customFormat="false" ht="15" hidden="false" customHeight="false" outlineLevel="0" collapsed="false">
      <c r="C11" s="164" t="s">
        <v>908</v>
      </c>
      <c r="D11" s="151" t="s">
        <v>155</v>
      </c>
      <c r="E11" s="151" t="s">
        <v>394</v>
      </c>
      <c r="F11" s="220" t="s">
        <v>909</v>
      </c>
      <c r="G11" s="36" t="str">
        <f aca="false">IF(LEFT(F11,3)="2.5", MID(F11,7,2),LEFT(F11,2))</f>
        <v>41</v>
      </c>
      <c r="H11" s="31" t="s">
        <v>716</v>
      </c>
      <c r="I11" s="200"/>
      <c r="J11" s="31"/>
      <c r="K11" s="31"/>
      <c r="L11" s="27" t="e">
        <f aca="false" t="array" ref="L11:L11">INDEX(Cable_L!$B$3:$B$77,MATCH(1,COUNTIFS($G11,Cable_L!$A$3:$A$77,$H11,Cable_L!$C$3:$C$77),0))</f>
        <v>#NAME?</v>
      </c>
      <c r="M11" s="15"/>
      <c r="N11" s="27" t="e">
        <f aca="false" t="array" ref="N11:N11">INDEX(INDEX(Cable_L!$H$3:$K$77,,MATCH(N$2,Cable_L!$H$2:$K$2,0)),MATCH(1,COUNTIFS($G11,Cable_L!$A$3:$A$77,$H11,Cable_L!$C$3:$C$77),0))</f>
        <v>#NAME?</v>
      </c>
      <c r="O11" s="27" t="e">
        <f aca="false" t="array" ref="O11:O11">INDEX(INDEX(Cable_L!$H$3:$K$77,,MATCH(O$2,Cable_L!$H$2:$K$2,0)),MATCH(1,COUNTIFS($G11,Cable_L!$A$3:$A$77,$H11,Cable_L!$C$3:$C$77),0))</f>
        <v>#NAME?</v>
      </c>
      <c r="P11" s="15"/>
      <c r="Q11" s="14"/>
      <c r="R11" s="15"/>
      <c r="S11" s="14"/>
      <c r="U11" s="31" t="s">
        <v>92</v>
      </c>
      <c r="V11" s="31" t="s">
        <v>60</v>
      </c>
    </row>
    <row r="12" customFormat="false" ht="15" hidden="false" customHeight="false" outlineLevel="0" collapsed="false">
      <c r="C12" s="164" t="s">
        <v>910</v>
      </c>
      <c r="D12" s="151" t="s">
        <v>160</v>
      </c>
      <c r="E12" s="151" t="s">
        <v>398</v>
      </c>
      <c r="F12" s="220" t="s">
        <v>911</v>
      </c>
      <c r="G12" s="36" t="str">
        <f aca="false">IF(LEFT(F12,3)="2.5", MID(F12,7,2),LEFT(F12,2))</f>
        <v>39</v>
      </c>
      <c r="H12" s="31" t="s">
        <v>716</v>
      </c>
      <c r="I12" s="200"/>
      <c r="J12" s="31"/>
      <c r="K12" s="31"/>
      <c r="L12" s="27" t="e">
        <f aca="false" t="array" ref="L12:L12">INDEX(Cable_L!$B$3:$B$77,MATCH(1,COUNTIFS($G12,Cable_L!$A$3:$A$77,$H12,Cable_L!$C$3:$C$77),0))</f>
        <v>#NAME?</v>
      </c>
      <c r="M12" s="15"/>
      <c r="N12" s="27" t="e">
        <f aca="false" t="array" ref="N12:N12">INDEX(INDEX(Cable_L!$H$3:$K$77,,MATCH(N$2,Cable_L!$H$2:$K$2,0)),MATCH(1,COUNTIFS($G12,Cable_L!$A$3:$A$77,$H12,Cable_L!$C$3:$C$77),0))</f>
        <v>#NAME?</v>
      </c>
      <c r="O12" s="27" t="e">
        <f aca="false" t="array" ref="O12:O12">INDEX(INDEX(Cable_L!$H$3:$K$77,,MATCH(O$2,Cable_L!$H$2:$K$2,0)),MATCH(1,COUNTIFS($G12,Cable_L!$A$3:$A$77,$H12,Cable_L!$C$3:$C$77),0))</f>
        <v>#NAME?</v>
      </c>
      <c r="P12" s="15"/>
      <c r="Q12" s="14"/>
      <c r="R12" s="15"/>
      <c r="S12" s="14"/>
    </row>
    <row r="13" customFormat="false" ht="15" hidden="false" customHeight="false" outlineLevel="0" collapsed="false">
      <c r="C13" s="164" t="s">
        <v>923</v>
      </c>
      <c r="D13" s="151" t="s">
        <v>164</v>
      </c>
      <c r="E13" s="151" t="s">
        <v>402</v>
      </c>
      <c r="F13" s="220" t="s">
        <v>924</v>
      </c>
      <c r="G13" s="36" t="str">
        <f aca="false">IF(LEFT(F13,3)="2.5", MID(F13,7,2),LEFT(F13,2))</f>
        <v>44</v>
      </c>
      <c r="H13" s="31" t="s">
        <v>716</v>
      </c>
      <c r="I13" s="200"/>
      <c r="J13" s="31"/>
      <c r="K13" s="31"/>
      <c r="L13" s="27" t="e">
        <f aca="false" t="array" ref="L13:L13">INDEX(Cable_L!$B$3:$B$77,MATCH(1,COUNTIFS($G13,Cable_L!$A$3:$A$77,$H13,Cable_L!$C$3:$C$77),0))</f>
        <v>#NAME?</v>
      </c>
      <c r="M13" s="15"/>
      <c r="N13" s="27" t="e">
        <f aca="false" t="array" ref="N13:N13">INDEX(INDEX(Cable_L!$H$3:$K$77,,MATCH(N$2,Cable_L!$H$2:$K$2,0)),MATCH(1,COUNTIFS($G13,Cable_L!$A$3:$A$77,$H13,Cable_L!$C$3:$C$77),0))</f>
        <v>#NAME?</v>
      </c>
      <c r="O13" s="27" t="e">
        <f aca="false" t="array" ref="O13:O13">INDEX(INDEX(Cable_L!$H$3:$K$77,,MATCH(O$2,Cable_L!$H$2:$K$2,0)),MATCH(1,COUNTIFS($G13,Cable_L!$A$3:$A$77,$H13,Cable_L!$C$3:$C$77),0))</f>
        <v>#NAME?</v>
      </c>
      <c r="P13" s="15"/>
      <c r="Q13" s="14"/>
      <c r="R13" s="15"/>
      <c r="S13" s="14"/>
      <c r="W13" s="151" t="s">
        <v>426</v>
      </c>
    </row>
    <row r="14" customFormat="false" ht="15" hidden="false" customHeight="false" outlineLevel="0" collapsed="false">
      <c r="C14" s="171" t="s">
        <v>923</v>
      </c>
      <c r="D14" s="172" t="s">
        <v>164</v>
      </c>
      <c r="E14" s="172" t="s">
        <v>402</v>
      </c>
      <c r="F14" s="173" t="s">
        <v>925</v>
      </c>
      <c r="G14" s="36" t="str">
        <f aca="false">IF(LEFT(F14,3)="2.5", MID(F14,7,2),LEFT(F14,2))</f>
        <v>44</v>
      </c>
      <c r="H14" s="31" t="s">
        <v>716</v>
      </c>
      <c r="I14" s="200"/>
      <c r="J14" s="31"/>
      <c r="K14" s="31"/>
      <c r="L14" s="27" t="e">
        <f aca="false" t="array" ref="L14:L14">INDEX(Cable_L!$B$3:$B$77,MATCH(1,COUNTIFS($G14,Cable_L!$A$3:$A$77,$H14,Cable_L!$C$3:$C$77),0))</f>
        <v>#NAME?</v>
      </c>
      <c r="M14" s="15"/>
      <c r="N14" s="27"/>
      <c r="O14" s="27"/>
      <c r="P14" s="15"/>
      <c r="Q14" s="14"/>
      <c r="R14" s="15"/>
      <c r="S14" s="14"/>
      <c r="U14" s="145" t="s">
        <v>699</v>
      </c>
      <c r="W14" s="151" t="s">
        <v>428</v>
      </c>
      <c r="X14" s="93" t="s">
        <v>95</v>
      </c>
    </row>
    <row r="15" customFormat="false" ht="15" hidden="false" customHeight="false" outlineLevel="0" collapsed="false">
      <c r="C15" s="164" t="s">
        <v>920</v>
      </c>
      <c r="D15" s="151" t="s">
        <v>169</v>
      </c>
      <c r="E15" s="151" t="s">
        <v>407</v>
      </c>
      <c r="F15" s="220" t="s">
        <v>921</v>
      </c>
      <c r="G15" s="36" t="str">
        <f aca="false">IF(LEFT(F15,3)="2.5", MID(F15,7,2),LEFT(F15,2))</f>
        <v>44</v>
      </c>
      <c r="H15" s="31" t="s">
        <v>716</v>
      </c>
      <c r="I15" s="200"/>
      <c r="J15" s="31"/>
      <c r="K15" s="31"/>
      <c r="L15" s="27" t="e">
        <f aca="false" t="array" ref="L15:L15">INDEX(Cable_L!$B$3:$B$77,MATCH(1,COUNTIFS($G15,Cable_L!$A$3:$A$77,$H15,Cable_L!$C$3:$C$77),0))</f>
        <v>#NAME?</v>
      </c>
      <c r="M15" s="15"/>
      <c r="N15" s="27" t="e">
        <f aca="false" t="array" ref="N15:N15">INDEX(INDEX(Cable_L!$H$3:$K$77,,MATCH(N$2,Cable_L!$H$2:$K$2,0)),MATCH(1,COUNTIFS($G15,Cable_L!$A$3:$A$77,$H15,Cable_L!$C$3:$C$77),0))</f>
        <v>#NAME?</v>
      </c>
      <c r="O15" s="27" t="e">
        <f aca="false" t="array" ref="O15:O15">INDEX(INDEX(Cable_L!$H$3:$K$77,,MATCH(O$2,Cable_L!$H$2:$K$2,0)),MATCH(1,COUNTIFS($G15,Cable_L!$A$3:$A$77,$H15,Cable_L!$C$3:$C$77),0))</f>
        <v>#NAME?</v>
      </c>
      <c r="P15" s="15"/>
      <c r="Q15" s="14"/>
      <c r="R15" s="15"/>
      <c r="S15" s="14"/>
      <c r="W15" s="151" t="s">
        <v>404</v>
      </c>
    </row>
    <row r="16" customFormat="false" ht="15" hidden="false" customHeight="false" outlineLevel="0" collapsed="false">
      <c r="C16" s="204" t="s">
        <v>920</v>
      </c>
      <c r="D16" s="205" t="s">
        <v>169</v>
      </c>
      <c r="E16" s="205" t="s">
        <v>407</v>
      </c>
      <c r="F16" s="206" t="s">
        <v>922</v>
      </c>
      <c r="G16" s="36" t="str">
        <f aca="false">IF(LEFT(F16,3)="2.5", MID(F16,7,2),LEFT(F16,2))</f>
        <v>44</v>
      </c>
      <c r="H16" s="31" t="s">
        <v>716</v>
      </c>
      <c r="I16" s="200"/>
      <c r="J16" s="31"/>
      <c r="K16" s="31"/>
      <c r="L16" s="27" t="e">
        <f aca="false" t="array" ref="L16:L16">INDEX(Cable_L!$B$3:$B$77,MATCH(1,COUNTIFS($G16,Cable_L!$A$3:$A$77,$H16,Cable_L!$C$3:$C$77),0))</f>
        <v>#NAME?</v>
      </c>
      <c r="M16" s="15"/>
      <c r="N16" s="27"/>
      <c r="O16" s="27"/>
      <c r="P16" s="15"/>
      <c r="Q16" s="14"/>
      <c r="R16" s="15"/>
      <c r="S16" s="14"/>
      <c r="W16" s="151" t="s">
        <v>406</v>
      </c>
      <c r="X16" s="93" t="s">
        <v>95</v>
      </c>
    </row>
    <row r="17" customFormat="false" ht="15" hidden="false" customHeight="false" outlineLevel="0" collapsed="false">
      <c r="G17" s="36" t="str">
        <f aca="false">IF(LEFT(F17,3)="2.5", MID(F17,7,2),LEFT(F17,2))</f>
        <v/>
      </c>
      <c r="H17" s="31"/>
      <c r="I17" s="31"/>
      <c r="J17" s="31"/>
      <c r="K17" s="31"/>
      <c r="L17" s="14"/>
      <c r="M17" s="15"/>
      <c r="N17" s="14"/>
      <c r="O17" s="27"/>
      <c r="P17" s="15"/>
      <c r="Q17" s="14"/>
      <c r="R17" s="15"/>
      <c r="S17" s="14"/>
      <c r="X17" s="93"/>
    </row>
    <row r="18" customFormat="false" ht="13.8" hidden="false" customHeight="false" outlineLevel="0" collapsed="false">
      <c r="C18" s="159" t="s">
        <v>892</v>
      </c>
      <c r="D18" s="208" t="s">
        <v>98</v>
      </c>
      <c r="E18" s="160" t="s">
        <v>410</v>
      </c>
      <c r="F18" s="219" t="s">
        <v>893</v>
      </c>
      <c r="G18" s="36" t="str">
        <f aca="false">IF(LEFT(F18,3)="2.5", MID(F18,7,2),LEFT(F18,2))</f>
        <v>43</v>
      </c>
      <c r="H18" s="31" t="s">
        <v>716</v>
      </c>
      <c r="I18" s="200"/>
      <c r="J18" s="31"/>
      <c r="K18" s="31"/>
      <c r="L18" s="27" t="e">
        <f aca="false" t="array" ref="L18:L18">INDEX(Cable_L!$B$3:$B$77,MATCH(1,COUNTIFS($G18,Cable_L!$A$3:$A$77,$H18,Cable_L!$C$3:$C$77),0))</f>
        <v>#NAME?</v>
      </c>
      <c r="M18" s="22" t="e">
        <f aca="false" t="array" ref="M18:M22">_xlfn._xlws.sort(_xlfn.unique(G18:G29))</f>
        <v>#NAME?</v>
      </c>
      <c r="N18" s="27" t="e">
        <f aca="false" t="array" ref="N18:N18">INDEX(INDEX(Cable_L!$H$3:$K$77,,MATCH(N$2,Cable_L!$H$2:$K$2,0)),MATCH(1,COUNTIFS($G18,Cable_L!$A$3:$A$77,$H18,Cable_L!$C$3:$C$77),0))</f>
        <v>#NAME?</v>
      </c>
      <c r="O18" s="27" t="e">
        <f aca="false" t="array" ref="O18:O18">INDEX(INDEX(Cable_L!$H$3:$K$77,,MATCH(O$2,Cable_L!$H$2:$K$2,0)),MATCH(1,COUNTIFS($G18,Cable_L!$A$3:$A$77,$H18,Cable_L!$C$3:$C$77),0))</f>
        <v>#NAME?</v>
      </c>
      <c r="P18" s="22" t="e">
        <f aca="false" t="array" ref="P18:P19">_xlfn._xlws.filter(_xlfn.unique(N18:N29),_xlfn.unique(N18:N29)&lt;&gt;"")</f>
        <v>#NAME?</v>
      </c>
      <c r="Q18" s="16" t="e">
        <f aca="false">COUNTIF(N18:N29,P18)</f>
        <v>#NAME?</v>
      </c>
      <c r="R18" s="22" t="e">
        <f aca="false" t="array" ref="R18:R19">_xlfn._xlws.filter(_xlfn.unique(O18:O29),_xlfn.unique(O18:O29)&lt;&gt;"")</f>
        <v>#NAME?</v>
      </c>
      <c r="S18" s="27" t="e">
        <f aca="false">COUNTIF(O18:O25,R18)</f>
        <v>#NAME?</v>
      </c>
      <c r="W18" s="151" t="s">
        <v>426</v>
      </c>
    </row>
    <row r="19" customFormat="false" ht="13.8" hidden="false" customHeight="false" outlineLevel="0" collapsed="false">
      <c r="C19" s="171" t="s">
        <v>892</v>
      </c>
      <c r="D19" s="209" t="s">
        <v>98</v>
      </c>
      <c r="E19" s="172" t="s">
        <v>410</v>
      </c>
      <c r="F19" s="173" t="s">
        <v>894</v>
      </c>
      <c r="G19" s="36" t="str">
        <f aca="false">IF(LEFT(F19,3)="2.5", MID(F19,7,2),LEFT(F19,2))</f>
        <v>43</v>
      </c>
      <c r="H19" s="31" t="s">
        <v>716</v>
      </c>
      <c r="I19" s="200"/>
      <c r="J19" s="31"/>
      <c r="K19" s="31"/>
      <c r="L19" s="27" t="e">
        <f aca="false" t="array" ref="L19:L19">INDEX(Cable_L!$B$3:$B$77,MATCH(1,COUNTIFS($G19,Cable_L!$A$3:$A$77,$H19,Cable_L!$C$3:$C$77),0))</f>
        <v>#NAME?</v>
      </c>
      <c r="M19" s="15" t="e">
        <v>#NAME?</v>
      </c>
      <c r="N19" s="27"/>
      <c r="O19" s="27"/>
      <c r="P19" s="15" t="e">
        <v>#NAME?</v>
      </c>
      <c r="Q19" s="16" t="e">
        <f aca="false">COUNTIF(N19:N26,P19)</f>
        <v>#NAME?</v>
      </c>
      <c r="R19" s="15" t="e">
        <v>#NAME?</v>
      </c>
      <c r="S19" s="27" t="e">
        <f aca="false">COUNTIF(O19:O29,R19)</f>
        <v>#NAME?</v>
      </c>
      <c r="W19" s="151" t="s">
        <v>428</v>
      </c>
      <c r="X19" s="93" t="s">
        <v>95</v>
      </c>
    </row>
    <row r="20" customFormat="false" ht="13.8" hidden="false" customHeight="false" outlineLevel="0" collapsed="false">
      <c r="C20" s="164" t="s">
        <v>895</v>
      </c>
      <c r="D20" s="209" t="s">
        <v>103</v>
      </c>
      <c r="E20" s="151" t="s">
        <v>416</v>
      </c>
      <c r="F20" s="220" t="s">
        <v>896</v>
      </c>
      <c r="G20" s="36" t="str">
        <f aca="false">IF(LEFT(F20,3)="2.5", MID(F20,7,2),LEFT(F20,2))</f>
        <v>39</v>
      </c>
      <c r="H20" s="31" t="s">
        <v>716</v>
      </c>
      <c r="I20" s="200"/>
      <c r="J20" s="31"/>
      <c r="K20" s="31"/>
      <c r="L20" s="27" t="e">
        <f aca="false" t="array" ref="L20:L20">INDEX(Cable_L!$B$3:$B$77,MATCH(1,COUNTIFS($G20,Cable_L!$A$3:$A$77,$H20,Cable_L!$C$3:$C$77),0))</f>
        <v>#NAME?</v>
      </c>
      <c r="M20" s="15" t="e">
        <v>#NAME?</v>
      </c>
      <c r="N20" s="27" t="e">
        <f aca="false" t="array" ref="N20:N20">INDEX(INDEX(Cable_L!$H$3:$K$77,,MATCH(N$2,Cable_L!$H$2:$K$2,0)),MATCH(1,COUNTIFS($G20,Cable_L!$A$3:$A$77,$H20,Cable_L!$C$3:$C$77),0))</f>
        <v>#NAME?</v>
      </c>
      <c r="O20" s="27" t="e">
        <f aca="false" t="array" ref="O20:O20">INDEX(INDEX(Cable_L!$H$3:$K$77,,MATCH(O$2,Cable_L!$H$2:$K$2,0)),MATCH(1,COUNTIFS($G20,Cable_L!$A$3:$A$77,$H20,Cable_L!$C$3:$C$77),0))</f>
        <v>#NAME?</v>
      </c>
      <c r="P20" s="15"/>
      <c r="Q20" s="14"/>
      <c r="R20" s="15"/>
      <c r="S20" s="14"/>
    </row>
    <row r="21" customFormat="false" ht="13.8" hidden="false" customHeight="false" outlineLevel="0" collapsed="false">
      <c r="C21" s="164" t="s">
        <v>897</v>
      </c>
      <c r="D21" s="209" t="s">
        <v>108</v>
      </c>
      <c r="E21" s="151" t="s">
        <v>420</v>
      </c>
      <c r="F21" s="220" t="s">
        <v>898</v>
      </c>
      <c r="G21" s="36" t="str">
        <f aca="false">IF(LEFT(F21,3)="2.5", MID(F21,7,2),LEFT(F21,2))</f>
        <v>37</v>
      </c>
      <c r="H21" s="31" t="s">
        <v>716</v>
      </c>
      <c r="I21" s="200"/>
      <c r="J21" s="31"/>
      <c r="K21" s="203"/>
      <c r="L21" s="27" t="e">
        <f aca="false" t="array" ref="L21:L21">INDEX(Cable_L!$B$3:$B$77,MATCH(1,COUNTIFS($G21,Cable_L!$A$3:$A$77,$H21,Cable_L!$C$3:$C$77),0))</f>
        <v>#NAME?</v>
      </c>
      <c r="M21" s="15" t="e">
        <v>#NAME?</v>
      </c>
      <c r="N21" s="27" t="e">
        <f aca="false" t="array" ref="N21:N21">INDEX(INDEX(Cable_L!$H$3:$K$77,,MATCH(N$2,Cable_L!$H$2:$K$2,0)),MATCH(1,COUNTIFS($G21,Cable_L!$A$3:$A$77,$H21,Cable_L!$C$3:$C$77),0))</f>
        <v>#NAME?</v>
      </c>
      <c r="O21" s="27" t="e">
        <f aca="false" t="array" ref="O21:O21">INDEX(INDEX(Cable_L!$H$3:$K$77,,MATCH(O$2,Cable_L!$H$2:$K$2,0)),MATCH(1,COUNTIFS($G21,Cable_L!$A$3:$A$77,$H21,Cable_L!$C$3:$C$77),0))</f>
        <v>#NAME?</v>
      </c>
      <c r="P21" s="15"/>
      <c r="Q21" s="14"/>
      <c r="R21" s="15"/>
      <c r="S21" s="14"/>
    </row>
    <row r="22" customFormat="false" ht="15" hidden="false" customHeight="false" outlineLevel="0" collapsed="false">
      <c r="C22" s="164" t="s">
        <v>885</v>
      </c>
      <c r="D22" s="151" t="s">
        <v>112</v>
      </c>
      <c r="E22" s="151" t="s">
        <v>424</v>
      </c>
      <c r="F22" s="220" t="s">
        <v>886</v>
      </c>
      <c r="G22" s="36" t="str">
        <f aca="false">IF(LEFT(F22,3)="2.5", MID(F22,7,2),LEFT(F22,2))</f>
        <v>45</v>
      </c>
      <c r="H22" s="31" t="s">
        <v>716</v>
      </c>
      <c r="I22" s="200"/>
      <c r="J22" s="31"/>
      <c r="K22" s="31"/>
      <c r="L22" s="27" t="e">
        <f aca="false" t="array" ref="L22:L22">INDEX(Cable_L!$B$3:$B$77,MATCH(1,COUNTIFS($G22,Cable_L!$A$3:$A$77,$H22,Cable_L!$C$3:$C$77),0))</f>
        <v>#NAME?</v>
      </c>
      <c r="M22" s="15" t="e">
        <v>#NAME?</v>
      </c>
      <c r="N22" s="27" t="e">
        <f aca="false" t="array" ref="N22:N22">INDEX(INDEX(Cable_L!$H$3:$K$77,,MATCH(N$2,Cable_L!$H$2:$K$2,0)),MATCH(1,COUNTIFS($G22,Cable_L!$A$3:$A$77,$H22,Cable_L!$C$3:$C$77),0))</f>
        <v>#NAME?</v>
      </c>
      <c r="O22" s="27" t="e">
        <f aca="false" t="array" ref="O22:O22">INDEX(INDEX(Cable_L!$H$3:$K$77,,MATCH(O$2,Cable_L!$H$2:$K$2,0)),MATCH(1,COUNTIFS($G22,Cable_L!$A$3:$A$77,$H22,Cable_L!$C$3:$C$77),0))</f>
        <v>#NAME?</v>
      </c>
      <c r="P22" s="15"/>
      <c r="Q22" s="14"/>
      <c r="R22" s="15"/>
      <c r="S22" s="14"/>
      <c r="W22" s="151" t="s">
        <v>404</v>
      </c>
    </row>
    <row r="23" customFormat="false" ht="15" hidden="false" customHeight="false" outlineLevel="0" collapsed="false">
      <c r="C23" s="171" t="s">
        <v>885</v>
      </c>
      <c r="D23" s="172" t="s">
        <v>112</v>
      </c>
      <c r="E23" s="172" t="s">
        <v>424</v>
      </c>
      <c r="F23" s="173" t="s">
        <v>887</v>
      </c>
      <c r="G23" s="36" t="str">
        <f aca="false">IF(LEFT(F23,3)="2.5", MID(F23,7,2),LEFT(F23,2))</f>
        <v>45</v>
      </c>
      <c r="H23" s="31" t="s">
        <v>716</v>
      </c>
      <c r="I23" s="200"/>
      <c r="J23" s="31"/>
      <c r="K23" s="31"/>
      <c r="L23" s="27" t="e">
        <f aca="false" t="array" ref="L23:L23">INDEX(Cable_L!$B$3:$B$77,MATCH(1,COUNTIFS($G23,Cable_L!$A$3:$A$77,$H23,Cable_L!$C$3:$C$77),0))</f>
        <v>#NAME?</v>
      </c>
      <c r="M23" s="15"/>
      <c r="N23" s="27"/>
      <c r="O23" s="27"/>
      <c r="P23" s="15"/>
      <c r="Q23" s="14"/>
      <c r="R23" s="15"/>
      <c r="S23" s="14"/>
      <c r="W23" s="151" t="s">
        <v>406</v>
      </c>
      <c r="X23" s="93" t="s">
        <v>95</v>
      </c>
    </row>
    <row r="24" customFormat="false" ht="15" hidden="false" customHeight="false" outlineLevel="0" collapsed="false">
      <c r="C24" s="164" t="s">
        <v>888</v>
      </c>
      <c r="D24" s="151" t="s">
        <v>119</v>
      </c>
      <c r="E24" s="151" t="s">
        <v>431</v>
      </c>
      <c r="F24" s="220" t="s">
        <v>889</v>
      </c>
      <c r="G24" s="36" t="str">
        <f aca="false">IF(LEFT(F24,3)="2.5", MID(F24,7,2),LEFT(F24,2))</f>
        <v>41</v>
      </c>
      <c r="H24" s="31" t="s">
        <v>716</v>
      </c>
      <c r="I24" s="200"/>
      <c r="J24" s="31"/>
      <c r="K24" s="31"/>
      <c r="L24" s="27" t="e">
        <f aca="false" t="array" ref="L24:L24">INDEX(Cable_L!$B$3:$B$77,MATCH(1,COUNTIFS($G24,Cable_L!$A$3:$A$77,$H24,Cable_L!$C$3:$C$77),0))</f>
        <v>#NAME?</v>
      </c>
      <c r="M24" s="15"/>
      <c r="N24" s="27" t="e">
        <f aca="false" t="array" ref="N24:N24">INDEX(INDEX(Cable_L!$H$3:$K$77,,MATCH(N$2,Cable_L!$H$2:$K$2,0)),MATCH(1,COUNTIFS($G24,Cable_L!$A$3:$A$77,$H24,Cable_L!$C$3:$C$77),0))</f>
        <v>#NAME?</v>
      </c>
      <c r="O24" s="27" t="e">
        <f aca="false" t="array" ref="O24:O24">INDEX(INDEX(Cable_L!$H$3:$K$77,,MATCH(O$2,Cable_L!$H$2:$K$2,0)),MATCH(1,COUNTIFS($G24,Cable_L!$A$3:$A$77,$H24,Cable_L!$C$3:$C$77),0))</f>
        <v>#NAME?</v>
      </c>
      <c r="P24" s="15"/>
      <c r="Q24" s="14"/>
      <c r="R24" s="15"/>
      <c r="S24" s="14"/>
    </row>
    <row r="25" customFormat="false" ht="15" hidden="false" customHeight="false" outlineLevel="0" collapsed="false">
      <c r="C25" s="164" t="s">
        <v>890</v>
      </c>
      <c r="D25" s="151" t="s">
        <v>123</v>
      </c>
      <c r="E25" s="151" t="s">
        <v>435</v>
      </c>
      <c r="F25" s="220" t="s">
        <v>891</v>
      </c>
      <c r="G25" s="36" t="str">
        <f aca="false">IF(LEFT(F25,3)="2.5", MID(F25,7,2),LEFT(F25,2))</f>
        <v>39</v>
      </c>
      <c r="H25" s="31" t="s">
        <v>716</v>
      </c>
      <c r="I25" s="200"/>
      <c r="J25" s="31"/>
      <c r="K25" s="31"/>
      <c r="L25" s="27" t="e">
        <f aca="false" t="array" ref="L25:L25">INDEX(Cable_L!$B$3:$B$77,MATCH(1,COUNTIFS($G25,Cable_L!$A$3:$A$77,$H25,Cable_L!$C$3:$C$77),0))</f>
        <v>#NAME?</v>
      </c>
      <c r="M25" s="15"/>
      <c r="N25" s="27" t="e">
        <f aca="false" t="array" ref="N25:N25">INDEX(INDEX(Cable_L!$H$3:$K$77,,MATCH(N$2,Cable_L!$H$2:$K$2,0)),MATCH(1,COUNTIFS($G25,Cable_L!$A$3:$A$77,$H25,Cable_L!$C$3:$C$77),0))</f>
        <v>#NAME?</v>
      </c>
      <c r="O25" s="27" t="e">
        <f aca="false" t="array" ref="O25:O25">INDEX(INDEX(Cable_L!$H$3:$K$77,,MATCH(O$2,Cable_L!$H$2:$K$2,0)),MATCH(1,COUNTIFS($G25,Cable_L!$A$3:$A$77,$H25,Cable_L!$C$3:$C$77),0))</f>
        <v>#NAME?</v>
      </c>
      <c r="P25" s="15"/>
      <c r="Q25" s="14"/>
      <c r="R25" s="15"/>
      <c r="S25" s="14"/>
    </row>
    <row r="26" customFormat="false" ht="15" hidden="false" customHeight="false" outlineLevel="0" collapsed="false">
      <c r="C26" s="164" t="s">
        <v>899</v>
      </c>
      <c r="D26" s="151" t="s">
        <v>1020</v>
      </c>
      <c r="E26" s="151" t="s">
        <v>439</v>
      </c>
      <c r="F26" s="220" t="s">
        <v>900</v>
      </c>
      <c r="G26" s="36" t="str">
        <f aca="false">IF(LEFT(F26,3)="2.5", MID(F26,7,2),LEFT(F26,2))</f>
        <v>43</v>
      </c>
      <c r="H26" s="31" t="s">
        <v>716</v>
      </c>
      <c r="I26" s="200"/>
      <c r="J26" s="31"/>
      <c r="K26" s="31"/>
      <c r="L26" s="27" t="e">
        <f aca="false" t="array" ref="L26:L26">INDEX(Cable_L!$B$3:$B$77,MATCH(1,COUNTIFS($G26,Cable_L!$A$3:$A$77,$H26,Cable_L!$C$3:$C$77),0))</f>
        <v>#NAME?</v>
      </c>
      <c r="M26" s="15"/>
      <c r="N26" s="27" t="e">
        <f aca="false" t="array" ref="N26:N26">INDEX(INDEX(Cable_L!$H$3:$K$77,,MATCH(N$2,Cable_L!$H$2:$K$2,0)),MATCH(1,COUNTIFS($G26,Cable_L!$A$3:$A$77,$H26,Cable_L!$C$3:$C$77),0))</f>
        <v>#NAME?</v>
      </c>
      <c r="O26" s="27" t="e">
        <f aca="false" t="array" ref="O26:O26">INDEX(INDEX(Cable_L!$H$3:$K$77,,MATCH(O$2,Cable_L!$H$2:$K$2,0)),MATCH(1,COUNTIFS($G26,Cable_L!$A$3:$A$77,$H26,Cable_L!$C$3:$C$77),0))</f>
        <v>#NAME?</v>
      </c>
      <c r="P26" s="15"/>
      <c r="Q26" s="14"/>
      <c r="R26" s="15"/>
      <c r="S26" s="14"/>
      <c r="W26" s="151" t="s">
        <v>404</v>
      </c>
    </row>
    <row r="27" customFormat="false" ht="15" hidden="false" customHeight="false" outlineLevel="0" collapsed="false">
      <c r="C27" s="171" t="s">
        <v>899</v>
      </c>
      <c r="D27" s="172" t="s">
        <v>1020</v>
      </c>
      <c r="E27" s="172" t="s">
        <v>439</v>
      </c>
      <c r="F27" s="173" t="s">
        <v>901</v>
      </c>
      <c r="G27" s="36" t="str">
        <f aca="false">IF(LEFT(F27,3)="2.5", MID(F27,7,2),LEFT(F27,2))</f>
        <v>43</v>
      </c>
      <c r="H27" s="31" t="s">
        <v>716</v>
      </c>
      <c r="I27" s="200"/>
      <c r="J27" s="31"/>
      <c r="K27" s="31"/>
      <c r="L27" s="27" t="e">
        <f aca="false" t="array" ref="L27:L27">INDEX(Cable_L!$B$3:$B$77,MATCH(1,COUNTIFS($G27,Cable_L!$A$3:$A$77,$H27,Cable_L!$C$3:$C$77),0))</f>
        <v>#NAME?</v>
      </c>
      <c r="M27" s="15"/>
      <c r="N27" s="27"/>
      <c r="O27" s="27"/>
      <c r="P27" s="15"/>
      <c r="Q27" s="14"/>
      <c r="R27" s="15"/>
      <c r="S27" s="14"/>
      <c r="W27" s="151" t="s">
        <v>406</v>
      </c>
      <c r="X27" s="93" t="s">
        <v>95</v>
      </c>
    </row>
    <row r="28" customFormat="false" ht="15" hidden="false" customHeight="false" outlineLevel="0" collapsed="false">
      <c r="C28" s="164" t="s">
        <v>882</v>
      </c>
      <c r="D28" s="151" t="s">
        <v>132</v>
      </c>
      <c r="E28" s="151" t="s">
        <v>444</v>
      </c>
      <c r="F28" s="220" t="s">
        <v>883</v>
      </c>
      <c r="G28" s="36" t="str">
        <f aca="false">IF(LEFT(F28,3)="2.5", MID(F28,7,2),LEFT(F28,2))</f>
        <v>45</v>
      </c>
      <c r="H28" s="31" t="s">
        <v>716</v>
      </c>
      <c r="I28" s="200"/>
      <c r="J28" s="31"/>
      <c r="K28" s="31"/>
      <c r="L28" s="27" t="e">
        <f aca="false" t="array" ref="L28:L28">INDEX(Cable_L!$B$3:$B$77,MATCH(1,COUNTIFS($G28,Cable_L!$A$3:$A$77,$H28,Cable_L!$C$3:$C$77),0))</f>
        <v>#NAME?</v>
      </c>
      <c r="M28" s="15"/>
      <c r="N28" s="27" t="e">
        <f aca="false" t="array" ref="N28:N28">INDEX(INDEX(Cable_L!$H$3:$K$77,,MATCH(N$2,Cable_L!$H$2:$K$2,0)),MATCH(1,COUNTIFS($G28,Cable_L!$A$3:$A$77,$H28,Cable_L!$C$3:$C$77),0))</f>
        <v>#NAME?</v>
      </c>
      <c r="O28" s="27" t="e">
        <f aca="false" t="array" ref="O28:O28">INDEX(INDEX(Cable_L!$H$3:$K$77,,MATCH(O$2,Cable_L!$H$2:$K$2,0)),MATCH(1,COUNTIFS($G28,Cable_L!$A$3:$A$77,$H28,Cable_L!$C$3:$C$77),0))</f>
        <v>#NAME?</v>
      </c>
      <c r="P28" s="15"/>
      <c r="Q28" s="14"/>
      <c r="R28" s="15"/>
      <c r="S28" s="14"/>
      <c r="W28" s="151" t="s">
        <v>404</v>
      </c>
    </row>
    <row r="29" customFormat="false" ht="15" hidden="false" customHeight="false" outlineLevel="0" collapsed="false">
      <c r="C29" s="204" t="s">
        <v>882</v>
      </c>
      <c r="D29" s="205" t="s">
        <v>132</v>
      </c>
      <c r="E29" s="205" t="s">
        <v>444</v>
      </c>
      <c r="F29" s="206" t="s">
        <v>884</v>
      </c>
      <c r="G29" s="36" t="str">
        <f aca="false">IF(LEFT(F29,3)="2.5", MID(F29,7,2),LEFT(F29,2))</f>
        <v>45</v>
      </c>
      <c r="H29" s="31" t="s">
        <v>716</v>
      </c>
      <c r="I29" s="200"/>
      <c r="J29" s="31"/>
      <c r="K29" s="31"/>
      <c r="L29" s="27" t="e">
        <f aca="false" t="array" ref="L29:L29">INDEX(Cable_L!$B$3:$B$77,MATCH(1,COUNTIFS($G29,Cable_L!$A$3:$A$77,$H29,Cable_L!$C$3:$C$77),0))</f>
        <v>#NAME?</v>
      </c>
      <c r="M29" s="15"/>
      <c r="N29" s="27"/>
      <c r="O29" s="27"/>
      <c r="P29" s="15"/>
      <c r="Q29" s="14"/>
      <c r="R29" s="15"/>
      <c r="S29" s="14"/>
      <c r="W29" s="151" t="s">
        <v>406</v>
      </c>
      <c r="X29" s="93" t="s">
        <v>95</v>
      </c>
    </row>
    <row r="30" customFormat="false" ht="15" hidden="false" customHeight="false" outlineLevel="0" collapsed="false">
      <c r="G30" s="36" t="str">
        <f aca="false">IF(LEFT(F30,3)="2.5", MID(F30,7,2),LEFT(F30,2))</f>
        <v/>
      </c>
      <c r="H30" s="31"/>
      <c r="I30" s="31"/>
      <c r="J30" s="31"/>
      <c r="K30" s="31"/>
      <c r="L30" s="14"/>
      <c r="M30" s="15"/>
      <c r="N30" s="14"/>
      <c r="O30" s="14"/>
      <c r="P30" s="15"/>
      <c r="Q30" s="14"/>
      <c r="R30" s="15"/>
      <c r="S30" s="14"/>
      <c r="X30" s="93"/>
    </row>
    <row r="31" customFormat="false" ht="15" hidden="false" customHeight="false" outlineLevel="0" collapsed="false">
      <c r="C31" s="159" t="s">
        <v>876</v>
      </c>
      <c r="D31" s="160" t="s">
        <v>55</v>
      </c>
      <c r="E31" s="160" t="s">
        <v>449</v>
      </c>
      <c r="F31" s="219" t="s">
        <v>877</v>
      </c>
      <c r="G31" s="36" t="str">
        <f aca="false">IF(LEFT(F31,3)="2.5", MID(F31,7,2),LEFT(F31,2))</f>
        <v>41</v>
      </c>
      <c r="H31" s="31" t="s">
        <v>716</v>
      </c>
      <c r="I31" s="200"/>
      <c r="J31" s="31"/>
      <c r="K31" s="31"/>
      <c r="L31" s="27" t="e">
        <f aca="false" t="array" ref="L31:L31">INDEX(Cable_L!$B$3:$B$77,MATCH(1,COUNTIFS($G31,Cable_L!$A$3:$A$77,$H31,Cable_L!$C$3:$C$77),0))</f>
        <v>#NAME?</v>
      </c>
      <c r="M31" s="22" t="e">
        <f aca="false" t="array" ref="M31:M35">_xlfn._xlws.sort(_xlfn.unique(G31:G38))</f>
        <v>#NAME?</v>
      </c>
      <c r="N31" s="27" t="e">
        <f aca="false" t="array" ref="N31:N31">INDEX(INDEX(Cable_L!$H$3:$K$77,,MATCH(N$2,Cable_L!$H$2:$K$2,0)),MATCH(1,COUNTIFS($G31,Cable_L!$A$3:$A$77,$H31,Cable_L!$C$3:$C$77),0))</f>
        <v>#NAME?</v>
      </c>
      <c r="O31" s="27" t="e">
        <f aca="false" t="array" ref="O31:O31">INDEX(INDEX(Cable_L!$H$3:$K$77,,MATCH(O$2,Cable_L!$H$2:$K$2,0)),MATCH(1,COUNTIFS($G31,Cable_L!$A$3:$A$77,$H31,Cable_L!$C$3:$C$77),0))</f>
        <v>#NAME?</v>
      </c>
      <c r="P31" s="22" t="e">
        <f aca="false" t="array" ref="P31:P31">_xlfn._xlws.filter(_xlfn.unique(N31:N38),_xlfn.unique(N31:N38)&lt;&gt;"")</f>
        <v>#NAME?</v>
      </c>
      <c r="Q31" s="16" t="e">
        <f aca="false">COUNTIF(N31:N38,P31)</f>
        <v>#NAME?</v>
      </c>
      <c r="R31" s="22" t="e">
        <f aca="false" t="array" ref="R31:R31">_xlfn._xlws.filter(_xlfn.unique(O31:O38),_xlfn.unique(O31:O38)&lt;&gt;"")</f>
        <v>#NAME?</v>
      </c>
      <c r="S31" s="27" t="e">
        <f aca="false">COUNTIF(O31:O38,R31)</f>
        <v>#NAME?</v>
      </c>
    </row>
    <row r="32" customFormat="false" ht="15" hidden="false" customHeight="false" outlineLevel="0" collapsed="false">
      <c r="C32" s="164" t="s">
        <v>878</v>
      </c>
      <c r="D32" s="151" t="s">
        <v>63</v>
      </c>
      <c r="E32" s="151" t="s">
        <v>454</v>
      </c>
      <c r="F32" s="220" t="s">
        <v>879</v>
      </c>
      <c r="G32" s="36" t="str">
        <f aca="false">IF(LEFT(F32,3)="2.5", MID(F32,7,2),LEFT(F32,2))</f>
        <v>39</v>
      </c>
      <c r="H32" s="31" t="s">
        <v>716</v>
      </c>
      <c r="I32" s="200"/>
      <c r="J32" s="31"/>
      <c r="K32" s="31"/>
      <c r="L32" s="27" t="e">
        <f aca="false" t="array" ref="L32:L32">INDEX(Cable_L!$B$3:$B$77,MATCH(1,COUNTIFS($G32,Cable_L!$A$3:$A$77,$H32,Cable_L!$C$3:$C$77),0))</f>
        <v>#NAME?</v>
      </c>
      <c r="M32" s="15" t="e">
        <v>#NAME?</v>
      </c>
      <c r="N32" s="27" t="e">
        <f aca="false" t="array" ref="N32:N32">INDEX(INDEX(Cable_L!$H$3:$K$77,,MATCH(N$2,Cable_L!$H$2:$K$2,0)),MATCH(1,COUNTIFS($G32,Cable_L!$A$3:$A$77,$H32,Cable_L!$C$3:$C$77),0))</f>
        <v>#NAME?</v>
      </c>
      <c r="O32" s="27" t="e">
        <f aca="false" t="array" ref="O32:O32">INDEX(INDEX(Cable_L!$H$3:$K$77,,MATCH(O$2,Cable_L!$H$2:$K$2,0)),MATCH(1,COUNTIFS($G32,Cable_L!$A$3:$A$77,$H32,Cable_L!$C$3:$C$77),0))</f>
        <v>#NAME?</v>
      </c>
      <c r="P32" s="15"/>
      <c r="Q32" s="14"/>
      <c r="R32" s="15"/>
      <c r="S32" s="14"/>
    </row>
    <row r="33" customFormat="false" ht="15" hidden="false" customHeight="false" outlineLevel="0" collapsed="false">
      <c r="C33" s="164" t="s">
        <v>67</v>
      </c>
      <c r="E33" s="151" t="s">
        <v>458</v>
      </c>
      <c r="F33" s="220"/>
      <c r="G33" s="36" t="str">
        <f aca="false">IF(LEFT(F33,3)="2.5", MID(F33,7,2),LEFT(F33,2))</f>
        <v/>
      </c>
      <c r="H33" s="31"/>
      <c r="I33" s="200"/>
      <c r="J33" s="31"/>
      <c r="K33" s="31"/>
      <c r="L33" s="27"/>
      <c r="M33" s="15" t="e">
        <v>#NAME?</v>
      </c>
      <c r="N33" s="27"/>
      <c r="O33" s="14"/>
      <c r="P33" s="15"/>
      <c r="Q33" s="14"/>
      <c r="R33" s="15"/>
      <c r="S33" s="14"/>
    </row>
    <row r="34" customFormat="false" ht="15" hidden="false" customHeight="false" outlineLevel="0" collapsed="false">
      <c r="C34" s="164" t="s">
        <v>870</v>
      </c>
      <c r="D34" s="151" t="s">
        <v>71</v>
      </c>
      <c r="E34" s="151" t="s">
        <v>462</v>
      </c>
      <c r="F34" s="220" t="s">
        <v>871</v>
      </c>
      <c r="G34" s="36" t="str">
        <f aca="false">IF(LEFT(F34,3)="2.5", MID(F34,7,2),LEFT(F34,2))</f>
        <v>45</v>
      </c>
      <c r="H34" s="31" t="s">
        <v>716</v>
      </c>
      <c r="I34" s="200"/>
      <c r="J34" s="31"/>
      <c r="K34" s="31"/>
      <c r="L34" s="27" t="e">
        <f aca="false" t="array" ref="L34:L34">INDEX(Cable_L!$B$3:$B$77,MATCH(1,COUNTIFS($G34,Cable_L!$A$3:$A$77,$H34,Cable_L!$C$3:$C$77),0))</f>
        <v>#NAME?</v>
      </c>
      <c r="M34" s="15" t="e">
        <v>#NAME?</v>
      </c>
      <c r="N34" s="27" t="e">
        <f aca="false" t="array" ref="N34:N34">INDEX(INDEX(Cable_L!$H$3:$K$77,,MATCH(N$2,Cable_L!$H$2:$K$2,0)),MATCH(1,COUNTIFS($G34,Cable_L!$A$3:$A$77,$H34,Cable_L!$C$3:$C$77),0))</f>
        <v>#NAME?</v>
      </c>
      <c r="O34" s="27" t="e">
        <f aca="false" t="array" ref="O34:O34">INDEX(INDEX(Cable_L!$H$3:$K$77,,MATCH(O$2,Cable_L!$H$2:$K$2,0)),MATCH(1,COUNTIFS($G34,Cable_L!$A$3:$A$77,$H34,Cable_L!$C$3:$C$77),0))</f>
        <v>#NAME?</v>
      </c>
      <c r="P34" s="15"/>
      <c r="Q34" s="14"/>
      <c r="R34" s="15"/>
      <c r="S34" s="14"/>
    </row>
    <row r="35" customFormat="false" ht="15" hidden="false" customHeight="false" outlineLevel="0" collapsed="false">
      <c r="C35" s="164" t="s">
        <v>872</v>
      </c>
      <c r="D35" s="151" t="s">
        <v>76</v>
      </c>
      <c r="E35" s="151" t="s">
        <v>467</v>
      </c>
      <c r="F35" s="220" t="s">
        <v>873</v>
      </c>
      <c r="G35" s="36" t="str">
        <f aca="false">IF(LEFT(F35,3)="2.5", MID(F35,7,2),LEFT(F35,2))</f>
        <v>41</v>
      </c>
      <c r="H35" s="31" t="s">
        <v>716</v>
      </c>
      <c r="I35" s="200"/>
      <c r="J35" s="31"/>
      <c r="K35" s="31"/>
      <c r="L35" s="27" t="e">
        <f aca="false" t="array" ref="L35:L35">INDEX(Cable_L!$B$3:$B$77,MATCH(1,COUNTIFS($G35,Cable_L!$A$3:$A$77,$H35,Cable_L!$C$3:$C$77),0))</f>
        <v>#NAME?</v>
      </c>
      <c r="M35" s="15" t="e">
        <v>#NAME?</v>
      </c>
      <c r="N35" s="27" t="e">
        <f aca="false" t="array" ref="N35:N35">INDEX(INDEX(Cable_L!$H$3:$K$77,,MATCH(N$2,Cable_L!$H$2:$K$2,0)),MATCH(1,COUNTIFS($G35,Cable_L!$A$3:$A$77,$H35,Cable_L!$C$3:$C$77),0))</f>
        <v>#NAME?</v>
      </c>
      <c r="O35" s="27" t="e">
        <f aca="false" t="array" ref="O35:O35">INDEX(INDEX(Cable_L!$H$3:$K$77,,MATCH(O$2,Cable_L!$H$2:$K$2,0)),MATCH(1,COUNTIFS($G35,Cable_L!$A$3:$A$77,$H35,Cable_L!$C$3:$C$77),0))</f>
        <v>#NAME?</v>
      </c>
      <c r="P35" s="15"/>
      <c r="Q35" s="14"/>
      <c r="R35" s="15"/>
      <c r="S35" s="14"/>
    </row>
    <row r="36" customFormat="false" ht="15" hidden="false" customHeight="false" outlineLevel="0" collapsed="false">
      <c r="C36" s="164" t="s">
        <v>874</v>
      </c>
      <c r="D36" s="151" t="s">
        <v>81</v>
      </c>
      <c r="E36" s="151" t="s">
        <v>472</v>
      </c>
      <c r="F36" s="220" t="s">
        <v>875</v>
      </c>
      <c r="G36" s="36" t="str">
        <f aca="false">IF(LEFT(F36,3)="2.5", MID(F36,7,2),LEFT(F36,2))</f>
        <v>39</v>
      </c>
      <c r="H36" s="31" t="s">
        <v>716</v>
      </c>
      <c r="I36" s="200"/>
      <c r="J36" s="31"/>
      <c r="K36" s="31"/>
      <c r="L36" s="27" t="e">
        <f aca="false" t="array" ref="L36:L36">INDEX(Cable_L!$B$3:$B$77,MATCH(1,COUNTIFS($G36,Cable_L!$A$3:$A$77,$H36,Cable_L!$C$3:$C$77),0))</f>
        <v>#NAME?</v>
      </c>
      <c r="M36" s="15"/>
      <c r="N36" s="27" t="e">
        <f aca="false" t="array" ref="N36:N36">INDEX(INDEX(Cable_L!$H$3:$K$77,,MATCH(N$2,Cable_L!$H$2:$K$2,0)),MATCH(1,COUNTIFS($G36,Cable_L!$A$3:$A$77,$H36,Cable_L!$C$3:$C$77),0))</f>
        <v>#NAME?</v>
      </c>
      <c r="O36" s="27" t="e">
        <f aca="false" t="array" ref="O36:O36">INDEX(INDEX(Cable_L!$H$3:$K$77,,MATCH(O$2,Cable_L!$H$2:$K$2,0)),MATCH(1,COUNTIFS($G36,Cable_L!$A$3:$A$77,$H36,Cable_L!$C$3:$C$77),0))</f>
        <v>#NAME?</v>
      </c>
      <c r="P36" s="15"/>
      <c r="Q36" s="14"/>
      <c r="R36" s="15"/>
      <c r="S36" s="14"/>
    </row>
    <row r="37" customFormat="false" ht="15" hidden="false" customHeight="false" outlineLevel="0" collapsed="false">
      <c r="C37" s="164" t="s">
        <v>902</v>
      </c>
      <c r="D37" s="151" t="s">
        <v>86</v>
      </c>
      <c r="E37" s="151" t="s">
        <v>476</v>
      </c>
      <c r="F37" s="220" t="s">
        <v>903</v>
      </c>
      <c r="G37" s="36" t="str">
        <f aca="false">IF(LEFT(F37,3)="2.5", MID(F37,7,2),LEFT(F37,2))</f>
        <v>43</v>
      </c>
      <c r="H37" s="31" t="s">
        <v>716</v>
      </c>
      <c r="I37" s="200"/>
      <c r="J37" s="31"/>
      <c r="K37" s="31"/>
      <c r="L37" s="27" t="e">
        <f aca="false" t="array" ref="L37:L37">INDEX(Cable_L!$B$3:$B$77,MATCH(1,COUNTIFS($G37,Cable_L!$A$3:$A$77,$H37,Cable_L!$C$3:$C$77),0))</f>
        <v>#NAME?</v>
      </c>
      <c r="M37" s="15"/>
      <c r="N37" s="27" t="e">
        <f aca="false" t="array" ref="N37:N37">INDEX(INDEX(Cable_L!$H$3:$K$77,,MATCH(N$2,Cable_L!$H$2:$K$2,0)),MATCH(1,COUNTIFS($G37,Cable_L!$A$3:$A$77,$H37,Cable_L!$C$3:$C$77),0))</f>
        <v>#NAME?</v>
      </c>
      <c r="O37" s="27" t="e">
        <f aca="false" t="array" ref="O37:O37">INDEX(INDEX(Cable_L!$H$3:$K$77,,MATCH(O$2,Cable_L!$H$2:$K$2,0)),MATCH(1,COUNTIFS($G37,Cable_L!$A$3:$A$77,$H37,Cable_L!$C$3:$C$77),0))</f>
        <v>#NAME?</v>
      </c>
      <c r="P37" s="15"/>
      <c r="Q37" s="14"/>
      <c r="R37" s="15"/>
      <c r="S37" s="14"/>
      <c r="W37" s="151" t="s">
        <v>426</v>
      </c>
    </row>
    <row r="38" customFormat="false" ht="15" hidden="false" customHeight="false" outlineLevel="0" collapsed="false">
      <c r="C38" s="171" t="s">
        <v>902</v>
      </c>
      <c r="D38" s="172" t="s">
        <v>86</v>
      </c>
      <c r="E38" s="172" t="s">
        <v>476</v>
      </c>
      <c r="F38" s="173" t="s">
        <v>904</v>
      </c>
      <c r="G38" s="36" t="str">
        <f aca="false">IF(LEFT(F38,3)="2.5", MID(F38,7,2),LEFT(F38,2))</f>
        <v>43</v>
      </c>
      <c r="H38" s="31" t="s">
        <v>716</v>
      </c>
      <c r="I38" s="200"/>
      <c r="J38" s="31"/>
      <c r="K38" s="31"/>
      <c r="L38" s="27" t="e">
        <f aca="false" t="array" ref="L38:L38">INDEX(Cable_L!$B$3:$B$77,MATCH(1,COUNTIFS($G38,Cable_L!$A$3:$A$77,$H38,Cable_L!$C$3:$C$77),0))</f>
        <v>#NAME?</v>
      </c>
      <c r="M38" s="15"/>
      <c r="N38" s="27"/>
      <c r="O38" s="27"/>
      <c r="P38" s="15"/>
      <c r="Q38" s="14"/>
      <c r="R38" s="15"/>
      <c r="S38" s="14"/>
      <c r="W38" s="151" t="s">
        <v>428</v>
      </c>
      <c r="X38" s="93" t="s">
        <v>95</v>
      </c>
    </row>
    <row r="39" customFormat="false" ht="15" hidden="false" customHeight="false" outlineLevel="0" collapsed="false">
      <c r="C39" s="174" t="s">
        <v>67</v>
      </c>
      <c r="D39" s="175"/>
      <c r="E39" s="175" t="s">
        <v>481</v>
      </c>
      <c r="F39" s="210"/>
      <c r="G39" s="36" t="str">
        <f aca="false">IF(LEFT(F39,3)="2.5", MID(F39,7,2),LEFT(F39,2))</f>
        <v/>
      </c>
      <c r="H39" s="31"/>
      <c r="I39" s="31"/>
      <c r="J39" s="31"/>
      <c r="K39" s="31"/>
      <c r="L39" s="14"/>
      <c r="M39" s="15"/>
      <c r="N39" s="14"/>
      <c r="O39" s="14"/>
      <c r="P39" s="15"/>
      <c r="Q39" s="14"/>
      <c r="R39" s="15"/>
      <c r="S39" s="14"/>
    </row>
    <row r="40" customFormat="false" ht="15" hidden="false" customHeight="false" outlineLevel="0" collapsed="false">
      <c r="G40" s="36" t="str">
        <f aca="false">IF(LEFT(F40,3)="2.5", MID(F40,7,2),LEFT(F40,2))</f>
        <v/>
      </c>
      <c r="H40" s="31"/>
      <c r="I40" s="31"/>
      <c r="J40" s="31"/>
      <c r="K40" s="31"/>
      <c r="L40" s="14"/>
      <c r="M40" s="15"/>
      <c r="N40" s="14"/>
      <c r="O40" s="14"/>
      <c r="P40" s="15"/>
      <c r="Q40" s="14"/>
      <c r="R40" s="15"/>
      <c r="S40" s="14"/>
    </row>
    <row r="41" customFormat="false" ht="15" hidden="false" customHeight="false" outlineLevel="0" collapsed="false">
      <c r="C41" s="159" t="s">
        <v>926</v>
      </c>
      <c r="D41" s="160" t="s">
        <v>191</v>
      </c>
      <c r="E41" s="160" t="s">
        <v>175</v>
      </c>
      <c r="F41" s="219" t="s">
        <v>927</v>
      </c>
      <c r="G41" s="36" t="str">
        <f aca="false">IF(LEFT(F41,3)="2.5", MID(F41,7,2),LEFT(F41,2))</f>
        <v>37</v>
      </c>
      <c r="H41" s="31" t="s">
        <v>774</v>
      </c>
      <c r="I41" s="203"/>
      <c r="J41" s="31"/>
      <c r="K41" s="200"/>
      <c r="L41" s="27" t="e">
        <f aca="false" t="array" ref="L41:L41">INDEX(Cable_L!$B$3:$B$77,MATCH(1,COUNTIFS($G41,Cable_L!$A$3:$A$77,$H41,Cable_L!$C$3:$C$77),0))</f>
        <v>#NAME?</v>
      </c>
      <c r="M41" s="22" t="e">
        <f aca="false" t="array" ref="M41:M42">_xlfn._xlws.sort(_xlfn.unique(G41:G48))</f>
        <v>#NAME?</v>
      </c>
      <c r="N41" s="27" t="e">
        <f aca="false" t="array" ref="N41:N41">INDEX(INDEX(Cable_L!$H$3:$K$77,,MATCH(N$2,Cable_L!$H$2:$K$2,0)),MATCH(1,COUNTIFS($G41,Cable_L!$A$3:$A$77,$H41,Cable_L!$C$3:$C$77),0))</f>
        <v>#NAME?</v>
      </c>
      <c r="O41" s="27" t="e">
        <f aca="false" t="array" ref="O41:O41">INDEX(INDEX(Cable_L!$H$3:$K$77,,MATCH(O$2,Cable_L!$H$2:$K$2,0)),MATCH(1,COUNTIFS($G41,Cable_L!$A$3:$A$77,$H41,Cable_L!$C$3:$C$77),0))</f>
        <v>#NAME?</v>
      </c>
      <c r="P41" s="22" t="e">
        <f aca="false" t="array" ref="P41:P41">_xlfn._xlws.filter(_xlfn.unique(N41:N48),_xlfn.unique(N41:N48)&lt;&gt;"")</f>
        <v>#NAME?</v>
      </c>
      <c r="Q41" s="16" t="e">
        <f aca="false">COUNTIF(N41:N48,P41)</f>
        <v>#NAME?</v>
      </c>
      <c r="R41" s="22" t="e">
        <f aca="false" t="array" ref="R41:R41">_xlfn._xlws.filter(_xlfn.unique(O41:O48),_xlfn.unique(O41:O48)&lt;&gt;"")</f>
        <v>#NAME?</v>
      </c>
      <c r="S41" s="27" t="e">
        <f aca="false">COUNTIF(O41:O48,R41)</f>
        <v>#NAME?</v>
      </c>
    </row>
    <row r="42" customFormat="false" ht="15" hidden="false" customHeight="false" outlineLevel="0" collapsed="false">
      <c r="C42" s="164" t="s">
        <v>928</v>
      </c>
      <c r="D42" s="151" t="s">
        <v>1021</v>
      </c>
      <c r="E42" s="151" t="s">
        <v>180</v>
      </c>
      <c r="F42" s="220" t="s">
        <v>929</v>
      </c>
      <c r="G42" s="36" t="str">
        <f aca="false">IF(LEFT(F42,3)="2.5", MID(F42,7,2),LEFT(F42,2))</f>
        <v>37</v>
      </c>
      <c r="H42" s="31" t="s">
        <v>774</v>
      </c>
      <c r="I42" s="203"/>
      <c r="J42" s="31"/>
      <c r="K42" s="200"/>
      <c r="L42" s="27" t="e">
        <f aca="false" t="array" ref="L42:L42">INDEX(Cable_L!$B$3:$B$77,MATCH(1,COUNTIFS($G42,Cable_L!$A$3:$A$77,$H42,Cable_L!$C$3:$C$77),0))</f>
        <v>#NAME?</v>
      </c>
      <c r="M42" s="15" t="e">
        <v>#NAME?</v>
      </c>
      <c r="N42" s="27" t="e">
        <f aca="false" t="array" ref="N42:N42">INDEX(INDEX(Cable_L!$H$3:$K$77,,MATCH(N$2,Cable_L!$H$2:$K$2,0)),MATCH(1,COUNTIFS($G42,Cable_L!$A$3:$A$77,$H42,Cable_L!$C$3:$C$77),0))</f>
        <v>#NAME?</v>
      </c>
      <c r="O42" s="27" t="e">
        <f aca="false" t="array" ref="O42:O42">INDEX(INDEX(Cable_L!$H$3:$K$77,,MATCH(O$2,Cable_L!$H$2:$K$2,0)),MATCH(1,COUNTIFS($G42,Cable_L!$A$3:$A$77,$H42,Cable_L!$C$3:$C$77),0))</f>
        <v>#NAME?</v>
      </c>
      <c r="P42" s="15"/>
      <c r="Q42" s="14"/>
      <c r="R42" s="15"/>
      <c r="S42" s="14"/>
    </row>
    <row r="43" customFormat="false" ht="15" hidden="false" customHeight="false" outlineLevel="0" collapsed="false">
      <c r="C43" s="164" t="s">
        <v>930</v>
      </c>
      <c r="D43" s="151" t="s">
        <v>1022</v>
      </c>
      <c r="E43" s="151" t="s">
        <v>184</v>
      </c>
      <c r="F43" s="220" t="s">
        <v>932</v>
      </c>
      <c r="G43" s="36" t="str">
        <f aca="false">IF(LEFT(F43,3)="2.5", MID(F43,7,2),LEFT(F43,2))</f>
        <v>37</v>
      </c>
      <c r="H43" s="31" t="s">
        <v>774</v>
      </c>
      <c r="I43" s="203"/>
      <c r="J43" s="31"/>
      <c r="K43" s="200"/>
      <c r="L43" s="27" t="e">
        <f aca="false" t="array" ref="L43:L43">INDEX(Cable_L!$B$3:$B$77,MATCH(1,COUNTIFS($G43,Cable_L!$A$3:$A$77,$H43,Cable_L!$C$3:$C$77),0))</f>
        <v>#NAME?</v>
      </c>
      <c r="M43" s="15"/>
      <c r="N43" s="27" t="e">
        <f aca="false" t="array" ref="N43:N43">INDEX(INDEX(Cable_L!$H$3:$K$77,,MATCH(N$2,Cable_L!$H$2:$K$2,0)),MATCH(1,COUNTIFS($G43,Cable_L!$A$3:$A$77,$H43,Cable_L!$C$3:$C$77),0))</f>
        <v>#NAME?</v>
      </c>
      <c r="O43" s="27" t="e">
        <f aca="false" t="array" ref="O43:O43">INDEX(INDEX(Cable_L!$H$3:$K$77,,MATCH(O$2,Cable_L!$H$2:$K$2,0)),MATCH(1,COUNTIFS($G43,Cable_L!$A$3:$A$77,$H43,Cable_L!$C$3:$C$77),0))</f>
        <v>#NAME?</v>
      </c>
      <c r="P43" s="15"/>
      <c r="Q43" s="14"/>
      <c r="R43" s="15"/>
      <c r="S43" s="14"/>
    </row>
    <row r="44" customFormat="false" ht="15" hidden="false" customHeight="false" outlineLevel="0" collapsed="false">
      <c r="C44" s="164" t="s">
        <v>880</v>
      </c>
      <c r="D44" s="151" t="s">
        <v>187</v>
      </c>
      <c r="E44" s="151" t="s">
        <v>188</v>
      </c>
      <c r="F44" s="220" t="s">
        <v>881</v>
      </c>
      <c r="G44" s="36" t="str">
        <f aca="false">IF(LEFT(F44,3)="2.5", MID(F44,7,2),LEFT(F44,2))</f>
        <v>37</v>
      </c>
      <c r="H44" s="31" t="s">
        <v>774</v>
      </c>
      <c r="I44" s="203"/>
      <c r="J44" s="31"/>
      <c r="K44" s="200"/>
      <c r="L44" s="27" t="e">
        <f aca="false" t="array" ref="L44:L44">INDEX(Cable_L!$B$3:$B$77,MATCH(1,COUNTIFS($G44,Cable_L!$A$3:$A$77,$H44,Cable_L!$C$3:$C$77),0))</f>
        <v>#NAME?</v>
      </c>
      <c r="M44" s="15"/>
      <c r="N44" s="27" t="e">
        <f aca="false" t="array" ref="N44:N44">INDEX(INDEX(Cable_L!$H$3:$K$77,,MATCH(N$2,Cable_L!$H$2:$K$2,0)),MATCH(1,COUNTIFS($G44,Cable_L!$A$3:$A$77,$H44,Cable_L!$C$3:$C$77),0))</f>
        <v>#NAME?</v>
      </c>
      <c r="O44" s="27" t="e">
        <f aca="false" t="array" ref="O44:O44">INDEX(INDEX(Cable_L!$H$3:$K$77,,MATCH(O$2,Cable_L!$H$2:$K$2,0)),MATCH(1,COUNTIFS($G44,Cable_L!$A$3:$A$77,$H44,Cable_L!$C$3:$C$77),0))</f>
        <v>#NAME?</v>
      </c>
      <c r="P44" s="15"/>
      <c r="Q44" s="14"/>
      <c r="R44" s="15"/>
      <c r="S44" s="14"/>
    </row>
    <row r="45" customFormat="false" ht="15" hidden="false" customHeight="false" outlineLevel="0" collapsed="false">
      <c r="C45" s="164" t="s">
        <v>933</v>
      </c>
      <c r="D45" s="151" t="s">
        <v>174</v>
      </c>
      <c r="E45" s="151" t="s">
        <v>192</v>
      </c>
      <c r="F45" s="220" t="s">
        <v>935</v>
      </c>
      <c r="G45" s="36" t="str">
        <f aca="false">IF(LEFT(F45,3)="2.5", MID(F45,7,2),LEFT(F45,2))</f>
        <v>37</v>
      </c>
      <c r="H45" s="31" t="s">
        <v>774</v>
      </c>
      <c r="I45" s="203"/>
      <c r="J45" s="31"/>
      <c r="K45" s="200"/>
      <c r="L45" s="27" t="e">
        <f aca="false" t="array" ref="L45:L45">INDEX(Cable_L!$B$3:$B$77,MATCH(1,COUNTIFS($G45,Cable_L!$A$3:$A$77,$H45,Cable_L!$C$3:$C$77),0))</f>
        <v>#NAME?</v>
      </c>
      <c r="M45" s="15"/>
      <c r="N45" s="27" t="e">
        <f aca="false" t="array" ref="N45:N45">INDEX(INDEX(Cable_L!$H$3:$K$77,,MATCH(N$2,Cable_L!$H$2:$K$2,0)),MATCH(1,COUNTIFS($G45,Cable_L!$A$3:$A$77,$H45,Cable_L!$C$3:$C$77),0))</f>
        <v>#NAME?</v>
      </c>
      <c r="O45" s="27" t="e">
        <f aca="false" t="array" ref="O45:O45">INDEX(INDEX(Cable_L!$H$3:$K$77,,MATCH(O$2,Cable_L!$H$2:$K$2,0)),MATCH(1,COUNTIFS($G45,Cable_L!$A$3:$A$77,$H45,Cable_L!$C$3:$C$77),0))</f>
        <v>#NAME?</v>
      </c>
      <c r="P45" s="15"/>
      <c r="Q45" s="14"/>
      <c r="R45" s="15"/>
      <c r="S45" s="14"/>
    </row>
    <row r="46" customFormat="false" ht="15" hidden="false" customHeight="false" outlineLevel="0" collapsed="false">
      <c r="C46" s="164" t="s">
        <v>67</v>
      </c>
      <c r="E46" s="151" t="s">
        <v>194</v>
      </c>
      <c r="F46" s="220"/>
      <c r="G46" s="36" t="str">
        <f aca="false">IF(LEFT(F46,3)="2.5", MID(F46,7,2),LEFT(F46,2))</f>
        <v/>
      </c>
      <c r="H46" s="31"/>
      <c r="I46" s="31"/>
      <c r="J46" s="31"/>
      <c r="K46" s="31"/>
      <c r="L46" s="14"/>
      <c r="M46" s="15"/>
      <c r="N46" s="14"/>
      <c r="O46" s="14"/>
      <c r="P46" s="15"/>
      <c r="Q46" s="14"/>
      <c r="R46" s="15"/>
      <c r="S46" s="14"/>
    </row>
    <row r="47" customFormat="false" ht="15" hidden="false" customHeight="false" outlineLevel="0" collapsed="false">
      <c r="C47" s="164" t="s">
        <v>67</v>
      </c>
      <c r="E47" s="151" t="s">
        <v>195</v>
      </c>
      <c r="F47" s="220"/>
      <c r="G47" s="36" t="str">
        <f aca="false">IF(LEFT(F47,3)="2.5", MID(F47,7,2),LEFT(F47,2))</f>
        <v/>
      </c>
      <c r="H47" s="31"/>
      <c r="I47" s="31"/>
      <c r="J47" s="31"/>
      <c r="K47" s="31"/>
      <c r="L47" s="14"/>
      <c r="M47" s="15"/>
      <c r="N47" s="14"/>
      <c r="O47" s="14"/>
      <c r="P47" s="15"/>
      <c r="Q47" s="14"/>
      <c r="R47" s="15"/>
      <c r="S47" s="14"/>
    </row>
    <row r="48" customFormat="false" ht="15" hidden="false" customHeight="false" outlineLevel="0" collapsed="false">
      <c r="C48" s="174" t="s">
        <v>67</v>
      </c>
      <c r="D48" s="175"/>
      <c r="E48" s="175" t="s">
        <v>196</v>
      </c>
      <c r="F48" s="210"/>
      <c r="G48" s="36" t="str">
        <f aca="false">IF(LEFT(F48,3)="2.5", MID(F48,7,2),LEFT(F48,2))</f>
        <v/>
      </c>
      <c r="H48" s="31"/>
      <c r="I48" s="31"/>
      <c r="J48" s="31"/>
      <c r="K48" s="31"/>
      <c r="L48" s="14"/>
      <c r="M48" s="15"/>
      <c r="N48" s="14"/>
      <c r="O48" s="14"/>
      <c r="P48" s="15"/>
      <c r="Q48" s="14"/>
      <c r="R48" s="15"/>
      <c r="S48" s="14"/>
    </row>
    <row r="49" customFormat="false" ht="15" hidden="false" customHeight="false" outlineLevel="0" collapsed="false">
      <c r="G49" s="36" t="str">
        <f aca="false">IF(LEFT(F49,3)="2.5", MID(F49,7,2),LEFT(F49,2))</f>
        <v/>
      </c>
      <c r="H49" s="31"/>
      <c r="I49" s="31"/>
      <c r="J49" s="31"/>
      <c r="K49" s="31"/>
      <c r="L49" s="14"/>
      <c r="M49" s="15"/>
      <c r="N49" s="14"/>
      <c r="O49" s="14"/>
      <c r="P49" s="15"/>
      <c r="Q49" s="14"/>
      <c r="R49" s="15"/>
      <c r="S49" s="14"/>
    </row>
    <row r="50" customFormat="false" ht="13.8" hidden="false" customHeight="false" outlineLevel="0" collapsed="false">
      <c r="C50" s="159" t="s">
        <v>966</v>
      </c>
      <c r="D50" s="160" t="s">
        <v>137</v>
      </c>
      <c r="E50" s="160" t="s">
        <v>505</v>
      </c>
      <c r="F50" s="219" t="s">
        <v>967</v>
      </c>
      <c r="G50" s="36" t="str">
        <f aca="false">IF(LEFT(F50,3)="2.5", MID(F50,7,2),LEFT(F50,2))</f>
        <v>42</v>
      </c>
      <c r="H50" s="31" t="s">
        <v>716</v>
      </c>
      <c r="I50" s="200"/>
      <c r="J50" s="31"/>
      <c r="K50" s="31"/>
      <c r="L50" s="27" t="e">
        <f aca="false" t="array" ref="L50:L50">INDEX(Cable_L!$B$3:$B$77,MATCH(1,COUNTIFS($G50,Cable_L!$A$3:$A$77,$H50,Cable_L!$C$3:$C$77),0))</f>
        <v>#NAME?</v>
      </c>
      <c r="M50" s="22" t="e">
        <f aca="false" t="array" ref="M50:M54">_xlfn._xlws.sort(_xlfn.unique(G50:G57))</f>
        <v>#NAME?</v>
      </c>
      <c r="N50" s="27" t="e">
        <f aca="false" t="array" ref="N50:N50">INDEX(INDEX(Cable_L!$H$3:$K$77,,MATCH(N$2,Cable_L!$H$2:$K$2,0)),MATCH(1,COUNTIFS($G50,Cable_L!$A$3:$A$77,$H50,Cable_L!$C$3:$C$77),0))</f>
        <v>#NAME?</v>
      </c>
      <c r="O50" s="27" t="e">
        <f aca="false" t="array" ref="O50:O50">INDEX(INDEX(Cable_L!$H$3:$K$77,,MATCH(O$2,Cable_L!$H$2:$K$2,0)),MATCH(1,COUNTIFS($G50,Cable_L!$A$3:$A$77,$H50,Cable_L!$C$3:$C$77),0))</f>
        <v>#NAME?</v>
      </c>
      <c r="P50" s="22" t="e">
        <f aca="false" t="array" ref="P50:P50">_xlfn._xlws.filter(_xlfn.unique(N50:N57),_xlfn.unique(N50:N57)&lt;&gt;"")</f>
        <v>#NAME?</v>
      </c>
      <c r="Q50" s="16" t="e">
        <f aca="false">COUNTIF(N50:N57,P50)</f>
        <v>#NAME?</v>
      </c>
      <c r="R50" s="22" t="e">
        <f aca="false" t="array" ref="R50:R50">_xlfn._xlws.filter(_xlfn.unique(O50:O57),_xlfn.unique(O50:O57)&lt;&gt;"")</f>
        <v>#NAME?</v>
      </c>
      <c r="S50" s="27" t="e">
        <f aca="false">COUNTIF(O50:O57,R50)</f>
        <v>#NAME?</v>
      </c>
    </row>
    <row r="51" customFormat="false" ht="13.8" hidden="false" customHeight="false" outlineLevel="0" collapsed="false">
      <c r="C51" s="164" t="s">
        <v>968</v>
      </c>
      <c r="D51" s="209" t="s">
        <v>705</v>
      </c>
      <c r="E51" s="151" t="s">
        <v>508</v>
      </c>
      <c r="F51" s="220" t="s">
        <v>969</v>
      </c>
      <c r="G51" s="36" t="str">
        <f aca="false">IF(LEFT(F51,3)="2.5", MID(F51,7,2),LEFT(F51,2))</f>
        <v>42</v>
      </c>
      <c r="H51" s="31" t="s">
        <v>716</v>
      </c>
      <c r="I51" s="200"/>
      <c r="J51" s="31"/>
      <c r="K51" s="31"/>
      <c r="L51" s="27" t="e">
        <f aca="false" t="array" ref="L51:L51">INDEX(Cable_L!$B$3:$B$77,MATCH(1,COUNTIFS($G51,Cable_L!$A$3:$A$77,$H51,Cable_L!$C$3:$C$77),0))</f>
        <v>#NAME?</v>
      </c>
      <c r="M51" s="15" t="e">
        <v>#NAME?</v>
      </c>
      <c r="N51" s="27" t="e">
        <f aca="false" t="array" ref="N51:N51">INDEX(INDEX(Cable_L!$H$3:$K$77,,MATCH(N$2,Cable_L!$H$2:$K$2,0)),MATCH(1,COUNTIFS($G51,Cable_L!$A$3:$A$77,$H51,Cable_L!$C$3:$C$77),0))</f>
        <v>#NAME?</v>
      </c>
      <c r="O51" s="27" t="e">
        <f aca="false" t="array" ref="O51:O51">INDEX(INDEX(Cable_L!$H$3:$K$77,,MATCH(O$2,Cable_L!$H$2:$K$2,0)),MATCH(1,COUNTIFS($G51,Cable_L!$A$3:$A$77,$H51,Cable_L!$C$3:$C$77),0))</f>
        <v>#NAME?</v>
      </c>
      <c r="P51" s="15"/>
      <c r="Q51" s="14"/>
      <c r="R51" s="15"/>
      <c r="S51" s="14"/>
    </row>
    <row r="52" customFormat="false" ht="13.8" hidden="false" customHeight="false" outlineLevel="0" collapsed="false">
      <c r="C52" s="164" t="s">
        <v>970</v>
      </c>
      <c r="D52" s="209" t="s">
        <v>706</v>
      </c>
      <c r="E52" s="151" t="s">
        <v>511</v>
      </c>
      <c r="F52" s="220" t="s">
        <v>971</v>
      </c>
      <c r="G52" s="36" t="str">
        <f aca="false">IF(LEFT(F52,3)="2.5", MID(F52,7,2),LEFT(F52,2))</f>
        <v>40</v>
      </c>
      <c r="H52" s="31" t="s">
        <v>716</v>
      </c>
      <c r="I52" s="200"/>
      <c r="J52" s="31"/>
      <c r="K52" s="31"/>
      <c r="L52" s="27" t="e">
        <f aca="false" t="array" ref="L52:L52">INDEX(Cable_L!$B$3:$B$77,MATCH(1,COUNTIFS($G52,Cable_L!$A$3:$A$77,$H52,Cable_L!$C$3:$C$77),0))</f>
        <v>#NAME?</v>
      </c>
      <c r="M52" s="15" t="e">
        <v>#NAME?</v>
      </c>
      <c r="N52" s="27" t="e">
        <f aca="false" t="array" ref="N52:N52">INDEX(INDEX(Cable_L!$H$3:$K$77,,MATCH(N$2,Cable_L!$H$2:$K$2,0)),MATCH(1,COUNTIFS($G52,Cable_L!$A$3:$A$77,$H52,Cable_L!$C$3:$C$77),0))</f>
        <v>#NAME?</v>
      </c>
      <c r="O52" s="27" t="e">
        <f aca="false" t="array" ref="O52:O52">INDEX(INDEX(Cable_L!$H$3:$K$77,,MATCH(O$2,Cable_L!$H$2:$K$2,0)),MATCH(1,COUNTIFS($G52,Cable_L!$A$3:$A$77,$H52,Cable_L!$C$3:$C$77),0))</f>
        <v>#NAME?</v>
      </c>
      <c r="P52" s="15"/>
      <c r="Q52" s="14"/>
      <c r="R52" s="15"/>
      <c r="S52" s="14"/>
    </row>
    <row r="53" customFormat="false" ht="15" hidden="false" customHeight="false" outlineLevel="0" collapsed="false">
      <c r="C53" s="164" t="s">
        <v>960</v>
      </c>
      <c r="D53" s="151" t="s">
        <v>150</v>
      </c>
      <c r="E53" s="151" t="s">
        <v>514</v>
      </c>
      <c r="F53" s="220" t="s">
        <v>961</v>
      </c>
      <c r="G53" s="36" t="str">
        <f aca="false">IF(LEFT(F53,3)="2.5", MID(F53,7,2),LEFT(F53,2))</f>
        <v>46</v>
      </c>
      <c r="H53" s="31" t="s">
        <v>716</v>
      </c>
      <c r="I53" s="200"/>
      <c r="J53" s="31"/>
      <c r="K53" s="31"/>
      <c r="L53" s="27" t="e">
        <f aca="false" t="array" ref="L53:L53">INDEX(Cable_L!$B$3:$B$77,MATCH(1,COUNTIFS($G53,Cable_L!$A$3:$A$77,$H53,Cable_L!$C$3:$C$77),0))</f>
        <v>#NAME?</v>
      </c>
      <c r="M53" s="15" t="e">
        <v>#NAME?</v>
      </c>
      <c r="N53" s="27" t="e">
        <f aca="false" t="array" ref="N53:N53">INDEX(INDEX(Cable_L!$H$3:$K$77,,MATCH(N$2,Cable_L!$H$2:$K$2,0)),MATCH(1,COUNTIFS($G53,Cable_L!$A$3:$A$77,$H53,Cable_L!$C$3:$C$77),0))</f>
        <v>#NAME?</v>
      </c>
      <c r="O53" s="27" t="e">
        <f aca="false" t="array" ref="O53:O53">INDEX(INDEX(Cable_L!$H$3:$K$77,,MATCH(O$2,Cable_L!$H$2:$K$2,0)),MATCH(1,COUNTIFS($G53,Cable_L!$A$3:$A$77,$H53,Cable_L!$C$3:$C$77),0))</f>
        <v>#NAME?</v>
      </c>
      <c r="P53" s="15"/>
      <c r="Q53" s="14"/>
      <c r="R53" s="15"/>
      <c r="S53" s="14"/>
    </row>
    <row r="54" customFormat="false" ht="15" hidden="false" customHeight="false" outlineLevel="0" collapsed="false">
      <c r="C54" s="164" t="s">
        <v>962</v>
      </c>
      <c r="D54" s="151" t="s">
        <v>155</v>
      </c>
      <c r="E54" s="151" t="s">
        <v>517</v>
      </c>
      <c r="F54" s="220" t="s">
        <v>963</v>
      </c>
      <c r="G54" s="36" t="str">
        <f aca="false">IF(LEFT(F54,3)="2.5", MID(F54,7,2),LEFT(F54,2))</f>
        <v>41</v>
      </c>
      <c r="H54" s="31" t="s">
        <v>716</v>
      </c>
      <c r="I54" s="200"/>
      <c r="J54" s="31"/>
      <c r="K54" s="31"/>
      <c r="L54" s="27" t="e">
        <f aca="false" t="array" ref="L54:L54">INDEX(Cable_L!$B$3:$B$77,MATCH(1,COUNTIFS($G54,Cable_L!$A$3:$A$77,$H54,Cable_L!$C$3:$C$77),0))</f>
        <v>#NAME?</v>
      </c>
      <c r="M54" s="15" t="e">
        <v>#NAME?</v>
      </c>
      <c r="N54" s="27" t="e">
        <f aca="false" t="array" ref="N54:N54">INDEX(INDEX(Cable_L!$H$3:$K$77,,MATCH(N$2,Cable_L!$H$2:$K$2,0)),MATCH(1,COUNTIFS($G54,Cable_L!$A$3:$A$77,$H54,Cable_L!$C$3:$C$77),0))</f>
        <v>#NAME?</v>
      </c>
      <c r="O54" s="27" t="e">
        <f aca="false" t="array" ref="O54:O54">INDEX(INDEX(Cable_L!$H$3:$K$77,,MATCH(O$2,Cable_L!$H$2:$K$2,0)),MATCH(1,COUNTIFS($G54,Cable_L!$A$3:$A$77,$H54,Cable_L!$C$3:$C$77),0))</f>
        <v>#NAME?</v>
      </c>
      <c r="P54" s="15"/>
      <c r="Q54" s="14"/>
      <c r="R54" s="15"/>
      <c r="S54" s="14"/>
    </row>
    <row r="55" customFormat="false" ht="15" hidden="false" customHeight="false" outlineLevel="0" collapsed="false">
      <c r="C55" s="164" t="s">
        <v>964</v>
      </c>
      <c r="D55" s="151" t="s">
        <v>160</v>
      </c>
      <c r="E55" s="151" t="s">
        <v>520</v>
      </c>
      <c r="F55" s="220" t="s">
        <v>965</v>
      </c>
      <c r="G55" s="36" t="str">
        <f aca="false">IF(LEFT(F55,3)="2.5", MID(F55,7,2),LEFT(F55,2))</f>
        <v>40</v>
      </c>
      <c r="H55" s="31" t="s">
        <v>716</v>
      </c>
      <c r="I55" s="200"/>
      <c r="J55" s="31"/>
      <c r="K55" s="31"/>
      <c r="L55" s="27" t="e">
        <f aca="false" t="array" ref="L55:L55">INDEX(Cable_L!$B$3:$B$77,MATCH(1,COUNTIFS($G55,Cable_L!$A$3:$A$77,$H55,Cable_L!$C$3:$C$77),0))</f>
        <v>#NAME?</v>
      </c>
      <c r="M55" s="15"/>
      <c r="N55" s="27" t="e">
        <f aca="false" t="array" ref="N55:N55">INDEX(INDEX(Cable_L!$H$3:$K$77,,MATCH(N$2,Cable_L!$H$2:$K$2,0)),MATCH(1,COUNTIFS($G55,Cable_L!$A$3:$A$77,$H55,Cable_L!$C$3:$C$77),0))</f>
        <v>#NAME?</v>
      </c>
      <c r="O55" s="27" t="e">
        <f aca="false" t="array" ref="O55:O55">INDEX(INDEX(Cable_L!$H$3:$K$77,,MATCH(O$2,Cable_L!$H$2:$K$2,0)),MATCH(1,COUNTIFS($G55,Cable_L!$A$3:$A$77,$H55,Cable_L!$C$3:$C$77),0))</f>
        <v>#NAME?</v>
      </c>
      <c r="P55" s="15"/>
      <c r="Q55" s="14"/>
      <c r="R55" s="15"/>
      <c r="S55" s="14"/>
    </row>
    <row r="56" customFormat="false" ht="15" hidden="false" customHeight="false" outlineLevel="0" collapsed="false">
      <c r="C56" s="164" t="s">
        <v>67</v>
      </c>
      <c r="E56" s="151" t="s">
        <v>522</v>
      </c>
      <c r="F56" s="220"/>
      <c r="G56" s="36" t="str">
        <f aca="false">IF(LEFT(F56,3)="2.5", MID(F56,7,2),LEFT(F56,2))</f>
        <v/>
      </c>
      <c r="H56" s="31"/>
      <c r="I56" s="31"/>
      <c r="J56" s="31"/>
      <c r="K56" s="31"/>
      <c r="L56" s="14"/>
      <c r="M56" s="15"/>
      <c r="N56" s="14"/>
      <c r="O56" s="14"/>
      <c r="P56" s="15"/>
      <c r="Q56" s="14"/>
      <c r="R56" s="15"/>
      <c r="S56" s="14"/>
    </row>
    <row r="57" customFormat="false" ht="15" hidden="false" customHeight="false" outlineLevel="0" collapsed="false">
      <c r="C57" s="174" t="s">
        <v>67</v>
      </c>
      <c r="D57" s="175"/>
      <c r="E57" s="175" t="s">
        <v>523</v>
      </c>
      <c r="F57" s="210"/>
      <c r="G57" s="36" t="str">
        <f aca="false">IF(LEFT(F57,3)="2.5", MID(F57,7,2),LEFT(F57,2))</f>
        <v/>
      </c>
      <c r="H57" s="31"/>
      <c r="I57" s="31"/>
      <c r="J57" s="31"/>
      <c r="K57" s="31"/>
      <c r="L57" s="14"/>
      <c r="M57" s="15"/>
      <c r="N57" s="14"/>
      <c r="O57" s="14"/>
      <c r="P57" s="15"/>
      <c r="Q57" s="14"/>
      <c r="R57" s="15"/>
      <c r="S57" s="14"/>
    </row>
    <row r="58" customFormat="false" ht="15" hidden="false" customHeight="false" outlineLevel="0" collapsed="false">
      <c r="G58" s="36" t="str">
        <f aca="false">IF(LEFT(F58,3)="2.5", MID(F58,7,2),LEFT(F58,2))</f>
        <v/>
      </c>
      <c r="H58" s="31"/>
      <c r="I58" s="31"/>
      <c r="J58" s="31"/>
      <c r="K58" s="31"/>
      <c r="L58" s="14"/>
      <c r="M58" s="15"/>
      <c r="N58" s="14"/>
      <c r="O58" s="14"/>
      <c r="P58" s="15"/>
      <c r="Q58" s="14"/>
      <c r="R58" s="15"/>
      <c r="S58" s="14"/>
    </row>
    <row r="59" customFormat="false" ht="13.8" hidden="false" customHeight="false" outlineLevel="0" collapsed="false">
      <c r="C59" s="159" t="s">
        <v>954</v>
      </c>
      <c r="D59" s="208" t="s">
        <v>98</v>
      </c>
      <c r="E59" s="160" t="s">
        <v>525</v>
      </c>
      <c r="F59" s="219" t="s">
        <v>955</v>
      </c>
      <c r="G59" s="36" t="str">
        <f aca="false">IF(LEFT(F59,3)="2.5", MID(F59,7,2),LEFT(F59,2))</f>
        <v>42</v>
      </c>
      <c r="H59" s="31" t="s">
        <v>716</v>
      </c>
      <c r="I59" s="200"/>
      <c r="J59" s="31"/>
      <c r="K59" s="31"/>
      <c r="L59" s="27" t="e">
        <f aca="false" t="array" ref="L59:L59">INDEX(Cable_L!$B$3:$B$77,MATCH(1,COUNTIFS($G59,Cable_L!$A$3:$A$77,$H59,Cable_L!$C$3:$C$77),0))</f>
        <v>#NAME?</v>
      </c>
      <c r="M59" s="22" t="e">
        <f aca="false" t="array" ref="M59:M64">_xlfn._xlws.sort(_xlfn.unique(G59:G66))</f>
        <v>#NAME?</v>
      </c>
      <c r="N59" s="27" t="e">
        <f aca="false" t="array" ref="N59:N59">INDEX(INDEX(Cable_L!$H$3:$K$77,,MATCH(N$2,Cable_L!$H$2:$K$2,0)),MATCH(1,COUNTIFS($G59,Cable_L!$A$3:$A$77,$H59,Cable_L!$C$3:$C$77),0))</f>
        <v>#NAME?</v>
      </c>
      <c r="O59" s="27" t="e">
        <f aca="false" t="array" ref="O59:O59">INDEX(INDEX(Cable_L!$H$3:$K$77,,MATCH(O$2,Cable_L!$H$2:$K$2,0)),MATCH(1,COUNTIFS($G59,Cable_L!$A$3:$A$77,$H59,Cable_L!$C$3:$C$77),0))</f>
        <v>#NAME?</v>
      </c>
      <c r="P59" s="22" t="e">
        <f aca="false" t="array" ref="P59:P60">_xlfn._xlws.filter(_xlfn.unique(N59:N66),_xlfn.unique(N59:N66)&lt;&gt;"")</f>
        <v>#NAME?</v>
      </c>
      <c r="Q59" s="16" t="e">
        <f aca="false">COUNTIF(N59:N66,P59)</f>
        <v>#NAME?</v>
      </c>
      <c r="R59" s="22" t="e">
        <f aca="false" t="array" ref="R59:R60">_xlfn._xlws.filter(_xlfn.unique(O59:O66),_xlfn.unique(O59:O66)&lt;&gt;"")</f>
        <v>#NAME?</v>
      </c>
      <c r="S59" s="27" t="e">
        <f aca="false">COUNTIF(O59:O66,R59)</f>
        <v>#NAME?</v>
      </c>
    </row>
    <row r="60" customFormat="false" ht="13.8" hidden="false" customHeight="false" outlineLevel="0" collapsed="false">
      <c r="C60" s="164" t="s">
        <v>956</v>
      </c>
      <c r="D60" s="209" t="s">
        <v>103</v>
      </c>
      <c r="E60" s="151" t="s">
        <v>528</v>
      </c>
      <c r="F60" s="220" t="s">
        <v>957</v>
      </c>
      <c r="G60" s="36" t="str">
        <f aca="false">IF(LEFT(F60,3)="2.5", MID(F60,7,2),LEFT(F60,2))</f>
        <v>40</v>
      </c>
      <c r="H60" s="31" t="s">
        <v>716</v>
      </c>
      <c r="I60" s="200"/>
      <c r="J60" s="31"/>
      <c r="K60" s="31"/>
      <c r="L60" s="27" t="e">
        <f aca="false" t="array" ref="L60:L60">INDEX(Cable_L!$B$3:$B$77,MATCH(1,COUNTIFS($G60,Cable_L!$A$3:$A$77,$H60,Cable_L!$C$3:$C$77),0))</f>
        <v>#NAME?</v>
      </c>
      <c r="M60" s="15" t="e">
        <v>#NAME?</v>
      </c>
      <c r="N60" s="27" t="e">
        <f aca="false" t="array" ref="N60:N60">INDEX(INDEX(Cable_L!$H$3:$K$77,,MATCH(N$2,Cable_L!$H$2:$K$2,0)),MATCH(1,COUNTIFS($G60,Cable_L!$A$3:$A$77,$H60,Cable_L!$C$3:$C$77),0))</f>
        <v>#NAME?</v>
      </c>
      <c r="O60" s="27" t="e">
        <f aca="false" t="array" ref="O60:O60">INDEX(INDEX(Cable_L!$H$3:$K$77,,MATCH(O$2,Cable_L!$H$2:$K$2,0)),MATCH(1,COUNTIFS($G60,Cable_L!$A$3:$A$77,$H60,Cable_L!$C$3:$C$77),0))</f>
        <v>#NAME?</v>
      </c>
      <c r="P60" s="15" t="e">
        <v>#NAME?</v>
      </c>
      <c r="Q60" s="16" t="e">
        <f aca="false">COUNTIF(N59:N66,P60)</f>
        <v>#NAME?</v>
      </c>
      <c r="R60" s="15" t="e">
        <v>#NAME?</v>
      </c>
      <c r="S60" s="27" t="e">
        <f aca="false">COUNTIF(O59:O66,R60)</f>
        <v>#NAME?</v>
      </c>
    </row>
    <row r="61" customFormat="false" ht="13.8" hidden="false" customHeight="false" outlineLevel="0" collapsed="false">
      <c r="C61" s="164" t="s">
        <v>958</v>
      </c>
      <c r="D61" s="209" t="s">
        <v>108</v>
      </c>
      <c r="E61" s="151" t="s">
        <v>531</v>
      </c>
      <c r="F61" s="220" t="s">
        <v>959</v>
      </c>
      <c r="G61" s="36" t="str">
        <f aca="false">IF(LEFT(F61,3)="2.5", MID(F61,7,2),LEFT(F61,2))</f>
        <v>38</v>
      </c>
      <c r="H61" s="31" t="s">
        <v>716</v>
      </c>
      <c r="I61" s="200"/>
      <c r="J61" s="31"/>
      <c r="K61" s="203"/>
      <c r="L61" s="27" t="e">
        <f aca="false" t="array" ref="L61:L61">INDEX(Cable_L!$B$3:$B$77,MATCH(1,COUNTIFS($G61,Cable_L!$A$3:$A$77,$H61,Cable_L!$C$3:$C$77),0))</f>
        <v>#NAME?</v>
      </c>
      <c r="M61" s="15" t="e">
        <v>#NAME?</v>
      </c>
      <c r="N61" s="27" t="e">
        <f aca="false" t="array" ref="N61:N61">INDEX(INDEX(Cable_L!$H$3:$K$77,,MATCH(N$2,Cable_L!$H$2:$K$2,0)),MATCH(1,COUNTIFS($G61,Cable_L!$A$3:$A$77,$H61,Cable_L!$C$3:$C$77),0))</f>
        <v>#NAME?</v>
      </c>
      <c r="O61" s="27" t="e">
        <f aca="false" t="array" ref="O61:O61">INDEX(INDEX(Cable_L!$H$3:$K$77,,MATCH(O$2,Cable_L!$H$2:$K$2,0)),MATCH(1,COUNTIFS($G61,Cable_L!$A$3:$A$77,$H61,Cable_L!$C$3:$C$77),0))</f>
        <v>#NAME?</v>
      </c>
      <c r="P61" s="15"/>
      <c r="Q61" s="14"/>
      <c r="R61" s="15"/>
      <c r="S61" s="14"/>
    </row>
    <row r="62" customFormat="false" ht="15" hidden="false" customHeight="false" outlineLevel="0" collapsed="false">
      <c r="C62" s="164" t="s">
        <v>948</v>
      </c>
      <c r="D62" s="151" t="s">
        <v>112</v>
      </c>
      <c r="E62" s="151" t="s">
        <v>534</v>
      </c>
      <c r="F62" s="220" t="s">
        <v>949</v>
      </c>
      <c r="G62" s="36" t="str">
        <f aca="false">IF(LEFT(F62,3)="2.5", MID(F62,7,2),LEFT(F62,2))</f>
        <v>46</v>
      </c>
      <c r="H62" s="31" t="s">
        <v>716</v>
      </c>
      <c r="I62" s="200"/>
      <c r="J62" s="31"/>
      <c r="K62" s="31"/>
      <c r="L62" s="27" t="e">
        <f aca="false" t="array" ref="L62:L62">INDEX(Cable_L!$B$3:$B$77,MATCH(1,COUNTIFS($G62,Cable_L!$A$3:$A$77,$H62,Cable_L!$C$3:$C$77),0))</f>
        <v>#NAME?</v>
      </c>
      <c r="M62" s="15" t="e">
        <v>#NAME?</v>
      </c>
      <c r="N62" s="27" t="e">
        <f aca="false" t="array" ref="N62:N62">INDEX(INDEX(Cable_L!$H$3:$K$77,,MATCH(N$2,Cable_L!$H$2:$K$2,0)),MATCH(1,COUNTIFS($G62,Cable_L!$A$3:$A$77,$H62,Cable_L!$C$3:$C$77),0))</f>
        <v>#NAME?</v>
      </c>
      <c r="O62" s="27" t="e">
        <f aca="false" t="array" ref="O62:O62">INDEX(INDEX(Cable_L!$H$3:$K$77,,MATCH(O$2,Cable_L!$H$2:$K$2,0)),MATCH(1,COUNTIFS($G62,Cable_L!$A$3:$A$77,$H62,Cable_L!$C$3:$C$77),0))</f>
        <v>#NAME?</v>
      </c>
      <c r="P62" s="15"/>
      <c r="Q62" s="14"/>
      <c r="R62" s="15"/>
      <c r="S62" s="14"/>
    </row>
    <row r="63" customFormat="false" ht="15" hidden="false" customHeight="false" outlineLevel="0" collapsed="false">
      <c r="C63" s="164" t="s">
        <v>950</v>
      </c>
      <c r="D63" s="151" t="s">
        <v>119</v>
      </c>
      <c r="E63" s="151" t="s">
        <v>537</v>
      </c>
      <c r="F63" s="220" t="s">
        <v>951</v>
      </c>
      <c r="G63" s="36" t="str">
        <f aca="false">IF(LEFT(F63,3)="2.5", MID(F63,7,2),LEFT(F63,2))</f>
        <v>41</v>
      </c>
      <c r="H63" s="31" t="s">
        <v>716</v>
      </c>
      <c r="I63" s="200"/>
      <c r="J63" s="31"/>
      <c r="K63" s="31"/>
      <c r="L63" s="27" t="e">
        <f aca="false" t="array" ref="L63:L63">INDEX(Cable_L!$B$3:$B$77,MATCH(1,COUNTIFS($G63,Cable_L!$A$3:$A$77,$H63,Cable_L!$C$3:$C$77),0))</f>
        <v>#NAME?</v>
      </c>
      <c r="M63" s="15" t="e">
        <v>#NAME?</v>
      </c>
      <c r="N63" s="27" t="e">
        <f aca="false" t="array" ref="N63:N63">INDEX(INDEX(Cable_L!$H$3:$K$77,,MATCH(N$2,Cable_L!$H$2:$K$2,0)),MATCH(1,COUNTIFS($G63,Cable_L!$A$3:$A$77,$H63,Cable_L!$C$3:$C$77),0))</f>
        <v>#NAME?</v>
      </c>
      <c r="O63" s="27" t="e">
        <f aca="false" t="array" ref="O63:O63">INDEX(INDEX(Cable_L!$H$3:$K$77,,MATCH(O$2,Cable_L!$H$2:$K$2,0)),MATCH(1,COUNTIFS($G63,Cable_L!$A$3:$A$77,$H63,Cable_L!$C$3:$C$77),0))</f>
        <v>#NAME?</v>
      </c>
      <c r="P63" s="15"/>
      <c r="Q63" s="14"/>
      <c r="R63" s="15"/>
      <c r="S63" s="14"/>
    </row>
    <row r="64" customFormat="false" ht="15" hidden="false" customHeight="false" outlineLevel="0" collapsed="false">
      <c r="C64" s="164" t="s">
        <v>952</v>
      </c>
      <c r="D64" s="151" t="s">
        <v>123</v>
      </c>
      <c r="E64" s="151" t="s">
        <v>540</v>
      </c>
      <c r="F64" s="220" t="s">
        <v>953</v>
      </c>
      <c r="G64" s="36" t="str">
        <f aca="false">IF(LEFT(F64,3)="2.5", MID(F64,7,2),LEFT(F64,2))</f>
        <v>40</v>
      </c>
      <c r="H64" s="31" t="s">
        <v>716</v>
      </c>
      <c r="I64" s="200"/>
      <c r="J64" s="31"/>
      <c r="K64" s="31"/>
      <c r="L64" s="27" t="e">
        <f aca="false" t="array" ref="L64:L64">INDEX(Cable_L!$B$3:$B$77,MATCH(1,COUNTIFS($G64,Cable_L!$A$3:$A$77,$H64,Cable_L!$C$3:$C$77),0))</f>
        <v>#NAME?</v>
      </c>
      <c r="M64" s="15" t="e">
        <v>#NAME?</v>
      </c>
      <c r="N64" s="27" t="e">
        <f aca="false" t="array" ref="N64:N64">INDEX(INDEX(Cable_L!$H$3:$K$77,,MATCH(N$2,Cable_L!$H$2:$K$2,0)),MATCH(1,COUNTIFS($G64,Cable_L!$A$3:$A$77,$H64,Cable_L!$C$3:$C$77),0))</f>
        <v>#NAME?</v>
      </c>
      <c r="O64" s="27" t="e">
        <f aca="false" t="array" ref="O64:O64">INDEX(INDEX(Cable_L!$H$3:$K$77,,MATCH(O$2,Cable_L!$H$2:$K$2,0)),MATCH(1,COUNTIFS($G64,Cable_L!$A$3:$A$77,$H64,Cable_L!$C$3:$C$77),0))</f>
        <v>#NAME?</v>
      </c>
      <c r="P64" s="15"/>
      <c r="Q64" s="14"/>
      <c r="R64" s="15"/>
      <c r="S64" s="14"/>
    </row>
    <row r="65" customFormat="false" ht="15" hidden="false" customHeight="false" outlineLevel="0" collapsed="false">
      <c r="C65" s="164" t="s">
        <v>67</v>
      </c>
      <c r="E65" s="151" t="s">
        <v>542</v>
      </c>
      <c r="F65" s="220"/>
      <c r="G65" s="36" t="str">
        <f aca="false">IF(LEFT(F65,3)="2.5", MID(F65,7,2),LEFT(F65,2))</f>
        <v/>
      </c>
      <c r="H65" s="31"/>
      <c r="I65" s="31"/>
      <c r="J65" s="31"/>
      <c r="K65" s="31"/>
      <c r="L65" s="14"/>
      <c r="M65" s="15"/>
      <c r="N65" s="14"/>
      <c r="O65" s="14"/>
      <c r="P65" s="15"/>
      <c r="Q65" s="14"/>
      <c r="R65" s="15"/>
      <c r="S65" s="14"/>
    </row>
    <row r="66" customFormat="false" ht="15" hidden="false" customHeight="false" outlineLevel="0" collapsed="false">
      <c r="C66" s="174" t="s">
        <v>67</v>
      </c>
      <c r="D66" s="175"/>
      <c r="E66" s="175" t="s">
        <v>543</v>
      </c>
      <c r="F66" s="210"/>
      <c r="G66" s="36" t="str">
        <f aca="false">IF(LEFT(F66,3)="2.5", MID(F66,7,2),LEFT(F66,2))</f>
        <v/>
      </c>
      <c r="H66" s="31"/>
      <c r="I66" s="31"/>
      <c r="J66" s="31"/>
      <c r="K66" s="31"/>
      <c r="L66" s="14"/>
      <c r="M66" s="15"/>
      <c r="N66" s="14"/>
      <c r="O66" s="14"/>
      <c r="P66" s="15"/>
      <c r="Q66" s="14"/>
      <c r="R66" s="15"/>
      <c r="S66" s="14"/>
    </row>
    <row r="67" customFormat="false" ht="15" hidden="false" customHeight="false" outlineLevel="0" collapsed="false">
      <c r="G67" s="36" t="str">
        <f aca="false">IF(LEFT(F67,3)="2.5", MID(F67,7,2),LEFT(F67,2))</f>
        <v/>
      </c>
      <c r="H67" s="31"/>
      <c r="I67" s="31"/>
      <c r="J67" s="31"/>
      <c r="K67" s="31"/>
      <c r="L67" s="14"/>
      <c r="M67" s="15"/>
      <c r="N67" s="14"/>
      <c r="O67" s="14"/>
      <c r="P67" s="15"/>
      <c r="Q67" s="14"/>
      <c r="R67" s="15"/>
      <c r="S67" s="14"/>
    </row>
    <row r="68" customFormat="false" ht="15" hidden="false" customHeight="false" outlineLevel="0" collapsed="false">
      <c r="C68" s="159" t="s">
        <v>942</v>
      </c>
      <c r="D68" s="160" t="s">
        <v>55</v>
      </c>
      <c r="E68" s="160" t="s">
        <v>545</v>
      </c>
      <c r="F68" s="219" t="s">
        <v>943</v>
      </c>
      <c r="G68" s="36" t="str">
        <f aca="false">IF(LEFT(F68,3)="2.5", MID(F68,7,2),LEFT(F68,2))</f>
        <v>41</v>
      </c>
      <c r="H68" s="31" t="s">
        <v>716</v>
      </c>
      <c r="I68" s="200"/>
      <c r="J68" s="31"/>
      <c r="K68" s="31"/>
      <c r="L68" s="27" t="e">
        <f aca="false" t="array" ref="L68:L68">INDEX(Cable_L!$B$3:$B$77,MATCH(1,COUNTIFS($G68,Cable_L!$A$3:$A$77,$H68,Cable_L!$C$3:$C$77),0))</f>
        <v>#NAME?</v>
      </c>
      <c r="M68" s="22" t="e">
        <f aca="false" t="array" ref="M68:M71">_xlfn._xlws.sort(_xlfn.unique(G68:G75))</f>
        <v>#NAME?</v>
      </c>
      <c r="N68" s="27" t="e">
        <f aca="false" t="array" ref="N68:N68">INDEX(INDEX(Cable_L!$H$3:$K$77,,MATCH(N$2,Cable_L!$H$2:$K$2,0)),MATCH(1,COUNTIFS($G68,Cable_L!$A$3:$A$77,$H68,Cable_L!$C$3:$C$77),0))</f>
        <v>#NAME?</v>
      </c>
      <c r="O68" s="27" t="e">
        <f aca="false" t="array" ref="O68:O68">INDEX(INDEX(Cable_L!$H$3:$K$77,,MATCH(O$2,Cable_L!$H$2:$K$2,0)),MATCH(1,COUNTIFS($G68,Cable_L!$A$3:$A$77,$H68,Cable_L!$C$3:$C$77),0))</f>
        <v>#NAME?</v>
      </c>
      <c r="P68" s="22" t="e">
        <f aca="false" t="array" ref="P68:P68">_xlfn._xlws.filter(_xlfn.unique(N68:N75),_xlfn.unique(N68:N75)&lt;&gt;"")</f>
        <v>#NAME?</v>
      </c>
      <c r="Q68" s="16" t="e">
        <f aca="false">COUNTIF(N68:N75,P68)</f>
        <v>#NAME?</v>
      </c>
      <c r="R68" s="22" t="e">
        <f aca="false" t="array" ref="R68:R68">_xlfn._xlws.filter(_xlfn.unique(O68:O75),_xlfn.unique(O68:O75)&lt;&gt;"")</f>
        <v>#NAME?</v>
      </c>
      <c r="S68" s="27" t="e">
        <f aca="false">COUNTIF(O68:O75,R68)</f>
        <v>#NAME?</v>
      </c>
    </row>
    <row r="69" customFormat="false" ht="15" hidden="false" customHeight="false" outlineLevel="0" collapsed="false">
      <c r="C69" s="164" t="s">
        <v>944</v>
      </c>
      <c r="D69" s="151" t="s">
        <v>63</v>
      </c>
      <c r="E69" s="151" t="s">
        <v>548</v>
      </c>
      <c r="F69" s="220" t="s">
        <v>945</v>
      </c>
      <c r="G69" s="36" t="str">
        <f aca="false">IF(LEFT(F69,3)="2.5", MID(F69,7,2),LEFT(F69,2))</f>
        <v>39</v>
      </c>
      <c r="H69" s="31" t="s">
        <v>716</v>
      </c>
      <c r="I69" s="200"/>
      <c r="J69" s="31"/>
      <c r="K69" s="31"/>
      <c r="L69" s="27" t="e">
        <f aca="false" t="array" ref="L69:L69">INDEX(Cable_L!$B$3:$B$77,MATCH(1,COUNTIFS($G69,Cable_L!$A$3:$A$77,$H69,Cable_L!$C$3:$C$77),0))</f>
        <v>#NAME?</v>
      </c>
      <c r="M69" s="15" t="e">
        <v>#NAME?</v>
      </c>
      <c r="N69" s="27" t="e">
        <f aca="false" t="array" ref="N69:N69">INDEX(INDEX(Cable_L!$H$3:$K$77,,MATCH(N$2,Cable_L!$H$2:$K$2,0)),MATCH(1,COUNTIFS($G69,Cable_L!$A$3:$A$77,$H69,Cable_L!$C$3:$C$77),0))</f>
        <v>#NAME?</v>
      </c>
      <c r="O69" s="27" t="e">
        <f aca="false" t="array" ref="O69:O69">INDEX(INDEX(Cable_L!$H$3:$K$77,,MATCH(O$2,Cable_L!$H$2:$K$2,0)),MATCH(1,COUNTIFS($G69,Cable_L!$A$3:$A$77,$H69,Cable_L!$C$3:$C$77),0))</f>
        <v>#NAME?</v>
      </c>
      <c r="P69" s="15"/>
      <c r="Q69" s="14"/>
      <c r="R69" s="15"/>
      <c r="S69" s="14"/>
    </row>
    <row r="70" customFormat="false" ht="15" hidden="false" customHeight="false" outlineLevel="0" collapsed="false">
      <c r="C70" s="164" t="s">
        <v>67</v>
      </c>
      <c r="E70" s="151" t="s">
        <v>551</v>
      </c>
      <c r="F70" s="220"/>
      <c r="G70" s="36" t="str">
        <f aca="false">IF(LEFT(F70,3)="2.5", MID(F70,7,2),LEFT(F70,2))</f>
        <v/>
      </c>
      <c r="H70" s="31"/>
      <c r="I70" s="200"/>
      <c r="J70" s="31"/>
      <c r="K70" s="31"/>
      <c r="L70" s="27"/>
      <c r="M70" s="15" t="e">
        <v>#NAME?</v>
      </c>
      <c r="N70" s="27"/>
      <c r="O70" s="27"/>
      <c r="P70" s="15"/>
      <c r="Q70" s="14"/>
      <c r="R70" s="15"/>
      <c r="S70" s="14"/>
    </row>
    <row r="71" customFormat="false" ht="15" hidden="false" customHeight="false" outlineLevel="0" collapsed="false">
      <c r="C71" s="164" t="s">
        <v>936</v>
      </c>
      <c r="D71" s="151" t="s">
        <v>71</v>
      </c>
      <c r="E71" s="151" t="s">
        <v>554</v>
      </c>
      <c r="F71" s="220" t="s">
        <v>937</v>
      </c>
      <c r="G71" s="36" t="str">
        <f aca="false">IF(LEFT(F71,3)="2.5", MID(F71,7,2),LEFT(F71,2))</f>
        <v>46</v>
      </c>
      <c r="H71" s="31" t="s">
        <v>716</v>
      </c>
      <c r="I71" s="200"/>
      <c r="J71" s="31"/>
      <c r="K71" s="31"/>
      <c r="L71" s="27" t="e">
        <f aca="false" t="array" ref="L71:L71">INDEX(Cable_L!$B$3:$B$77,MATCH(1,COUNTIFS($G71,Cable_L!$A$3:$A$77,$H71,Cable_L!$C$3:$C$77),0))</f>
        <v>#NAME?</v>
      </c>
      <c r="M71" s="15" t="e">
        <v>#NAME?</v>
      </c>
      <c r="N71" s="27" t="e">
        <f aca="false" t="array" ref="N71:N71">INDEX(INDEX(Cable_L!$H$3:$K$77,,MATCH(N$2,Cable_L!$H$2:$K$2,0)),MATCH(1,COUNTIFS($G71,Cable_L!$A$3:$A$77,$H71,Cable_L!$C$3:$C$77),0))</f>
        <v>#NAME?</v>
      </c>
      <c r="O71" s="27" t="e">
        <f aca="false" t="array" ref="O71:O71">INDEX(INDEX(Cable_L!$H$3:$K$77,,MATCH(O$2,Cable_L!$H$2:$K$2,0)),MATCH(1,COUNTIFS($G71,Cable_L!$A$3:$A$77,$H71,Cable_L!$C$3:$C$77),0))</f>
        <v>#NAME?</v>
      </c>
      <c r="P71" s="15"/>
      <c r="Q71" s="14"/>
      <c r="R71" s="15"/>
      <c r="S71" s="14"/>
    </row>
    <row r="72" customFormat="false" ht="15" hidden="false" customHeight="false" outlineLevel="0" collapsed="false">
      <c r="C72" s="164" t="s">
        <v>938</v>
      </c>
      <c r="D72" s="151" t="s">
        <v>76</v>
      </c>
      <c r="E72" s="151" t="s">
        <v>557</v>
      </c>
      <c r="F72" s="220" t="s">
        <v>939</v>
      </c>
      <c r="G72" s="36" t="str">
        <f aca="false">IF(LEFT(F72,3)="2.5", MID(F72,7,2),LEFT(F72,2))</f>
        <v>41</v>
      </c>
      <c r="H72" s="31" t="s">
        <v>716</v>
      </c>
      <c r="I72" s="200"/>
      <c r="J72" s="31"/>
      <c r="K72" s="31"/>
      <c r="L72" s="27" t="e">
        <f aca="false" t="array" ref="L72:L72">INDEX(Cable_L!$B$3:$B$77,MATCH(1,COUNTIFS($G72,Cable_L!$A$3:$A$77,$H72,Cable_L!$C$3:$C$77),0))</f>
        <v>#NAME?</v>
      </c>
      <c r="M72" s="15"/>
      <c r="N72" s="27" t="e">
        <f aca="false" t="array" ref="N72:N72">INDEX(INDEX(Cable_L!$H$3:$K$77,,MATCH(N$2,Cable_L!$H$2:$K$2,0)),MATCH(1,COUNTIFS($G72,Cable_L!$A$3:$A$77,$H72,Cable_L!$C$3:$C$77),0))</f>
        <v>#NAME?</v>
      </c>
      <c r="O72" s="27" t="e">
        <f aca="false" t="array" ref="O72:O72">INDEX(INDEX(Cable_L!$H$3:$K$77,,MATCH(O$2,Cable_L!$H$2:$K$2,0)),MATCH(1,COUNTIFS($G72,Cable_L!$A$3:$A$77,$H72,Cable_L!$C$3:$C$77),0))</f>
        <v>#NAME?</v>
      </c>
      <c r="P72" s="15"/>
      <c r="Q72" s="14"/>
      <c r="R72" s="15"/>
      <c r="S72" s="14"/>
    </row>
    <row r="73" customFormat="false" ht="15" hidden="false" customHeight="false" outlineLevel="0" collapsed="false">
      <c r="C73" s="164" t="s">
        <v>940</v>
      </c>
      <c r="D73" s="151" t="s">
        <v>81</v>
      </c>
      <c r="E73" s="151" t="s">
        <v>560</v>
      </c>
      <c r="F73" s="220" t="s">
        <v>941</v>
      </c>
      <c r="G73" s="36" t="str">
        <f aca="false">IF(LEFT(F73,3)="2.5", MID(F73,7,2),LEFT(F73,2))</f>
        <v>39</v>
      </c>
      <c r="H73" s="31" t="s">
        <v>716</v>
      </c>
      <c r="I73" s="200"/>
      <c r="J73" s="31"/>
      <c r="K73" s="31"/>
      <c r="L73" s="27" t="e">
        <f aca="false" t="array" ref="L73:L73">INDEX(Cable_L!$B$3:$B$77,MATCH(1,COUNTIFS($G73,Cable_L!$A$3:$A$77,$H73,Cable_L!$C$3:$C$77),0))</f>
        <v>#NAME?</v>
      </c>
      <c r="M73" s="15"/>
      <c r="N73" s="27" t="e">
        <f aca="false" t="array" ref="N73:N73">INDEX(INDEX(Cable_L!$H$3:$K$77,,MATCH(N$2,Cable_L!$H$2:$K$2,0)),MATCH(1,COUNTIFS($G73,Cable_L!$A$3:$A$77,$H73,Cable_L!$C$3:$C$77),0))</f>
        <v>#NAME?</v>
      </c>
      <c r="O73" s="27" t="e">
        <f aca="false" t="array" ref="O73:O73">INDEX(INDEX(Cable_L!$H$3:$K$77,,MATCH(O$2,Cable_L!$H$2:$K$2,0)),MATCH(1,COUNTIFS($G73,Cable_L!$A$3:$A$77,$H73,Cable_L!$C$3:$C$77),0))</f>
        <v>#NAME?</v>
      </c>
      <c r="P73" s="15"/>
      <c r="Q73" s="14"/>
      <c r="R73" s="15"/>
      <c r="S73" s="14"/>
    </row>
    <row r="74" customFormat="false" ht="15" hidden="false" customHeight="false" outlineLevel="0" collapsed="false">
      <c r="C74" s="164" t="s">
        <v>67</v>
      </c>
      <c r="E74" s="151" t="s">
        <v>562</v>
      </c>
      <c r="F74" s="220"/>
      <c r="G74" s="36" t="str">
        <f aca="false">IF(LEFT(F74,3)="2.5", MID(F74,7,2),LEFT(F74,2))</f>
        <v/>
      </c>
      <c r="H74" s="31"/>
      <c r="I74" s="31"/>
      <c r="J74" s="31"/>
      <c r="K74" s="31"/>
      <c r="L74" s="14"/>
      <c r="M74" s="15"/>
      <c r="N74" s="14"/>
      <c r="O74" s="14"/>
      <c r="P74" s="15"/>
      <c r="Q74" s="14"/>
      <c r="R74" s="15"/>
      <c r="S74" s="14"/>
    </row>
    <row r="75" customFormat="false" ht="15" hidden="false" customHeight="false" outlineLevel="0" collapsed="false">
      <c r="C75" s="174" t="s">
        <v>67</v>
      </c>
      <c r="D75" s="175"/>
      <c r="E75" s="175" t="s">
        <v>563</v>
      </c>
      <c r="F75" s="210"/>
      <c r="G75" s="36" t="str">
        <f aca="false">IF(LEFT(F75,3)="2.5", MID(F75,7,2),LEFT(F75,2))</f>
        <v/>
      </c>
      <c r="H75" s="31"/>
      <c r="I75" s="31"/>
      <c r="J75" s="31"/>
      <c r="K75" s="31"/>
      <c r="L75" s="14"/>
      <c r="M75" s="15"/>
      <c r="N75" s="14"/>
      <c r="O75" s="14"/>
      <c r="P75" s="15"/>
      <c r="Q75" s="14"/>
      <c r="R75" s="15"/>
      <c r="S75" s="14"/>
    </row>
    <row r="76" customFormat="false" ht="15" hidden="false" customHeight="false" outlineLevel="0" collapsed="false">
      <c r="G76" s="36" t="str">
        <f aca="false">IF(LEFT(F76,3)="2.5", MID(F76,7,2),LEFT(F76,2))</f>
        <v/>
      </c>
      <c r="H76" s="31"/>
      <c r="I76" s="31"/>
      <c r="J76" s="31"/>
      <c r="K76" s="31"/>
      <c r="L76" s="14"/>
      <c r="M76" s="15"/>
      <c r="N76" s="14"/>
      <c r="O76" s="14"/>
      <c r="P76" s="15"/>
      <c r="Q76" s="14"/>
      <c r="R76" s="15"/>
      <c r="S76" s="14"/>
    </row>
    <row r="77" customFormat="false" ht="15" hidden="false" customHeight="false" outlineLevel="0" collapsed="false">
      <c r="C77" s="159" t="s">
        <v>972</v>
      </c>
      <c r="D77" s="160" t="s">
        <v>1023</v>
      </c>
      <c r="E77" s="160" t="s">
        <v>258</v>
      </c>
      <c r="F77" s="219" t="s">
        <v>973</v>
      </c>
      <c r="G77" s="36" t="str">
        <f aca="false">IF(LEFT(F77,3)="2.5", MID(F77,7,2),LEFT(F77,2))</f>
        <v>38</v>
      </c>
      <c r="H77" s="31" t="s">
        <v>774</v>
      </c>
      <c r="I77" s="203"/>
      <c r="J77" s="31"/>
      <c r="K77" s="200"/>
      <c r="L77" s="27" t="e">
        <f aca="false" t="array" ref="L77:L77">INDEX(Cable_L!$B$3:$B$77,MATCH(1,COUNTIFS($G77,Cable_L!$A$3:$A$77,$H77,Cable_L!$C$3:$C$77),0))</f>
        <v>#NAME?</v>
      </c>
      <c r="M77" s="22" t="e">
        <f aca="false" t="array" ref="M77:M79">_xlfn._xlws.sort(_xlfn.unique(G77:G84))</f>
        <v>#NAME?</v>
      </c>
      <c r="N77" s="27" t="e">
        <f aca="false" t="array" ref="N77:N77">INDEX(INDEX(Cable_L!$H$3:$K$77,,MATCH(N$2,Cable_L!$H$2:$K$2,0)),MATCH(1,COUNTIFS($G77,Cable_L!$A$3:$A$77,$H77,Cable_L!$C$3:$C$77),0))</f>
        <v>#NAME?</v>
      </c>
      <c r="O77" s="27" t="e">
        <f aca="false" t="array" ref="O77:O77">INDEX(INDEX(Cable_L!$H$3:$K$77,,MATCH(O$2,Cable_L!$H$2:$K$2,0)),MATCH(1,COUNTIFS($G77,Cable_L!$A$3:$A$77,$H77,Cable_L!$C$3:$C$77),0))</f>
        <v>#NAME?</v>
      </c>
      <c r="P77" s="22" t="e">
        <f aca="false" t="array" ref="P77:P77">_xlfn._xlws.filter(_xlfn.unique(N77:N84),_xlfn.unique(N77:N84)&lt;&gt;"")</f>
        <v>#NAME?</v>
      </c>
      <c r="Q77" s="16" t="e">
        <f aca="false">COUNTIF(N77:N84,P77)</f>
        <v>#NAME?</v>
      </c>
      <c r="R77" s="22" t="e">
        <f aca="false" t="array" ref="R77:R77">_xlfn._xlws.filter(_xlfn.unique(O77:O84),_xlfn.unique(O77:O84)&lt;&gt;"")</f>
        <v>#NAME?</v>
      </c>
      <c r="S77" s="27" t="e">
        <f aca="false">COUNTIF(O77:O84,R77)</f>
        <v>#NAME?</v>
      </c>
    </row>
    <row r="78" customFormat="false" ht="15" hidden="false" customHeight="false" outlineLevel="0" collapsed="false">
      <c r="C78" s="164" t="s">
        <v>974</v>
      </c>
      <c r="D78" s="151" t="s">
        <v>1021</v>
      </c>
      <c r="E78" s="151" t="s">
        <v>262</v>
      </c>
      <c r="F78" s="220" t="s">
        <v>975</v>
      </c>
      <c r="G78" s="36" t="str">
        <f aca="false">IF(LEFT(F78,3)="2.5", MID(F78,7,2),LEFT(F78,2))</f>
        <v>38</v>
      </c>
      <c r="H78" s="31" t="s">
        <v>774</v>
      </c>
      <c r="I78" s="203"/>
      <c r="J78" s="31"/>
      <c r="K78" s="200"/>
      <c r="L78" s="27" t="e">
        <f aca="false" t="array" ref="L78:L78">INDEX(Cable_L!$B$3:$B$77,MATCH(1,COUNTIFS($G78,Cable_L!$A$3:$A$77,$H78,Cable_L!$C$3:$C$77),0))</f>
        <v>#NAME?</v>
      </c>
      <c r="M78" s="15" t="e">
        <v>#NAME?</v>
      </c>
      <c r="N78" s="27" t="e">
        <f aca="false" t="array" ref="N78:N78">INDEX(INDEX(Cable_L!$H$3:$K$77,,MATCH(N$2,Cable_L!$H$2:$K$2,0)),MATCH(1,COUNTIFS($G78,Cable_L!$A$3:$A$77,$H78,Cable_L!$C$3:$C$77),0))</f>
        <v>#NAME?</v>
      </c>
      <c r="O78" s="27" t="e">
        <f aca="false" t="array" ref="O78:O78">INDEX(INDEX(Cable_L!$H$3:$K$77,,MATCH(O$2,Cable_L!$H$2:$K$2,0)),MATCH(1,COUNTIFS($G78,Cable_L!$A$3:$A$77,$H78,Cable_L!$C$3:$C$77),0))</f>
        <v>#NAME?</v>
      </c>
      <c r="P78" s="15"/>
      <c r="Q78" s="14"/>
      <c r="R78" s="15"/>
      <c r="S78" s="14"/>
    </row>
    <row r="79" customFormat="false" ht="15" hidden="false" customHeight="false" outlineLevel="0" collapsed="false">
      <c r="C79" s="164" t="s">
        <v>976</v>
      </c>
      <c r="D79" s="151" t="s">
        <v>1022</v>
      </c>
      <c r="E79" s="151" t="s">
        <v>266</v>
      </c>
      <c r="F79" s="220" t="s">
        <v>977</v>
      </c>
      <c r="G79" s="36" t="str">
        <f aca="false">IF(LEFT(F79,3)="2.5", MID(F79,7,2),LEFT(F79,2))</f>
        <v>37</v>
      </c>
      <c r="H79" s="31" t="s">
        <v>774</v>
      </c>
      <c r="I79" s="203"/>
      <c r="J79" s="31"/>
      <c r="K79" s="200"/>
      <c r="L79" s="27" t="e">
        <f aca="false" t="array" ref="L79:L79">INDEX(Cable_L!$B$3:$B$77,MATCH(1,COUNTIFS($G79,Cable_L!$A$3:$A$77,$H79,Cable_L!$C$3:$C$77),0))</f>
        <v>#NAME?</v>
      </c>
      <c r="M79" s="15" t="e">
        <v>#NAME?</v>
      </c>
      <c r="N79" s="27" t="e">
        <f aca="false" t="array" ref="N79:N79">INDEX(INDEX(Cable_L!$H$3:$K$77,,MATCH(N$2,Cable_L!$H$2:$K$2,0)),MATCH(1,COUNTIFS($G79,Cable_L!$A$3:$A$77,$H79,Cable_L!$C$3:$C$77),0))</f>
        <v>#NAME?</v>
      </c>
      <c r="O79" s="27" t="e">
        <f aca="false" t="array" ref="O79:O79">INDEX(INDEX(Cable_L!$H$3:$K$77,,MATCH(O$2,Cable_L!$H$2:$K$2,0)),MATCH(1,COUNTIFS($G79,Cable_L!$A$3:$A$77,$H79,Cable_L!$C$3:$C$77),0))</f>
        <v>#NAME?</v>
      </c>
      <c r="P79" s="15"/>
      <c r="Q79" s="14"/>
      <c r="R79" s="15"/>
      <c r="S79" s="14"/>
    </row>
    <row r="80" customFormat="false" ht="15" hidden="false" customHeight="false" outlineLevel="0" collapsed="false">
      <c r="C80" s="164" t="s">
        <v>946</v>
      </c>
      <c r="D80" s="151" t="s">
        <v>187</v>
      </c>
      <c r="E80" s="151" t="s">
        <v>270</v>
      </c>
      <c r="F80" s="220" t="s">
        <v>947</v>
      </c>
      <c r="G80" s="36" t="str">
        <f aca="false">IF(LEFT(F80,3)="2.5", MID(F80,7,2),LEFT(F80,2))</f>
        <v>38</v>
      </c>
      <c r="H80" s="31" t="s">
        <v>774</v>
      </c>
      <c r="I80" s="203"/>
      <c r="J80" s="31"/>
      <c r="K80" s="200"/>
      <c r="L80" s="27" t="e">
        <f aca="false" t="array" ref="L80:L80">INDEX(Cable_L!$B$3:$B$77,MATCH(1,COUNTIFS($G80,Cable_L!$A$3:$A$77,$H80,Cable_L!$C$3:$C$77),0))</f>
        <v>#NAME?</v>
      </c>
      <c r="M80" s="15"/>
      <c r="N80" s="27" t="e">
        <f aca="false" t="array" ref="N80:N80">INDEX(INDEX(Cable_L!$H$3:$K$77,,MATCH(N$2,Cable_L!$H$2:$K$2,0)),MATCH(1,COUNTIFS($G80,Cable_L!$A$3:$A$77,$H80,Cable_L!$C$3:$C$77),0))</f>
        <v>#NAME?</v>
      </c>
      <c r="O80" s="27" t="e">
        <f aca="false" t="array" ref="O80:O80">INDEX(INDEX(Cable_L!$H$3:$K$77,,MATCH(O$2,Cable_L!$H$2:$K$2,0)),MATCH(1,COUNTIFS($G80,Cable_L!$A$3:$A$77,$H80,Cable_L!$C$3:$C$77),0))</f>
        <v>#NAME?</v>
      </c>
      <c r="P80" s="15"/>
      <c r="Q80" s="14"/>
      <c r="R80" s="15"/>
      <c r="S80" s="14"/>
    </row>
    <row r="81" customFormat="false" ht="15" hidden="false" customHeight="false" outlineLevel="0" collapsed="false">
      <c r="C81" s="164" t="s">
        <v>67</v>
      </c>
      <c r="E81" s="151" t="s">
        <v>272</v>
      </c>
      <c r="F81" s="220"/>
      <c r="G81" s="36" t="str">
        <f aca="false">IF(LEFT(F81,3)="2.5", MID(F81,7,2),LEFT(F81,2))</f>
        <v/>
      </c>
      <c r="H81" s="31"/>
      <c r="I81" s="31"/>
      <c r="J81" s="31"/>
      <c r="K81" s="31"/>
      <c r="L81" s="14"/>
      <c r="M81" s="15"/>
      <c r="N81" s="14"/>
      <c r="O81" s="14"/>
      <c r="P81" s="15"/>
      <c r="Q81" s="14"/>
      <c r="R81" s="15"/>
      <c r="S81" s="14"/>
    </row>
    <row r="82" customFormat="false" ht="15" hidden="false" customHeight="false" outlineLevel="0" collapsed="false">
      <c r="C82" s="164" t="s">
        <v>67</v>
      </c>
      <c r="E82" s="151" t="s">
        <v>273</v>
      </c>
      <c r="F82" s="220"/>
      <c r="G82" s="36" t="str">
        <f aca="false">IF(LEFT(F82,3)="2.5", MID(F82,7,2),LEFT(F82,2))</f>
        <v/>
      </c>
      <c r="H82" s="31"/>
      <c r="I82" s="31"/>
      <c r="J82" s="31"/>
      <c r="K82" s="31"/>
      <c r="L82" s="14"/>
      <c r="M82" s="15"/>
      <c r="N82" s="14"/>
      <c r="O82" s="14"/>
      <c r="P82" s="15"/>
      <c r="Q82" s="14"/>
      <c r="R82" s="15"/>
      <c r="S82" s="14"/>
    </row>
    <row r="83" customFormat="false" ht="15" hidden="false" customHeight="false" outlineLevel="0" collapsed="false">
      <c r="C83" s="164" t="s">
        <v>67</v>
      </c>
      <c r="E83" s="151" t="s">
        <v>274</v>
      </c>
      <c r="F83" s="220"/>
      <c r="G83" s="36" t="str">
        <f aca="false">IF(LEFT(F83,3)="2.5", MID(F83,7,2),LEFT(F83,2))</f>
        <v/>
      </c>
      <c r="H83" s="31"/>
      <c r="I83" s="31"/>
      <c r="J83" s="31"/>
      <c r="K83" s="31"/>
      <c r="L83" s="14"/>
      <c r="M83" s="15"/>
      <c r="N83" s="14"/>
      <c r="O83" s="14"/>
      <c r="P83" s="15"/>
      <c r="Q83" s="14"/>
      <c r="R83" s="15"/>
      <c r="S83" s="14"/>
    </row>
    <row r="84" customFormat="false" ht="15" hidden="false" customHeight="false" outlineLevel="0" collapsed="false">
      <c r="C84" s="174" t="s">
        <v>67</v>
      </c>
      <c r="D84" s="175"/>
      <c r="E84" s="175" t="s">
        <v>275</v>
      </c>
      <c r="F84" s="210"/>
      <c r="G84" s="36" t="str">
        <f aca="false">IF(LEFT(F84,3)="2.5", MID(F84,7,2),LEFT(F84,2))</f>
        <v/>
      </c>
      <c r="H84" s="31"/>
      <c r="I84" s="31"/>
      <c r="J84" s="31"/>
      <c r="K84" s="31"/>
      <c r="L84" s="14"/>
      <c r="M84" s="15"/>
      <c r="N84" s="14"/>
      <c r="O84" s="14"/>
      <c r="P84" s="15"/>
      <c r="Q84" s="14"/>
      <c r="R84" s="15"/>
      <c r="S84" s="14"/>
    </row>
    <row r="85" customFormat="false" ht="15" hidden="false" customHeight="false" outlineLevel="0" collapsed="false">
      <c r="G85" s="36" t="str">
        <f aca="false">IF(LEFT(F85,3)="2.5", MID(F85,7,2),LEFT(F85,2))</f>
        <v/>
      </c>
      <c r="H85" s="31"/>
      <c r="I85" s="31"/>
      <c r="J85" s="31"/>
      <c r="K85" s="31"/>
      <c r="L85" s="14"/>
      <c r="M85" s="15"/>
      <c r="N85" s="14"/>
      <c r="O85" s="14"/>
      <c r="P85" s="15"/>
      <c r="Q85" s="14"/>
      <c r="R85" s="15"/>
      <c r="S85" s="14"/>
    </row>
    <row r="86" customFormat="false" ht="15" hidden="false" customHeight="false" outlineLevel="0" collapsed="false">
      <c r="C86" s="159" t="s">
        <v>996</v>
      </c>
      <c r="D86" s="160" t="s">
        <v>137</v>
      </c>
      <c r="E86" s="160" t="s">
        <v>579</v>
      </c>
      <c r="F86" s="219" t="s">
        <v>997</v>
      </c>
      <c r="G86" s="36" t="str">
        <f aca="false">IF(LEFT(F86,3)="2.5", MID(F86,7,2),LEFT(F86,2))</f>
        <v>42</v>
      </c>
      <c r="H86" s="31" t="s">
        <v>716</v>
      </c>
      <c r="I86" s="200"/>
      <c r="J86" s="31"/>
      <c r="K86" s="31"/>
      <c r="L86" s="27" t="e">
        <f aca="false" t="array" ref="L86:L86">INDEX(Cable_L!$B$3:$B$77,MATCH(1,COUNTIFS($G86,Cable_L!$A$3:$A$77,$H86,Cable_L!$C$3:$C$77),0))</f>
        <v>#NAME?</v>
      </c>
      <c r="M86" s="22" t="e">
        <f aca="false" t="array" ref="M86:M89">_xlfn._xlws.sort(_xlfn.unique(G86:G93))</f>
        <v>#NAME?</v>
      </c>
      <c r="N86" s="27" t="e">
        <f aca="false" t="array" ref="N86:N86">INDEX(INDEX(Cable_L!$H$3:$K$77,,MATCH(N$2,Cable_L!$H$2:$K$2,0)),MATCH(1,COUNTIFS($G86,Cable_L!$A$3:$A$77,$H86,Cable_L!$C$3:$C$77),0))</f>
        <v>#NAME?</v>
      </c>
      <c r="O86" s="27" t="e">
        <f aca="false" t="array" ref="O86:O86">INDEX(INDEX(Cable_L!$H$3:$K$77,,MATCH(O$2,Cable_L!$H$2:$K$2,0)),MATCH(1,COUNTIFS($G86,Cable_L!$A$3:$A$77,$H86,Cable_L!$C$3:$C$77),0))</f>
        <v>#NAME?</v>
      </c>
      <c r="P86" s="22" t="e">
        <f aca="false" t="array" ref="P86:P86">_xlfn._xlws.filter(_xlfn.unique(N86:N93),_xlfn.unique(N86:N93)&lt;&gt;"")</f>
        <v>#NAME?</v>
      </c>
      <c r="Q86" s="16" t="e">
        <f aca="false">COUNTIF(N86:N93,P86)</f>
        <v>#NAME?</v>
      </c>
      <c r="R86" s="22" t="e">
        <f aca="false" t="array" ref="R86:R86">_xlfn._xlws.filter(_xlfn.unique(O86:O93),_xlfn.unique(O86:O93)&lt;&gt;"")</f>
        <v>#NAME?</v>
      </c>
      <c r="S86" s="27" t="e">
        <f aca="false">COUNTIF(O86:O93,R86)</f>
        <v>#NAME?</v>
      </c>
    </row>
    <row r="87" customFormat="false" ht="15" hidden="false" customHeight="false" outlineLevel="0" collapsed="false">
      <c r="C87" s="164" t="s">
        <v>998</v>
      </c>
      <c r="D87" s="151" t="s">
        <v>705</v>
      </c>
      <c r="E87" s="151" t="s">
        <v>582</v>
      </c>
      <c r="F87" s="220" t="s">
        <v>999</v>
      </c>
      <c r="G87" s="36" t="str">
        <f aca="false">IF(LEFT(F87,3)="2.5", MID(F87,7,2),LEFT(F87,2))</f>
        <v>42</v>
      </c>
      <c r="H87" s="31" t="s">
        <v>716</v>
      </c>
      <c r="I87" s="200"/>
      <c r="J87" s="31"/>
      <c r="K87" s="31"/>
      <c r="L87" s="27" t="e">
        <f aca="false" t="array" ref="L87:L87">INDEX(Cable_L!$B$3:$B$77,MATCH(1,COUNTIFS($G87,Cable_L!$A$3:$A$77,$H87,Cable_L!$C$3:$C$77),0))</f>
        <v>#NAME?</v>
      </c>
      <c r="M87" s="15" t="e">
        <v>#NAME?</v>
      </c>
      <c r="N87" s="27" t="e">
        <f aca="false" t="array" ref="N87:N87">INDEX(INDEX(Cable_L!$H$3:$K$77,,MATCH(N$2,Cable_L!$H$2:$K$2,0)),MATCH(1,COUNTIFS($G87,Cable_L!$A$3:$A$77,$H87,Cable_L!$C$3:$C$77),0))</f>
        <v>#NAME?</v>
      </c>
      <c r="O87" s="27" t="e">
        <f aca="false" t="array" ref="O87:O87">INDEX(INDEX(Cable_L!$H$3:$K$77,,MATCH(O$2,Cable_L!$H$2:$K$2,0)),MATCH(1,COUNTIFS($G87,Cable_L!$A$3:$A$77,$H87,Cable_L!$C$3:$C$77),0))</f>
        <v>#NAME?</v>
      </c>
      <c r="P87" s="15"/>
      <c r="Q87" s="14"/>
      <c r="R87" s="15"/>
      <c r="S87" s="14"/>
    </row>
    <row r="88" customFormat="false" ht="15" hidden="false" customHeight="false" outlineLevel="0" collapsed="false">
      <c r="C88" s="164" t="s">
        <v>1000</v>
      </c>
      <c r="D88" s="151" t="s">
        <v>706</v>
      </c>
      <c r="E88" s="151" t="s">
        <v>585</v>
      </c>
      <c r="F88" s="220" t="s">
        <v>1001</v>
      </c>
      <c r="G88" s="36" t="str">
        <f aca="false">IF(LEFT(F88,3)="2.5", MID(F88,7,2),LEFT(F88,2))</f>
        <v>40</v>
      </c>
      <c r="H88" s="31" t="s">
        <v>716</v>
      </c>
      <c r="I88" s="200"/>
      <c r="J88" s="31"/>
      <c r="K88" s="31"/>
      <c r="L88" s="27" t="e">
        <f aca="false" t="array" ref="L88:L88">INDEX(Cable_L!$B$3:$B$77,MATCH(1,COUNTIFS($G88,Cable_L!$A$3:$A$77,$H88,Cable_L!$C$3:$C$77),0))</f>
        <v>#NAME?</v>
      </c>
      <c r="M88" s="15" t="e">
        <v>#NAME?</v>
      </c>
      <c r="N88" s="27" t="e">
        <f aca="false" t="array" ref="N88:N88">INDEX(INDEX(Cable_L!$H$3:$K$77,,MATCH(N$2,Cable_L!$H$2:$K$2,0)),MATCH(1,COUNTIFS($G88,Cable_L!$A$3:$A$77,$H88,Cable_L!$C$3:$C$77),0))</f>
        <v>#NAME?</v>
      </c>
      <c r="O88" s="27" t="e">
        <f aca="false" t="array" ref="O88:O88">INDEX(INDEX(Cable_L!$H$3:$K$77,,MATCH(O$2,Cable_L!$H$2:$K$2,0)),MATCH(1,COUNTIFS($G88,Cable_L!$A$3:$A$77,$H88,Cable_L!$C$3:$C$77),0))</f>
        <v>#NAME?</v>
      </c>
      <c r="P88" s="15"/>
      <c r="Q88" s="14"/>
      <c r="R88" s="15"/>
      <c r="S88" s="14"/>
    </row>
    <row r="89" customFormat="false" ht="15" hidden="false" customHeight="false" outlineLevel="0" collapsed="false">
      <c r="C89" s="164" t="s">
        <v>990</v>
      </c>
      <c r="D89" s="151" t="s">
        <v>150</v>
      </c>
      <c r="E89" s="151" t="s">
        <v>588</v>
      </c>
      <c r="F89" s="220" t="s">
        <v>991</v>
      </c>
      <c r="G89" s="36" t="str">
        <f aca="false">IF(LEFT(F89,3)="2.5", MID(F89,7,2),LEFT(F89,2))</f>
        <v>46</v>
      </c>
      <c r="H89" s="31" t="s">
        <v>716</v>
      </c>
      <c r="I89" s="200"/>
      <c r="J89" s="31"/>
      <c r="K89" s="31"/>
      <c r="L89" s="27" t="e">
        <f aca="false" t="array" ref="L89:L89">INDEX(Cable_L!$B$3:$B$77,MATCH(1,COUNTIFS($G89,Cable_L!$A$3:$A$77,$H89,Cable_L!$C$3:$C$77),0))</f>
        <v>#NAME?</v>
      </c>
      <c r="M89" s="15" t="e">
        <v>#NAME?</v>
      </c>
      <c r="N89" s="27" t="e">
        <f aca="false" t="array" ref="N89:N89">INDEX(INDEX(Cable_L!$H$3:$K$77,,MATCH(N$2,Cable_L!$H$2:$K$2,0)),MATCH(1,COUNTIFS($G89,Cable_L!$A$3:$A$77,$H89,Cable_L!$C$3:$C$77),0))</f>
        <v>#NAME?</v>
      </c>
      <c r="O89" s="27" t="e">
        <f aca="false" t="array" ref="O89:O89">INDEX(INDEX(Cable_L!$H$3:$K$77,,MATCH(O$2,Cable_L!$H$2:$K$2,0)),MATCH(1,COUNTIFS($G89,Cable_L!$A$3:$A$77,$H89,Cable_L!$C$3:$C$77),0))</f>
        <v>#NAME?</v>
      </c>
      <c r="P89" s="15"/>
      <c r="Q89" s="14"/>
      <c r="R89" s="15"/>
      <c r="S89" s="14"/>
    </row>
    <row r="90" customFormat="false" ht="15" hidden="false" customHeight="false" outlineLevel="0" collapsed="false">
      <c r="C90" s="164" t="s">
        <v>992</v>
      </c>
      <c r="D90" s="151" t="s">
        <v>155</v>
      </c>
      <c r="E90" s="151" t="s">
        <v>591</v>
      </c>
      <c r="F90" s="220" t="s">
        <v>993</v>
      </c>
      <c r="G90" s="36" t="str">
        <f aca="false">IF(LEFT(F90,3)="2.5", MID(F90,7,2),LEFT(F90,2))</f>
        <v>42</v>
      </c>
      <c r="H90" s="31" t="s">
        <v>716</v>
      </c>
      <c r="I90" s="200"/>
      <c r="J90" s="31"/>
      <c r="K90" s="31"/>
      <c r="L90" s="27" t="e">
        <f aca="false" t="array" ref="L90:L90">INDEX(Cable_L!$B$3:$B$77,MATCH(1,COUNTIFS($G90,Cable_L!$A$3:$A$77,$H90,Cable_L!$C$3:$C$77),0))</f>
        <v>#NAME?</v>
      </c>
      <c r="M90" s="15"/>
      <c r="N90" s="27" t="e">
        <f aca="false" t="array" ref="N90:N90">INDEX(INDEX(Cable_L!$H$3:$K$77,,MATCH(N$2,Cable_L!$H$2:$K$2,0)),MATCH(1,COUNTIFS($G90,Cable_L!$A$3:$A$77,$H90,Cable_L!$C$3:$C$77),0))</f>
        <v>#NAME?</v>
      </c>
      <c r="O90" s="27" t="e">
        <f aca="false" t="array" ref="O90:O90">INDEX(INDEX(Cable_L!$H$3:$K$77,,MATCH(O$2,Cable_L!$H$2:$K$2,0)),MATCH(1,COUNTIFS($G90,Cable_L!$A$3:$A$77,$H90,Cable_L!$C$3:$C$77),0))</f>
        <v>#NAME?</v>
      </c>
      <c r="P90" s="15"/>
      <c r="Q90" s="14"/>
      <c r="R90" s="15"/>
      <c r="S90" s="14"/>
    </row>
    <row r="91" customFormat="false" ht="15" hidden="false" customHeight="false" outlineLevel="0" collapsed="false">
      <c r="C91" s="164" t="s">
        <v>994</v>
      </c>
      <c r="D91" s="151" t="s">
        <v>160</v>
      </c>
      <c r="E91" s="151" t="s">
        <v>594</v>
      </c>
      <c r="F91" s="220" t="s">
        <v>995</v>
      </c>
      <c r="G91" s="36" t="str">
        <f aca="false">IF(LEFT(F91,3)="2.5", MID(F91,7,2),LEFT(F91,2))</f>
        <v>40</v>
      </c>
      <c r="H91" s="31" t="s">
        <v>716</v>
      </c>
      <c r="I91" s="200"/>
      <c r="J91" s="31"/>
      <c r="K91" s="31"/>
      <c r="L91" s="27" t="e">
        <f aca="false" t="array" ref="L91:L91">INDEX(Cable_L!$B$3:$B$77,MATCH(1,COUNTIFS($G91,Cable_L!$A$3:$A$77,$H91,Cable_L!$C$3:$C$77),0))</f>
        <v>#NAME?</v>
      </c>
      <c r="M91" s="15"/>
      <c r="N91" s="27" t="e">
        <f aca="false" t="array" ref="N91:N91">INDEX(INDEX(Cable_L!$H$3:$K$77,,MATCH(N$2,Cable_L!$H$2:$K$2,0)),MATCH(1,COUNTIFS($G91,Cable_L!$A$3:$A$77,$H91,Cable_L!$C$3:$C$77),0))</f>
        <v>#NAME?</v>
      </c>
      <c r="O91" s="27" t="e">
        <f aca="false" t="array" ref="O91:O91">INDEX(INDEX(Cable_L!$H$3:$K$77,,MATCH(O$2,Cable_L!$H$2:$K$2,0)),MATCH(1,COUNTIFS($G91,Cable_L!$A$3:$A$77,$H91,Cable_L!$C$3:$C$77),0))</f>
        <v>#NAME?</v>
      </c>
      <c r="P91" s="15"/>
      <c r="Q91" s="14"/>
      <c r="R91" s="15"/>
      <c r="S91" s="14"/>
    </row>
    <row r="92" customFormat="false" ht="15" hidden="false" customHeight="false" outlineLevel="0" collapsed="false">
      <c r="C92" s="164" t="s">
        <v>67</v>
      </c>
      <c r="E92" s="151" t="s">
        <v>596</v>
      </c>
      <c r="F92" s="220"/>
      <c r="G92" s="36" t="str">
        <f aca="false">IF(LEFT(F92,3)="2.5", MID(F92,7,2),LEFT(F92,2))</f>
        <v/>
      </c>
      <c r="H92" s="31"/>
      <c r="I92" s="31"/>
      <c r="J92" s="31"/>
      <c r="K92" s="31"/>
      <c r="L92" s="14"/>
      <c r="M92" s="15"/>
      <c r="N92" s="14"/>
      <c r="O92" s="14"/>
      <c r="P92" s="15"/>
      <c r="Q92" s="14"/>
      <c r="R92" s="15"/>
      <c r="S92" s="14"/>
    </row>
    <row r="93" customFormat="false" ht="15" hidden="false" customHeight="false" outlineLevel="0" collapsed="false">
      <c r="C93" s="174" t="s">
        <v>67</v>
      </c>
      <c r="D93" s="175"/>
      <c r="E93" s="175" t="s">
        <v>597</v>
      </c>
      <c r="F93" s="210"/>
      <c r="G93" s="36" t="str">
        <f aca="false">IF(LEFT(F93,3)="2.5", MID(F93,7,2),LEFT(F93,2))</f>
        <v/>
      </c>
      <c r="H93" s="31"/>
      <c r="I93" s="31"/>
      <c r="J93" s="31"/>
      <c r="K93" s="31"/>
      <c r="L93" s="14"/>
      <c r="M93" s="15"/>
      <c r="N93" s="14"/>
      <c r="O93" s="14"/>
      <c r="P93" s="15"/>
      <c r="Q93" s="14"/>
      <c r="R93" s="15"/>
      <c r="S93" s="14"/>
    </row>
    <row r="94" customFormat="false" ht="15" hidden="false" customHeight="false" outlineLevel="0" collapsed="false">
      <c r="G94" s="36" t="str">
        <f aca="false">IF(LEFT(F94,3)="2.5", MID(F94,7,2),LEFT(F94,2))</f>
        <v/>
      </c>
      <c r="H94" s="31"/>
      <c r="I94" s="31"/>
      <c r="J94" s="31"/>
      <c r="K94" s="31"/>
      <c r="L94" s="14"/>
      <c r="M94" s="15"/>
      <c r="N94" s="14"/>
      <c r="O94" s="14"/>
      <c r="P94" s="15"/>
      <c r="Q94" s="14"/>
      <c r="R94" s="15"/>
      <c r="S94" s="14"/>
    </row>
    <row r="95" customFormat="false" ht="13.8" hidden="false" customHeight="false" outlineLevel="0" collapsed="false">
      <c r="C95" s="159" t="s">
        <v>984</v>
      </c>
      <c r="D95" s="208" t="s">
        <v>98</v>
      </c>
      <c r="E95" s="160" t="s">
        <v>599</v>
      </c>
      <c r="F95" s="219" t="s">
        <v>985</v>
      </c>
      <c r="G95" s="36" t="str">
        <f aca="false">IF(LEFT(F95,3)="2.5", MID(F95,7,2),LEFT(F95,2))</f>
        <v>42</v>
      </c>
      <c r="H95" s="31" t="s">
        <v>716</v>
      </c>
      <c r="I95" s="200"/>
      <c r="J95" s="31"/>
      <c r="K95" s="31"/>
      <c r="L95" s="27" t="e">
        <f aca="false" t="array" ref="L95:L95">INDEX(Cable_L!$B$3:$B$77,MATCH(1,COUNTIFS($G95,Cable_L!$A$3:$A$77,$H95,Cable_L!$C$3:$C$77),0))</f>
        <v>#NAME?</v>
      </c>
      <c r="M95" s="22" t="e">
        <f aca="false" t="array" ref="M95:M99">_xlfn._xlws.sort(_xlfn.unique(G95:G102))</f>
        <v>#NAME?</v>
      </c>
      <c r="N95" s="27" t="e">
        <f aca="false" t="array" ref="N95:N95">INDEX(INDEX(Cable_L!$H$3:$K$77,,MATCH(N$2,Cable_L!$H$2:$K$2,0)),MATCH(1,COUNTIFS($G95,Cable_L!$A$3:$A$77,$H95,Cable_L!$C$3:$C$77),0))</f>
        <v>#NAME?</v>
      </c>
      <c r="O95" s="27" t="e">
        <f aca="false" t="array" ref="O95:O95">INDEX(INDEX(Cable_L!$H$3:$K$77,,MATCH(O$2,Cable_L!$H$2:$K$2,0)),MATCH(1,COUNTIFS($G95,Cable_L!$A$3:$A$77,$H95,Cable_L!$C$3:$C$77),0))</f>
        <v>#NAME?</v>
      </c>
      <c r="P95" s="22" t="e">
        <f aca="false" t="array" ref="P95:P96">_xlfn._xlws.filter(_xlfn.unique(N95:N102),_xlfn.unique(N95:N102)&lt;&gt;"")</f>
        <v>#NAME?</v>
      </c>
      <c r="Q95" s="16" t="e">
        <f aca="false">COUNTIF(N95:N102,P95)</f>
        <v>#NAME?</v>
      </c>
      <c r="R95" s="22" t="e">
        <f aca="false" t="array" ref="R95:R96">_xlfn._xlws.filter(_xlfn.unique(O95:O102),_xlfn.unique(O95:O102)&lt;&gt;"")</f>
        <v>#NAME?</v>
      </c>
      <c r="S95" s="27" t="e">
        <f aca="false">COUNTIF(O95:O102,R95)</f>
        <v>#NAME?</v>
      </c>
    </row>
    <row r="96" customFormat="false" ht="13.8" hidden="false" customHeight="false" outlineLevel="0" collapsed="false">
      <c r="C96" s="164" t="s">
        <v>986</v>
      </c>
      <c r="D96" s="209" t="s">
        <v>103</v>
      </c>
      <c r="E96" s="151" t="s">
        <v>602</v>
      </c>
      <c r="F96" s="220" t="s">
        <v>987</v>
      </c>
      <c r="G96" s="36" t="str">
        <f aca="false">IF(LEFT(F96,3)="2.5", MID(F96,7,2),LEFT(F96,2))</f>
        <v>40</v>
      </c>
      <c r="H96" s="31" t="s">
        <v>716</v>
      </c>
      <c r="I96" s="200"/>
      <c r="J96" s="31"/>
      <c r="K96" s="31"/>
      <c r="L96" s="27" t="e">
        <f aca="false" t="array" ref="L96:L96">INDEX(Cable_L!$B$3:$B$77,MATCH(1,COUNTIFS($G96,Cable_L!$A$3:$A$77,$H96,Cable_L!$C$3:$C$77),0))</f>
        <v>#NAME?</v>
      </c>
      <c r="M96" s="15" t="e">
        <v>#NAME?</v>
      </c>
      <c r="N96" s="27" t="e">
        <f aca="false" t="array" ref="N96:N96">INDEX(INDEX(Cable_L!$H$3:$K$77,,MATCH(N$2,Cable_L!$H$2:$K$2,0)),MATCH(1,COUNTIFS($G96,Cable_L!$A$3:$A$77,$H96,Cable_L!$C$3:$C$77),0))</f>
        <v>#NAME?</v>
      </c>
      <c r="O96" s="27" t="e">
        <f aca="false" t="array" ref="O96:O96">INDEX(INDEX(Cable_L!$H$3:$K$77,,MATCH(O$2,Cable_L!$H$2:$K$2,0)),MATCH(1,COUNTIFS($G96,Cable_L!$A$3:$A$77,$H96,Cable_L!$C$3:$C$77),0))</f>
        <v>#NAME?</v>
      </c>
      <c r="P96" s="15" t="e">
        <v>#NAME?</v>
      </c>
      <c r="Q96" s="16" t="e">
        <f aca="false">COUNTIF(N95:N102,P96)</f>
        <v>#NAME?</v>
      </c>
      <c r="R96" s="15" t="e">
        <v>#NAME?</v>
      </c>
      <c r="S96" s="27" t="e">
        <f aca="false">COUNTIF(O95:O102,R96)</f>
        <v>#NAME?</v>
      </c>
    </row>
    <row r="97" customFormat="false" ht="13.8" hidden="false" customHeight="false" outlineLevel="0" collapsed="false">
      <c r="C97" s="164" t="s">
        <v>988</v>
      </c>
      <c r="D97" s="209" t="s">
        <v>108</v>
      </c>
      <c r="E97" s="151" t="s">
        <v>605</v>
      </c>
      <c r="F97" s="220" t="s">
        <v>989</v>
      </c>
      <c r="G97" s="36" t="str">
        <f aca="false">IF(LEFT(F97,3)="2.5", MID(F97,7,2),LEFT(F97,2))</f>
        <v>38</v>
      </c>
      <c r="H97" s="31" t="s">
        <v>716</v>
      </c>
      <c r="I97" s="200"/>
      <c r="J97" s="31"/>
      <c r="K97" s="203"/>
      <c r="L97" s="27" t="e">
        <f aca="false" t="array" ref="L97:L97">INDEX(Cable_L!$B$3:$B$77,MATCH(1,COUNTIFS($G97,Cable_L!$A$3:$A$77,$H97,Cable_L!$C$3:$C$77),0))</f>
        <v>#NAME?</v>
      </c>
      <c r="M97" s="15" t="e">
        <v>#NAME?</v>
      </c>
      <c r="N97" s="27" t="e">
        <f aca="false" t="array" ref="N97:N97">INDEX(INDEX(Cable_L!$H$3:$K$77,,MATCH(N$2,Cable_L!$H$2:$K$2,0)),MATCH(1,COUNTIFS($G97,Cable_L!$A$3:$A$77,$H97,Cable_L!$C$3:$C$77),0))</f>
        <v>#NAME?</v>
      </c>
      <c r="O97" s="27" t="e">
        <f aca="false" t="array" ref="O97:O97">INDEX(INDEX(Cable_L!$H$3:$K$77,,MATCH(O$2,Cable_L!$H$2:$K$2,0)),MATCH(1,COUNTIFS($G97,Cable_L!$A$3:$A$77,$H97,Cable_L!$C$3:$C$77),0))</f>
        <v>#NAME?</v>
      </c>
      <c r="P97" s="15"/>
      <c r="Q97" s="14"/>
      <c r="R97" s="15"/>
      <c r="S97" s="14"/>
    </row>
    <row r="98" customFormat="false" ht="15" hidden="false" customHeight="false" outlineLevel="0" collapsed="false">
      <c r="C98" s="164" t="s">
        <v>978</v>
      </c>
      <c r="D98" s="151" t="s">
        <v>112</v>
      </c>
      <c r="E98" s="151" t="s">
        <v>608</v>
      </c>
      <c r="F98" s="220" t="s">
        <v>979</v>
      </c>
      <c r="G98" s="36" t="str">
        <f aca="false">IF(LEFT(F98,3)="2.5", MID(F98,7,2),LEFT(F98,2))</f>
        <v>46</v>
      </c>
      <c r="H98" s="31" t="s">
        <v>716</v>
      </c>
      <c r="I98" s="200"/>
      <c r="J98" s="31"/>
      <c r="K98" s="31"/>
      <c r="L98" s="27" t="e">
        <f aca="false" t="array" ref="L98:L98">INDEX(Cable_L!$B$3:$B$77,MATCH(1,COUNTIFS($G98,Cable_L!$A$3:$A$77,$H98,Cable_L!$C$3:$C$77),0))</f>
        <v>#NAME?</v>
      </c>
      <c r="M98" s="15" t="e">
        <v>#NAME?</v>
      </c>
      <c r="N98" s="27" t="e">
        <f aca="false" t="array" ref="N98:N98">INDEX(INDEX(Cable_L!$H$3:$K$77,,MATCH(N$2,Cable_L!$H$2:$K$2,0)),MATCH(1,COUNTIFS($G98,Cable_L!$A$3:$A$77,$H98,Cable_L!$C$3:$C$77),0))</f>
        <v>#NAME?</v>
      </c>
      <c r="O98" s="27" t="e">
        <f aca="false" t="array" ref="O98:O98">INDEX(INDEX(Cable_L!$H$3:$K$77,,MATCH(O$2,Cable_L!$H$2:$K$2,0)),MATCH(1,COUNTIFS($G98,Cable_L!$A$3:$A$77,$H98,Cable_L!$C$3:$C$77),0))</f>
        <v>#NAME?</v>
      </c>
      <c r="P98" s="15"/>
      <c r="Q98" s="14"/>
      <c r="R98" s="15"/>
      <c r="S98" s="14"/>
    </row>
    <row r="99" customFormat="false" ht="15" hidden="false" customHeight="false" outlineLevel="0" collapsed="false">
      <c r="C99" s="164" t="s">
        <v>980</v>
      </c>
      <c r="D99" s="151" t="s">
        <v>119</v>
      </c>
      <c r="E99" s="151" t="s">
        <v>611</v>
      </c>
      <c r="F99" s="220" t="s">
        <v>981</v>
      </c>
      <c r="G99" s="36" t="str">
        <f aca="false">IF(LEFT(F99,3)="2.5", MID(F99,7,2),LEFT(F99,2))</f>
        <v>42</v>
      </c>
      <c r="H99" s="31" t="s">
        <v>716</v>
      </c>
      <c r="I99" s="200"/>
      <c r="J99" s="31"/>
      <c r="K99" s="31"/>
      <c r="L99" s="27" t="e">
        <f aca="false" t="array" ref="L99:L99">INDEX(Cable_L!$B$3:$B$77,MATCH(1,COUNTIFS($G99,Cable_L!$A$3:$A$77,$H99,Cable_L!$C$3:$C$77),0))</f>
        <v>#NAME?</v>
      </c>
      <c r="M99" s="15" t="e">
        <v>#NAME?</v>
      </c>
      <c r="N99" s="27" t="e">
        <f aca="false" t="array" ref="N99:N99">INDEX(INDEX(Cable_L!$H$3:$K$77,,MATCH(N$2,Cable_L!$H$2:$K$2,0)),MATCH(1,COUNTIFS($G99,Cable_L!$A$3:$A$77,$H99,Cable_L!$C$3:$C$77),0))</f>
        <v>#NAME?</v>
      </c>
      <c r="O99" s="27" t="e">
        <f aca="false" t="array" ref="O99:O99">INDEX(INDEX(Cable_L!$H$3:$K$77,,MATCH(O$2,Cable_L!$H$2:$K$2,0)),MATCH(1,COUNTIFS($G99,Cable_L!$A$3:$A$77,$H99,Cable_L!$C$3:$C$77),0))</f>
        <v>#NAME?</v>
      </c>
      <c r="P99" s="15"/>
      <c r="Q99" s="14"/>
      <c r="R99" s="15"/>
      <c r="S99" s="14"/>
    </row>
    <row r="100" customFormat="false" ht="15" hidden="false" customHeight="false" outlineLevel="0" collapsed="false">
      <c r="C100" s="164" t="s">
        <v>982</v>
      </c>
      <c r="D100" s="151" t="s">
        <v>123</v>
      </c>
      <c r="E100" s="151" t="s">
        <v>614</v>
      </c>
      <c r="F100" s="220" t="s">
        <v>983</v>
      </c>
      <c r="G100" s="36" t="str">
        <f aca="false">IF(LEFT(F100,3)="2.5", MID(F100,7,2),LEFT(F100,2))</f>
        <v>40</v>
      </c>
      <c r="H100" s="31" t="s">
        <v>716</v>
      </c>
      <c r="I100" s="200"/>
      <c r="J100" s="31"/>
      <c r="K100" s="31"/>
      <c r="L100" s="27" t="e">
        <f aca="false" t="array" ref="L100:L100">INDEX(Cable_L!$B$3:$B$77,MATCH(1,COUNTIFS($G100,Cable_L!$A$3:$A$77,$H100,Cable_L!$C$3:$C$77),0))</f>
        <v>#NAME?</v>
      </c>
      <c r="M100" s="15"/>
      <c r="N100" s="27" t="e">
        <f aca="false" t="array" ref="N100:N100">INDEX(INDEX(Cable_L!$H$3:$K$77,,MATCH(N$2,Cable_L!$H$2:$K$2,0)),MATCH(1,COUNTIFS($G100,Cable_L!$A$3:$A$77,$H100,Cable_L!$C$3:$C$77),0))</f>
        <v>#NAME?</v>
      </c>
      <c r="O100" s="27" t="e">
        <f aca="false" t="array" ref="O100:O100">INDEX(INDEX(Cable_L!$H$3:$K$77,,MATCH(O$2,Cable_L!$H$2:$K$2,0)),MATCH(1,COUNTIFS($G100,Cable_L!$A$3:$A$77,$H100,Cable_L!$C$3:$C$77),0))</f>
        <v>#NAME?</v>
      </c>
      <c r="P100" s="15"/>
      <c r="Q100" s="14"/>
      <c r="R100" s="15"/>
      <c r="S100" s="14"/>
    </row>
    <row r="101" customFormat="false" ht="15" hidden="false" customHeight="false" outlineLevel="0" collapsed="false">
      <c r="C101" s="164" t="s">
        <v>67</v>
      </c>
      <c r="E101" s="151" t="s">
        <v>616</v>
      </c>
      <c r="F101" s="220"/>
      <c r="G101" s="36" t="str">
        <f aca="false">IF(LEFT(F101,3)="2.5", MID(F101,7,2),LEFT(F101,2))</f>
        <v/>
      </c>
      <c r="H101" s="31"/>
      <c r="I101" s="31"/>
      <c r="J101" s="31"/>
      <c r="K101" s="31"/>
      <c r="L101" s="14"/>
      <c r="M101" s="15"/>
      <c r="N101" s="14"/>
      <c r="O101" s="14"/>
      <c r="P101" s="15"/>
      <c r="Q101" s="14"/>
      <c r="R101" s="15"/>
      <c r="S101" s="14"/>
    </row>
    <row r="102" customFormat="false" ht="15" hidden="false" customHeight="false" outlineLevel="0" collapsed="false">
      <c r="C102" s="174" t="s">
        <v>67</v>
      </c>
      <c r="D102" s="175"/>
      <c r="E102" s="175" t="s">
        <v>617</v>
      </c>
      <c r="F102" s="210"/>
      <c r="G102" s="36" t="str">
        <f aca="false">IF(LEFT(F102,3)="2.5", MID(F102,7,2),LEFT(F102,2))</f>
        <v/>
      </c>
      <c r="H102" s="31"/>
      <c r="I102" s="31"/>
      <c r="J102" s="31"/>
      <c r="K102" s="31"/>
      <c r="L102" s="14"/>
      <c r="M102" s="15"/>
      <c r="N102" s="14"/>
      <c r="O102" s="14"/>
      <c r="P102" s="15"/>
      <c r="Q102" s="14"/>
      <c r="R102" s="15"/>
      <c r="S102" s="14"/>
    </row>
    <row r="103" customFormat="false" ht="15" hidden="false" customHeight="false" outlineLevel="0" collapsed="false">
      <c r="G103" s="36" t="str">
        <f aca="false">IF(LEFT(F103,3)="2.5", MID(F103,7,2),LEFT(F103,2))</f>
        <v/>
      </c>
      <c r="H103" s="31"/>
      <c r="I103" s="31"/>
      <c r="J103" s="31"/>
      <c r="K103" s="31"/>
      <c r="L103" s="14"/>
      <c r="M103" s="15"/>
      <c r="N103" s="14"/>
      <c r="O103" s="14"/>
      <c r="P103" s="15"/>
      <c r="Q103" s="14"/>
      <c r="R103" s="15"/>
      <c r="S103" s="14"/>
    </row>
    <row r="104" customFormat="false" ht="15" hidden="false" customHeight="false" outlineLevel="0" collapsed="false">
      <c r="C104" s="222" t="s">
        <v>1024</v>
      </c>
      <c r="D104" s="222"/>
      <c r="E104" s="222"/>
      <c r="F104" s="222"/>
      <c r="G104" s="36" t="str">
        <f aca="false">IF(LEFT(F104,3)="2.5", MID(F104,7,2),LEFT(F104,2))</f>
        <v/>
      </c>
      <c r="H104" s="31"/>
      <c r="I104" s="31"/>
      <c r="J104" s="31"/>
      <c r="K104" s="31"/>
      <c r="L104" s="14"/>
      <c r="M104" s="15"/>
      <c r="N104" s="14"/>
      <c r="O104" s="14"/>
      <c r="P104" s="15"/>
      <c r="Q104" s="14"/>
      <c r="R104" s="15"/>
      <c r="S104" s="14"/>
    </row>
    <row r="105" customFormat="false" ht="15" hidden="false" customHeight="false" outlineLevel="0" collapsed="false">
      <c r="G105" s="36" t="str">
        <f aca="false">IF(LEFT(F105,3)="2.5", MID(F105,7,2),LEFT(F105,2))</f>
        <v/>
      </c>
      <c r="H105" s="31"/>
      <c r="I105" s="31"/>
      <c r="J105" s="31"/>
      <c r="K105" s="31"/>
      <c r="L105" s="14"/>
      <c r="M105" s="15"/>
      <c r="N105" s="14"/>
      <c r="O105" s="14"/>
      <c r="P105" s="15"/>
      <c r="Q105" s="14"/>
      <c r="R105" s="15"/>
      <c r="S105" s="14"/>
    </row>
    <row r="106" customFormat="false" ht="15" hidden="false" customHeight="false" outlineLevel="0" collapsed="false">
      <c r="C106" s="159" t="s">
        <v>1002</v>
      </c>
      <c r="D106" s="160" t="s">
        <v>1023</v>
      </c>
      <c r="E106" s="160" t="s">
        <v>335</v>
      </c>
      <c r="F106" s="219" t="s">
        <v>1003</v>
      </c>
      <c r="G106" s="36" t="str">
        <f aca="false">IF(LEFT(F106,3)="2.5", MID(F106,7,2),LEFT(F106,2))</f>
        <v>38</v>
      </c>
      <c r="H106" s="31" t="s">
        <v>774</v>
      </c>
      <c r="I106" s="203"/>
      <c r="J106" s="31"/>
      <c r="K106" s="200"/>
      <c r="L106" s="27" t="e">
        <f aca="false" t="array" ref="L106:L106">INDEX(Cable_L!$B$3:$B$77,MATCH(1,COUNTIFS($G106,Cable_L!$A$3:$A$77,$H106,Cable_L!$C$3:$C$77),0))</f>
        <v>#NAME?</v>
      </c>
      <c r="M106" s="22" t="e">
        <f aca="false" t="array" ref="M106:M106">_xlfn._xlws.sort(_xlfn.unique(G106:G107))</f>
        <v>#NAME?</v>
      </c>
      <c r="N106" s="27" t="e">
        <f aca="false" t="array" ref="N106:N106">INDEX(INDEX(Cable_L!$H$3:$K$77,,MATCH(N$2,Cable_L!$H$2:$K$2,0)),MATCH(1,COUNTIFS($G106,Cable_L!$A$3:$A$77,$H106,Cable_L!$C$3:$C$77),0))</f>
        <v>#NAME?</v>
      </c>
      <c r="O106" s="27" t="e">
        <f aca="false" t="array" ref="O106:O106">INDEX(INDEX(Cable_L!$H$3:$K$77,,MATCH(O$2,Cable_L!$H$2:$K$2,0)),MATCH(1,COUNTIFS($G106,Cable_L!$A$3:$A$77,$H106,Cable_L!$C$3:$C$77),0))</f>
        <v>#NAME?</v>
      </c>
      <c r="P106" s="22" t="e">
        <f aca="false" t="array" ref="P106:P106">_xlfn._xlws.filter(_xlfn.unique(N106:N113),_xlfn.unique(N106:N113)&lt;&gt;"")</f>
        <v>#NAME?</v>
      </c>
      <c r="Q106" s="16" t="e">
        <f aca="false">COUNTIF(N106:N113,P106)</f>
        <v>#NAME?</v>
      </c>
      <c r="R106" s="22" t="e">
        <f aca="false" t="array" ref="R106:R106">_xlfn._xlws.filter(_xlfn.unique(O106:O113),_xlfn.unique(O106:O113)&lt;&gt;"")</f>
        <v>#NAME?</v>
      </c>
      <c r="S106" s="27" t="e">
        <f aca="false">COUNTIF(O106:O113,R106)</f>
        <v>#NAME?</v>
      </c>
    </row>
    <row r="107" customFormat="false" ht="15" hidden="false" customHeight="false" outlineLevel="0" collapsed="false">
      <c r="C107" s="164" t="s">
        <v>1004</v>
      </c>
      <c r="D107" s="151" t="s">
        <v>1021</v>
      </c>
      <c r="E107" s="151" t="s">
        <v>338</v>
      </c>
      <c r="F107" s="220" t="s">
        <v>1005</v>
      </c>
      <c r="G107" s="36" t="str">
        <f aca="false">IF(LEFT(F107,3)="2.5", MID(F107,7,2),LEFT(F107,2))</f>
        <v>38</v>
      </c>
      <c r="H107" s="31" t="s">
        <v>774</v>
      </c>
      <c r="I107" s="203"/>
      <c r="J107" s="31"/>
      <c r="K107" s="200"/>
      <c r="L107" s="27" t="e">
        <f aca="false" t="array" ref="L107:L107">INDEX(Cable_L!$B$3:$B$77,MATCH(1,COUNTIFS($G107,Cable_L!$A$3:$A$77,$H107,Cable_L!$C$3:$C$77),0))</f>
        <v>#NAME?</v>
      </c>
      <c r="M107" s="15"/>
      <c r="N107" s="27" t="e">
        <f aca="false" t="array" ref="N107:N107">INDEX(INDEX(Cable_L!$H$3:$K$77,,MATCH(N$2,Cable_L!$H$2:$K$2,0)),MATCH(1,COUNTIFS($G107,Cable_L!$A$3:$A$77,$H107,Cable_L!$C$3:$C$77),0))</f>
        <v>#NAME?</v>
      </c>
      <c r="O107" s="27" t="e">
        <f aca="false" t="array" ref="O107:O107">INDEX(INDEX(Cable_L!$H$3:$K$77,,MATCH(O$2,Cable_L!$H$2:$K$2,0)),MATCH(1,COUNTIFS($G107,Cable_L!$A$3:$A$77,$H107,Cable_L!$C$3:$C$77),0))</f>
        <v>#NAME?</v>
      </c>
      <c r="P107" s="15"/>
      <c r="Q107" s="14"/>
      <c r="R107" s="15"/>
      <c r="S107" s="14"/>
    </row>
    <row r="108" customFormat="false" ht="15" hidden="false" customHeight="false" outlineLevel="0" collapsed="false">
      <c r="C108" s="164" t="s">
        <v>67</v>
      </c>
      <c r="E108" s="151" t="s">
        <v>341</v>
      </c>
      <c r="F108" s="220"/>
      <c r="G108" s="36" t="str">
        <f aca="false">IF(LEFT(F108,3)="2.5", MID(F108,7,2),LEFT(F108,2))</f>
        <v/>
      </c>
      <c r="H108" s="31"/>
      <c r="I108" s="31"/>
      <c r="J108" s="31"/>
      <c r="K108" s="31"/>
      <c r="L108" s="14"/>
      <c r="M108" s="15"/>
      <c r="N108" s="14"/>
      <c r="O108" s="14"/>
      <c r="P108" s="15"/>
      <c r="Q108" s="14"/>
      <c r="R108" s="15"/>
      <c r="S108" s="14"/>
    </row>
    <row r="109" customFormat="false" ht="15" hidden="false" customHeight="false" outlineLevel="0" collapsed="false">
      <c r="C109" s="164" t="s">
        <v>67</v>
      </c>
      <c r="E109" s="151" t="s">
        <v>344</v>
      </c>
      <c r="F109" s="220"/>
      <c r="G109" s="36" t="str">
        <f aca="false">IF(LEFT(F109,3)="2.5", MID(F109,7,2),LEFT(F109,2))</f>
        <v/>
      </c>
      <c r="H109" s="31"/>
      <c r="I109" s="31"/>
      <c r="J109" s="31"/>
      <c r="K109" s="31"/>
      <c r="L109" s="14"/>
      <c r="M109" s="15"/>
      <c r="N109" s="14"/>
      <c r="O109" s="14"/>
      <c r="P109" s="15"/>
      <c r="Q109" s="14"/>
      <c r="R109" s="15"/>
      <c r="S109" s="14"/>
    </row>
    <row r="110" customFormat="false" ht="15" hidden="false" customHeight="false" outlineLevel="0" collapsed="false">
      <c r="C110" s="164" t="s">
        <v>67</v>
      </c>
      <c r="E110" s="151" t="s">
        <v>346</v>
      </c>
      <c r="F110" s="220"/>
      <c r="G110" s="36" t="str">
        <f aca="false">IF(LEFT(F110,3)="2.5", MID(F110,7,2),LEFT(F110,2))</f>
        <v/>
      </c>
      <c r="H110" s="31"/>
      <c r="I110" s="31"/>
      <c r="J110" s="31"/>
      <c r="K110" s="31"/>
      <c r="L110" s="14"/>
      <c r="M110" s="15"/>
      <c r="N110" s="14"/>
      <c r="O110" s="14"/>
      <c r="P110" s="15"/>
      <c r="Q110" s="14"/>
      <c r="R110" s="15"/>
      <c r="S110" s="14"/>
    </row>
    <row r="111" customFormat="false" ht="15" hidden="false" customHeight="false" outlineLevel="0" collapsed="false">
      <c r="C111" s="164" t="s">
        <v>67</v>
      </c>
      <c r="E111" s="151" t="s">
        <v>347</v>
      </c>
      <c r="F111" s="220"/>
      <c r="G111" s="36"/>
      <c r="L111" s="14"/>
      <c r="M111" s="15"/>
      <c r="N111" s="14"/>
      <c r="O111" s="14"/>
      <c r="P111" s="15"/>
      <c r="Q111" s="14"/>
      <c r="R111" s="15"/>
      <c r="S111" s="14"/>
    </row>
    <row r="112" customFormat="false" ht="15" hidden="false" customHeight="false" outlineLevel="0" collapsed="false">
      <c r="C112" s="164" t="s">
        <v>67</v>
      </c>
      <c r="E112" s="151" t="s">
        <v>349</v>
      </c>
      <c r="F112" s="220"/>
      <c r="G112" s="36"/>
      <c r="L112" s="14"/>
      <c r="M112" s="15"/>
      <c r="N112" s="14"/>
      <c r="O112" s="14"/>
      <c r="P112" s="15"/>
      <c r="Q112" s="14"/>
      <c r="R112" s="15"/>
      <c r="S112" s="14"/>
    </row>
    <row r="113" customFormat="false" ht="15" hidden="false" customHeight="false" outlineLevel="0" collapsed="false">
      <c r="C113" s="174" t="s">
        <v>67</v>
      </c>
      <c r="D113" s="175"/>
      <c r="E113" s="175" t="s">
        <v>351</v>
      </c>
      <c r="F113" s="210"/>
      <c r="G113" s="36"/>
      <c r="L113" s="14"/>
      <c r="M113" s="15"/>
      <c r="N113" s="14"/>
      <c r="O113" s="14"/>
      <c r="P113" s="15"/>
      <c r="Q113" s="14"/>
      <c r="R113" s="15"/>
      <c r="S113" s="14"/>
    </row>
    <row r="115" customFormat="false" ht="15" hidden="false" customHeight="false" outlineLevel="0" collapsed="false">
      <c r="C115" s="211" t="s">
        <v>352</v>
      </c>
      <c r="G115" s="36"/>
    </row>
    <row r="116" customFormat="false" ht="18.75" hidden="false" customHeight="false" outlineLevel="0" collapsed="false">
      <c r="C116" s="151" t="s">
        <v>67</v>
      </c>
      <c r="F116" s="151" t="s">
        <v>1007</v>
      </c>
      <c r="G116" s="36"/>
      <c r="M116" s="71" t="s">
        <v>1025</v>
      </c>
      <c r="N116" s="14"/>
      <c r="O116" s="14"/>
    </row>
    <row r="117" customFormat="false" ht="18.75" hidden="false" customHeight="false" outlineLevel="0" collapsed="false">
      <c r="C117" s="151" t="s">
        <v>67</v>
      </c>
      <c r="F117" s="151" t="s">
        <v>1008</v>
      </c>
      <c r="G117" s="36"/>
      <c r="M117" s="72"/>
      <c r="N117" s="185" t="s">
        <v>716</v>
      </c>
      <c r="O117" s="74" t="s">
        <v>350</v>
      </c>
      <c r="P117" s="15"/>
    </row>
    <row r="118" customFormat="false" ht="18.75" hidden="false" customHeight="false" outlineLevel="0" collapsed="false">
      <c r="C118" s="151" t="s">
        <v>67</v>
      </c>
      <c r="F118" s="151" t="s">
        <v>1009</v>
      </c>
      <c r="G118" s="36"/>
      <c r="M118" s="15"/>
      <c r="N118" s="186" t="e">
        <f aca="false" t="array" ref="N118:N120">_xlfn._xlws.sort(_xlfn._xlws.filter(_xlfn.unique($N$4:$N$113),_xlfn.unique($N$4:$N$113)&lt;&gt;""))</f>
        <v>#NAME?</v>
      </c>
      <c r="O118" s="187" t="e">
        <f aca="false">COUNTIFS($N$4:$N$113,"=" &amp; N118,$H$4:$H$113,"grn")</f>
        <v>#NAME?</v>
      </c>
      <c r="P118" s="15"/>
    </row>
    <row r="119" customFormat="false" ht="18.75" hidden="false" customHeight="false" outlineLevel="0" collapsed="false">
      <c r="C119" s="151" t="s">
        <v>67</v>
      </c>
      <c r="F119" s="151" t="s">
        <v>1010</v>
      </c>
      <c r="G119" s="36"/>
      <c r="M119" s="78"/>
      <c r="N119" s="188" t="e">
        <v>#NAME?</v>
      </c>
      <c r="O119" s="189" t="e">
        <f aca="false">COUNTIFS($N$4:$N$113,"=" &amp; N119,$H$4:$H$113,"grn")</f>
        <v>#NAME?</v>
      </c>
      <c r="P119" s="15"/>
    </row>
    <row r="120" customFormat="false" ht="18.75" hidden="false" customHeight="false" outlineLevel="0" collapsed="false">
      <c r="C120" s="151" t="s">
        <v>67</v>
      </c>
      <c r="F120" s="151" t="s">
        <v>1011</v>
      </c>
      <c r="G120" s="36"/>
      <c r="M120" s="78"/>
      <c r="N120" s="87" t="e">
        <v>#NAME?</v>
      </c>
      <c r="O120" s="88" t="e">
        <f aca="false">COUNTIFS($N$4:$N$113,"=" &amp; N120,$H$4:$H$113,"grn")</f>
        <v>#NAME?</v>
      </c>
      <c r="P120" s="15"/>
    </row>
    <row r="121" customFormat="false" ht="18.75" hidden="false" customHeight="false" outlineLevel="0" collapsed="false">
      <c r="C121" s="151" t="s">
        <v>67</v>
      </c>
      <c r="F121" s="151" t="s">
        <v>1012</v>
      </c>
      <c r="G121" s="36"/>
      <c r="M121" s="78"/>
      <c r="N121" s="82"/>
      <c r="O121" s="83"/>
    </row>
    <row r="122" customFormat="false" ht="18.75" hidden="false" customHeight="false" outlineLevel="0" collapsed="false">
      <c r="C122" s="151" t="s">
        <v>67</v>
      </c>
      <c r="F122" s="151" t="s">
        <v>1013</v>
      </c>
      <c r="G122" s="36"/>
      <c r="M122" s="78"/>
      <c r="N122" s="190" t="s">
        <v>774</v>
      </c>
      <c r="O122" s="74" t="s">
        <v>350</v>
      </c>
      <c r="P122" s="15"/>
    </row>
    <row r="123" customFormat="false" ht="18.75" hidden="false" customHeight="false" outlineLevel="0" collapsed="false">
      <c r="C123" s="151" t="s">
        <v>67</v>
      </c>
      <c r="F123" s="151" t="s">
        <v>1014</v>
      </c>
      <c r="M123" s="15"/>
      <c r="N123" s="112" t="e">
        <f aca="false" t="array" ref="N123:N125">_xlfn._xlws.sort(_xlfn._xlws.filter(_xlfn.unique($N$4:$N$113),_xlfn.unique($N$4:$N$113)&lt;&gt;""))</f>
        <v>#NAME?</v>
      </c>
      <c r="O123" s="86" t="e">
        <f aca="false">COUNTIFS($N$4:$N$113,"=" &amp; N123,$H$4:$H$113,"yel")</f>
        <v>#NAME?</v>
      </c>
      <c r="P123" s="15"/>
    </row>
    <row r="124" customFormat="false" ht="18.75" hidden="false" customHeight="false" outlineLevel="0" collapsed="false">
      <c r="G124" s="36"/>
      <c r="M124" s="78"/>
      <c r="N124" s="87" t="e">
        <v>#NAME?</v>
      </c>
      <c r="O124" s="88" t="e">
        <f aca="false">COUNTIFS($N$4:$N$113,"=" &amp; N124,$H$4:$H$113,"yel")</f>
        <v>#NAME?</v>
      </c>
      <c r="P124" s="15"/>
    </row>
    <row r="125" customFormat="false" ht="18.75" hidden="false" customHeight="false" outlineLevel="0" collapsed="false">
      <c r="G125" s="36"/>
      <c r="M125" s="78"/>
      <c r="N125" s="191" t="e">
        <v>#NAME?</v>
      </c>
      <c r="O125" s="192" t="e">
        <f aca="false">COUNTIFS($N$4:$N$113,"=" &amp; N125,$H$4:$H$113,"yel")</f>
        <v>#NAME?</v>
      </c>
      <c r="P125" s="15"/>
    </row>
    <row r="126" customFormat="false" ht="18.75" hidden="false" customHeight="false" outlineLevel="0" collapsed="false">
      <c r="G126" s="36"/>
      <c r="M126" s="78"/>
      <c r="N126" s="82"/>
      <c r="O126" s="83"/>
      <c r="P126" s="15"/>
    </row>
    <row r="127" customFormat="false" ht="18.75" hidden="false" customHeight="false" outlineLevel="0" collapsed="false">
      <c r="G127" s="36"/>
      <c r="M127" s="78"/>
      <c r="N127" s="185" t="s">
        <v>716</v>
      </c>
      <c r="O127" s="74" t="s">
        <v>360</v>
      </c>
      <c r="P127" s="15"/>
    </row>
    <row r="128" customFormat="false" ht="18.75" hidden="false" customHeight="false" outlineLevel="0" collapsed="false">
      <c r="G128" s="36"/>
      <c r="M128" s="15"/>
      <c r="N128" s="186" t="e">
        <f aca="false" t="array" ref="N128:N129">_xlfn._xlws.sort(_xlfn._xlws.filter(_xlfn.unique($O$4:$O$113),_xlfn.unique($O$4:$O$113)&lt;&gt;""))</f>
        <v>#NAME?</v>
      </c>
      <c r="O128" s="187" t="e">
        <f aca="false">COUNTIFS($O$4:$O$113,"=" &amp; N128,$H$4:$H$113,"grn")</f>
        <v>#NAME?</v>
      </c>
      <c r="P128" s="15"/>
    </row>
    <row r="129" customFormat="false" ht="18.75" hidden="false" customHeight="false" outlineLevel="0" collapsed="false">
      <c r="G129" s="36"/>
      <c r="M129" s="78"/>
      <c r="N129" s="188" t="e">
        <v>#NAME?</v>
      </c>
      <c r="O129" s="189" t="e">
        <f aca="false">COUNTIFS($O$4:$O$113,"=" &amp; N129,$H$4:$H$113,"grn")</f>
        <v>#NAME?</v>
      </c>
      <c r="P129" s="15"/>
    </row>
    <row r="130" customFormat="false" ht="18.75" hidden="false" customHeight="false" outlineLevel="0" collapsed="false">
      <c r="G130" s="36"/>
      <c r="M130" s="78"/>
      <c r="N130" s="87"/>
      <c r="O130" s="88"/>
      <c r="P130" s="15"/>
    </row>
    <row r="131" customFormat="false" ht="18.75" hidden="false" customHeight="false" outlineLevel="0" collapsed="false">
      <c r="G131" s="36"/>
      <c r="M131" s="78"/>
      <c r="N131" s="87"/>
      <c r="O131" s="88"/>
      <c r="P131" s="15"/>
    </row>
    <row r="132" customFormat="false" ht="18.75" hidden="false" customHeight="false" outlineLevel="0" collapsed="false">
      <c r="M132" s="78"/>
      <c r="N132" s="82"/>
      <c r="O132" s="83"/>
    </row>
    <row r="133" customFormat="false" ht="18.75" hidden="false" customHeight="false" outlineLevel="0" collapsed="false">
      <c r="G133" s="36"/>
      <c r="M133" s="15"/>
      <c r="N133" s="190" t="s">
        <v>774</v>
      </c>
      <c r="O133" s="74" t="s">
        <v>360</v>
      </c>
      <c r="P133" s="15"/>
    </row>
    <row r="134" customFormat="false" ht="18.75" hidden="false" customHeight="false" outlineLevel="0" collapsed="false">
      <c r="G134" s="36"/>
      <c r="M134" s="78"/>
      <c r="N134" s="112" t="e">
        <f aca="false" t="array" ref="N134:N135">_xlfn._xlws.sort(_xlfn._xlws.filter(_xlfn.unique($O$4:$O$113),_xlfn.unique($O$4:$O$113)&lt;&gt;""))</f>
        <v>#NAME?</v>
      </c>
      <c r="O134" s="86" t="e">
        <f aca="false">COUNTIFS($O$4:$O$113,"=" &amp; N134,$H$4:$H$113,"yel")</f>
        <v>#NAME?</v>
      </c>
      <c r="P134" s="15"/>
    </row>
    <row r="135" customFormat="false" ht="18.75" hidden="false" customHeight="false" outlineLevel="0" collapsed="false">
      <c r="G135" s="36"/>
      <c r="M135" s="78"/>
      <c r="N135" s="191" t="e">
        <v>#NAME?</v>
      </c>
      <c r="O135" s="192" t="e">
        <f aca="false">COUNTIFS($O$4:$O$113,"=" &amp; N135,$H$4:$H$113,"yel")</f>
        <v>#NAME?</v>
      </c>
      <c r="P135" s="15"/>
    </row>
    <row r="136" customFormat="false" ht="18.75" hidden="false" customHeight="false" outlineLevel="0" collapsed="false">
      <c r="G136" s="36"/>
      <c r="M136" s="78"/>
      <c r="N136" s="87"/>
      <c r="O136" s="88"/>
      <c r="P136" s="15"/>
    </row>
    <row r="137" customFormat="false" ht="18.75" hidden="false" customHeight="false" outlineLevel="0" collapsed="false">
      <c r="G137" s="36"/>
      <c r="N137" s="87"/>
      <c r="O137" s="88"/>
      <c r="P137" s="15"/>
    </row>
    <row r="138" customFormat="false" ht="18.75" hidden="false" customHeight="false" outlineLevel="0" collapsed="false">
      <c r="G138" s="36"/>
      <c r="N138" s="82"/>
      <c r="O138" s="83"/>
    </row>
  </sheetData>
  <mergeCells count="6">
    <mergeCell ref="H1:H3"/>
    <mergeCell ref="L1:L3"/>
    <mergeCell ref="M1:M3"/>
    <mergeCell ref="C2:F2"/>
    <mergeCell ref="I2:K2"/>
    <mergeCell ref="C104:F10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07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F16" activeCellId="0" sqref="F16"/>
    </sheetView>
  </sheetViews>
  <sheetFormatPr defaultRowHeight="45" zeroHeight="false" outlineLevelRow="0" outlineLevelCol="0"/>
  <cols>
    <col collapsed="false" customWidth="true" hidden="true" outlineLevel="0" max="1" min="1" style="0" width="41.57"/>
    <col collapsed="false" customWidth="true" hidden="false" outlineLevel="0" max="2" min="2" style="27" width="28.42"/>
    <col collapsed="false" customWidth="true" hidden="false" outlineLevel="0" max="3" min="3" style="98" width="41.29"/>
    <col collapsed="false" customWidth="true" hidden="true" outlineLevel="0" max="4" min="4" style="0" width="15.42"/>
    <col collapsed="false" customWidth="true" hidden="true" outlineLevel="0" max="5" min="5" style="0" width="21.43"/>
    <col collapsed="false" customWidth="true" hidden="false" outlineLevel="0" max="6" min="6" style="98" width="40.71"/>
    <col collapsed="false" customWidth="true" hidden="false" outlineLevel="0" max="7" min="7" style="98" width="11.86"/>
    <col collapsed="false" customWidth="true" hidden="false" outlineLevel="0" max="8" min="8" style="98" width="9.14"/>
    <col collapsed="false" customWidth="true" hidden="false" outlineLevel="0" max="9" min="9" style="0" width="5.57"/>
    <col collapsed="false" customWidth="true" hidden="false" outlineLevel="0" max="11" min="10" style="14" width="1.58"/>
    <col collapsed="false" customWidth="true" hidden="false" outlineLevel="0" max="12" min="12" style="14" width="1.71"/>
    <col collapsed="false" customWidth="true" hidden="false" outlineLevel="0" max="13" min="13" style="0" width="11.71"/>
    <col collapsed="false" customWidth="true" hidden="false" outlineLevel="0" max="14" min="14" style="0" width="8.67"/>
    <col collapsed="false" customWidth="true" hidden="false" outlineLevel="0" max="15" min="15" style="0" width="11.71"/>
    <col collapsed="false" customWidth="true" hidden="false" outlineLevel="0" max="1025" min="16" style="0" width="8.67"/>
  </cols>
  <sheetData>
    <row r="1" customFormat="false" ht="24" hidden="false" customHeight="true" outlineLevel="0" collapsed="false">
      <c r="A1" s="0" t="n">
        <f aca="false">'Hybrid - IP - Mirror - Straight'!C1</f>
        <v>0</v>
      </c>
      <c r="B1" s="223" t="s">
        <v>1019</v>
      </c>
      <c r="C1" s="223"/>
      <c r="D1" s="0" t="n">
        <f aca="false">'Hybrid - IP - Mirror - Straight'!F1</f>
        <v>0</v>
      </c>
      <c r="E1" s="0" t="str">
        <f aca="false">'Hybrid - IP - Mirror - Straight'!L1</f>
        <v>SBC section</v>
      </c>
      <c r="G1" s="98" t="n">
        <f aca="false">'Hybrid - IP - Mirror - Straight'!N1</f>
        <v>0</v>
      </c>
    </row>
    <row r="2" customFormat="false" ht="16.5" hidden="false" customHeight="true" outlineLevel="0" collapsed="false">
      <c r="A2" s="0" t="str">
        <f aca="false">'Hybrid - IP - Mirror - Straight'!C2</f>
        <v>Straight Staves - IP - Mirror</v>
      </c>
      <c r="D2" s="0" t="n">
        <f aca="false">'Hybrid - IP - Mirror - Straight'!F2</f>
        <v>0</v>
      </c>
      <c r="E2" s="0" t="n">
        <f aca="false">'Hybrid - IP - Mirror - Straight'!L2</f>
        <v>0</v>
      </c>
      <c r="G2" s="98" t="str">
        <f aca="false">'Hybrid - IP - Mirror - Straight'!N2</f>
        <v>A-bot</v>
      </c>
      <c r="H2" s="98" t="str">
        <f aca="false">'Hybrid - IP - Mirror - Straight'!O2</f>
        <v>C-top</v>
      </c>
      <c r="J2" s="25" t="s">
        <v>42</v>
      </c>
      <c r="K2" s="25"/>
      <c r="L2" s="25"/>
    </row>
    <row r="3" customFormat="false" ht="19.5" hidden="false" customHeight="true" outlineLevel="0" collapsed="false">
      <c r="A3" s="0" t="str">
        <f aca="false">'Hybrid - IP - Mirror - Straight'!C3</f>
        <v>LVR Name</v>
      </c>
      <c r="B3" s="24" t="s">
        <v>371</v>
      </c>
      <c r="C3" s="98" t="str">
        <f aca="false">'Hybrid - IP - Mirror - Straight'!E3</f>
        <v>PPP Connector - Pin</v>
      </c>
      <c r="D3" s="0" t="str">
        <f aca="false">'Hybrid - IP - Mirror - Straight'!F3</f>
        <v>LVR ID - Connector - Pin</v>
      </c>
      <c r="E3" s="0" t="n">
        <f aca="false">'Hybrid - IP - Mirror - Straight'!L3</f>
        <v>0</v>
      </c>
      <c r="F3" s="149" t="s">
        <v>670</v>
      </c>
      <c r="G3" s="98" t="str">
        <f aca="false">'Hybrid - IP - Mirror - Straight'!N3</f>
        <v>L (m)</v>
      </c>
      <c r="H3" s="98" t="str">
        <f aca="false">'Hybrid - IP - Mirror - Straight'!O3</f>
        <v>L (m)</v>
      </c>
    </row>
    <row r="4" customFormat="false" ht="45" hidden="false" customHeight="true" outlineLevel="0" collapsed="false">
      <c r="A4" s="0" t="str">
        <f aca="false">'Hybrid - IP - Mirror - Straight'!C4</f>
        <v>PT_a_alpha_X0S_P1W_LV_SRC/RET</v>
      </c>
      <c r="B4" s="27" t="str">
        <f aca="false">IF(ISNUMBER(SEARCH("_LV",A4)),LEFT(A4,FIND("_LV",A4)-1),"")</f>
        <v>PT_a_alpha_X0S_P1W</v>
      </c>
      <c r="C4" s="98" t="str">
        <f aca="false">'Hybrid - IP - Mirror - Straight'!E4</f>
        <v>P4 - 1/9</v>
      </c>
      <c r="D4" s="0" t="str">
        <f aca="false">'Hybrid - IP - Mirror - Straight'!F4</f>
        <v>44 - J12 - 4/3</v>
      </c>
      <c r="E4" s="0" t="e">
        <f aca="false">'Hybrid - IP - Mirror - Straight'!L4</f>
        <v>#NAME?</v>
      </c>
      <c r="F4" s="213" t="e">
        <f aca="false">CONCATENATE(D4,"   ",E4)</f>
        <v>#NAME?</v>
      </c>
      <c r="G4" s="98" t="e">
        <f aca="false">'Hybrid - IP - Mirror - Straight'!N4</f>
        <v>#NAME?</v>
      </c>
      <c r="H4" s="98" t="e">
        <f aca="false">'Hybrid - IP - Mirror - Straight'!O4</f>
        <v>#NAME?</v>
      </c>
      <c r="J4" s="199"/>
    </row>
    <row r="5" customFormat="false" ht="24.75" hidden="false" customHeight="true" outlineLevel="0" collapsed="false">
      <c r="A5" s="0" t="str">
        <f aca="false">'Hybrid - IP - Mirror - Straight'!C5</f>
        <v>PT_a_alpha_X0S_P1W_LV_SRC/RET</v>
      </c>
      <c r="B5" s="27" t="str">
        <f aca="false">IF(ISNUMBER(SEARCH("_LV",A5)),LEFT(A5,FIND("_LV",A5)-1),"")</f>
        <v>PT_a_alpha_X0S_P1W</v>
      </c>
      <c r="C5" s="98" t="str">
        <f aca="false">'Hybrid - IP - Mirror - Straight'!E5</f>
        <v>P4 - 1/9</v>
      </c>
      <c r="D5" s="0" t="str">
        <f aca="false">'Hybrid - IP - Mirror - Straight'!F5</f>
        <v>44 - J12 - 8/7</v>
      </c>
      <c r="E5" s="0" t="e">
        <f aca="false">'Hybrid - IP - Mirror - Straight'!L5</f>
        <v>#NAME?</v>
      </c>
      <c r="F5" s="213" t="e">
        <f aca="false">CONCATENATE(D5,"   ",E5)</f>
        <v>#NAME?</v>
      </c>
      <c r="G5" s="98" t="n">
        <f aca="false">'Hybrid - IP - Mirror - Straight'!N5</f>
        <v>0</v>
      </c>
      <c r="H5" s="98" t="n">
        <f aca="false">'Hybrid - IP - Mirror - Straight'!O5</f>
        <v>0</v>
      </c>
      <c r="J5" s="200"/>
      <c r="K5" s="31"/>
      <c r="L5" s="31"/>
    </row>
    <row r="6" customFormat="false" ht="45" hidden="false" customHeight="true" outlineLevel="0" collapsed="false">
      <c r="A6" s="0" t="str">
        <f aca="false">'Hybrid - IP - Mirror - Straight'!C6</f>
        <v>PT_a_alpha_X0S_P2E_LV_SRC/RET</v>
      </c>
      <c r="B6" s="27" t="str">
        <f aca="false">IF(ISNUMBER(SEARCH("_LV",A6)),LEFT(A6,FIND("_LV",A6)-1),"")</f>
        <v>PT_a_alpha_X0S_P2E</v>
      </c>
      <c r="C6" s="98" t="str">
        <f aca="false">'Hybrid - IP - Mirror - Straight'!E6</f>
        <v>P4 - 2/10</v>
      </c>
      <c r="D6" s="0" t="str">
        <f aca="false">'Hybrid - IP - Mirror - Straight'!F6</f>
        <v>43 - J12 - 2/1</v>
      </c>
      <c r="E6" s="0" t="e">
        <f aca="false">'Hybrid - IP - Mirror - Straight'!L6</f>
        <v>#NAME?</v>
      </c>
      <c r="F6" s="103" t="e">
        <f aca="false">CONCATENATE(D6,"   ",E6)</f>
        <v>#NAME?</v>
      </c>
      <c r="G6" s="98" t="e">
        <f aca="false">'Hybrid - IP - Mirror - Straight'!N6</f>
        <v>#NAME?</v>
      </c>
      <c r="H6" s="98" t="e">
        <f aca="false">'Hybrid - IP - Mirror - Straight'!O6</f>
        <v>#NAME?</v>
      </c>
      <c r="J6" s="200"/>
      <c r="K6" s="31"/>
      <c r="L6" s="31"/>
    </row>
    <row r="7" customFormat="false" ht="45" hidden="false" customHeight="true" outlineLevel="0" collapsed="false">
      <c r="A7" s="0" t="str">
        <f aca="false">'Hybrid - IP - Mirror - Straight'!C7</f>
        <v>PT_a_alpha_X0S_P2E_LV_SRC/RET</v>
      </c>
      <c r="B7" s="27" t="str">
        <f aca="false">IF(ISNUMBER(SEARCH("_LV",A7)),LEFT(A7,FIND("_LV",A7)-1),"")</f>
        <v>PT_a_alpha_X0S_P2E</v>
      </c>
      <c r="C7" s="98" t="str">
        <f aca="false">'Hybrid - IP - Mirror - Straight'!E7</f>
        <v>P4 - 2/10</v>
      </c>
      <c r="D7" s="0" t="str">
        <f aca="false">'Hybrid - IP - Mirror - Straight'!F7</f>
        <v>43 - J12 - 6/5</v>
      </c>
      <c r="E7" s="0" t="e">
        <f aca="false">'Hybrid - IP - Mirror - Straight'!L7</f>
        <v>#NAME?</v>
      </c>
      <c r="F7" s="103" t="e">
        <f aca="false">CONCATENATE(D7,"   ",E7)</f>
        <v>#NAME?</v>
      </c>
      <c r="G7" s="98" t="n">
        <f aca="false">'Hybrid - IP - Mirror - Straight'!N7</f>
        <v>0</v>
      </c>
      <c r="H7" s="98" t="n">
        <f aca="false">'Hybrid - IP - Mirror - Straight'!O7</f>
        <v>0</v>
      </c>
      <c r="J7" s="200"/>
      <c r="K7" s="31"/>
      <c r="L7" s="31"/>
    </row>
    <row r="8" customFormat="false" ht="45" hidden="false" customHeight="true" outlineLevel="0" collapsed="false">
      <c r="A8" s="0" t="str">
        <f aca="false">'Hybrid - IP - Mirror - Straight'!C8</f>
        <v>PT_a_alpha_X0S_P3_LV_SRC/RET</v>
      </c>
      <c r="B8" s="27" t="str">
        <f aca="false">IF(ISNUMBER(SEARCH("_LV",A8)),LEFT(A8,FIND("_LV",A8)-1),"")</f>
        <v>PT_a_alpha_X0S_P3</v>
      </c>
      <c r="C8" s="98" t="str">
        <f aca="false">'Hybrid - IP - Mirror - Straight'!E8</f>
        <v>P4 - 3/11</v>
      </c>
      <c r="D8" s="0" t="str">
        <f aca="false">'Hybrid - IP - Mirror - Straight'!F8</f>
        <v>39 - J12 - 4/3</v>
      </c>
      <c r="E8" s="0" t="e">
        <f aca="false">'Hybrid - IP - Mirror - Straight'!L8</f>
        <v>#NAME?</v>
      </c>
      <c r="F8" s="212" t="e">
        <f aca="false">CONCATENATE(D8,"   ",E8)</f>
        <v>#NAME?</v>
      </c>
      <c r="G8" s="98" t="e">
        <f aca="false">'Hybrid - IP - Mirror - Straight'!N8</f>
        <v>#NAME?</v>
      </c>
      <c r="H8" s="98" t="e">
        <f aca="false">'Hybrid - IP - Mirror - Straight'!O8</f>
        <v>#NAME?</v>
      </c>
      <c r="J8" s="200"/>
      <c r="K8" s="31"/>
      <c r="L8" s="31"/>
    </row>
    <row r="9" customFormat="false" ht="45" hidden="false" customHeight="true" outlineLevel="0" collapsed="false">
      <c r="A9" s="0" t="str">
        <f aca="false">'Hybrid - IP - Mirror - Straight'!C9</f>
        <v>PT_a_alpha_X0M_P1W_LV_SRC/RET</v>
      </c>
      <c r="B9" s="27" t="str">
        <f aca="false">IF(ISNUMBER(SEARCH("_LV",A9)),LEFT(A9,FIND("_LV",A9)-1),"")</f>
        <v>PT_a_alpha_X0M_P1W</v>
      </c>
      <c r="C9" s="98" t="str">
        <f aca="false">'Hybrid - IP - Mirror - Straight'!E9</f>
        <v>P4 - 4/12</v>
      </c>
      <c r="D9" s="0" t="str">
        <f aca="false">'Hybrid - IP - Mirror - Straight'!F9</f>
        <v>44 - J13 - 4/3</v>
      </c>
      <c r="E9" s="0" t="e">
        <f aca="false">'Hybrid - IP - Mirror - Straight'!L9</f>
        <v>#NAME?</v>
      </c>
      <c r="F9" s="213" t="e">
        <f aca="false">CONCATENATE(D9,"   ",E9)</f>
        <v>#NAME?</v>
      </c>
      <c r="G9" s="98" t="e">
        <f aca="false">'Hybrid - IP - Mirror - Straight'!N9</f>
        <v>#NAME?</v>
      </c>
      <c r="H9" s="98" t="e">
        <f aca="false">'Hybrid - IP - Mirror - Straight'!O9</f>
        <v>#NAME?</v>
      </c>
      <c r="J9" s="200"/>
      <c r="K9" s="31"/>
      <c r="L9" s="31"/>
    </row>
    <row r="10" customFormat="false" ht="23.25" hidden="false" customHeight="true" outlineLevel="0" collapsed="false">
      <c r="A10" s="0" t="str">
        <f aca="false">'Hybrid - IP - Mirror - Straight'!C10</f>
        <v>PT_a_alpha_X0M_P1W_LV_SRC/RET</v>
      </c>
      <c r="B10" s="27" t="str">
        <f aca="false">IF(ISNUMBER(SEARCH("_LV",A10)),LEFT(A10,FIND("_LV",A10)-1),"")</f>
        <v>PT_a_alpha_X0M_P1W</v>
      </c>
      <c r="C10" s="98" t="str">
        <f aca="false">'Hybrid - IP - Mirror - Straight'!E10</f>
        <v>P4 - 4/12</v>
      </c>
      <c r="D10" s="0" t="str">
        <f aca="false">'Hybrid - IP - Mirror - Straight'!F10</f>
        <v>44 - J13 - 8/7</v>
      </c>
      <c r="E10" s="0" t="e">
        <f aca="false">'Hybrid - IP - Mirror - Straight'!L10</f>
        <v>#NAME?</v>
      </c>
      <c r="F10" s="213" t="e">
        <f aca="false">CONCATENATE(D10,"   ",E10)</f>
        <v>#NAME?</v>
      </c>
      <c r="G10" s="98" t="n">
        <f aca="false">'Hybrid - IP - Mirror - Straight'!N10</f>
        <v>0</v>
      </c>
      <c r="H10" s="98" t="n">
        <f aca="false">'Hybrid - IP - Mirror - Straight'!O10</f>
        <v>0</v>
      </c>
      <c r="J10" s="200"/>
      <c r="K10" s="31"/>
      <c r="L10" s="31"/>
    </row>
    <row r="11" customFormat="false" ht="45" hidden="false" customHeight="true" outlineLevel="0" collapsed="false">
      <c r="A11" s="0" t="str">
        <f aca="false">'Hybrid - IP - Mirror - Straight'!C11</f>
        <v>PT_a_alpha_X0M_P2E_LV_SRC/RET</v>
      </c>
      <c r="B11" s="27" t="str">
        <f aca="false">IF(ISNUMBER(SEARCH("_LV",A11)),LEFT(A11,FIND("_LV",A11)-1),"")</f>
        <v>PT_a_alpha_X0M_P2E</v>
      </c>
      <c r="C11" s="98" t="str">
        <f aca="false">'Hybrid - IP - Mirror - Straight'!E11</f>
        <v>P4 - 5/13</v>
      </c>
      <c r="D11" s="0" t="str">
        <f aca="false">'Hybrid - IP - Mirror - Straight'!F11</f>
        <v>41 - J12 - 2/1</v>
      </c>
      <c r="E11" s="0" t="e">
        <f aca="false">'Hybrid - IP - Mirror - Straight'!L11</f>
        <v>#NAME?</v>
      </c>
      <c r="F11" s="212" t="e">
        <f aca="false">CONCATENATE(D11,"   ",E11)</f>
        <v>#NAME?</v>
      </c>
      <c r="G11" s="98" t="e">
        <f aca="false">'Hybrid - IP - Mirror - Straight'!N11</f>
        <v>#NAME?</v>
      </c>
      <c r="H11" s="98" t="e">
        <f aca="false">'Hybrid - IP - Mirror - Straight'!O11</f>
        <v>#NAME?</v>
      </c>
      <c r="J11" s="200"/>
      <c r="K11" s="31"/>
      <c r="L11" s="31"/>
    </row>
    <row r="12" customFormat="false" ht="45" hidden="false" customHeight="true" outlineLevel="0" collapsed="false">
      <c r="A12" s="0" t="str">
        <f aca="false">'Hybrid - IP - Mirror - Straight'!C12</f>
        <v>PT_a_alpha_X0M_P3_LV_SRC/RET</v>
      </c>
      <c r="B12" s="27" t="str">
        <f aca="false">IF(ISNUMBER(SEARCH("_LV",A12)),LEFT(A12,FIND("_LV",A12)-1),"")</f>
        <v>PT_a_alpha_X0M_P3</v>
      </c>
      <c r="C12" s="98" t="str">
        <f aca="false">'Hybrid - IP - Mirror - Straight'!E12</f>
        <v>P4 - 6/14</v>
      </c>
      <c r="D12" s="0" t="str">
        <f aca="false">'Hybrid - IP - Mirror - Straight'!F12</f>
        <v>39 - J12 - 8/7</v>
      </c>
      <c r="E12" s="0" t="e">
        <f aca="false">'Hybrid - IP - Mirror - Straight'!L12</f>
        <v>#NAME?</v>
      </c>
      <c r="F12" s="212" t="e">
        <f aca="false">CONCATENATE(D12,"   ",E12)</f>
        <v>#NAME?</v>
      </c>
      <c r="G12" s="98" t="e">
        <f aca="false">'Hybrid - IP - Mirror - Straight'!N12</f>
        <v>#NAME?</v>
      </c>
      <c r="H12" s="98" t="e">
        <f aca="false">'Hybrid - IP - Mirror - Straight'!O12</f>
        <v>#NAME?</v>
      </c>
      <c r="J12" s="200"/>
      <c r="K12" s="31"/>
      <c r="L12" s="31"/>
    </row>
    <row r="13" customFormat="false" ht="45" hidden="false" customHeight="true" outlineLevel="0" collapsed="false">
      <c r="A13" s="0" t="str">
        <f aca="false">'Hybrid - IP - Mirror - Straight'!C13</f>
        <v>PT_a_alpha_X0S_P1E_LV_SRC/RET</v>
      </c>
      <c r="B13" s="27" t="str">
        <f aca="false">IF(ISNUMBER(SEARCH("_LV",A13)),LEFT(A13,FIND("_LV",A13)-1),"")</f>
        <v>PT_a_alpha_X0S_P1E</v>
      </c>
      <c r="C13" s="98" t="str">
        <f aca="false">'Hybrid - IP - Mirror - Straight'!E13</f>
        <v>P4 - 7/15</v>
      </c>
      <c r="D13" s="0" t="str">
        <f aca="false">'Hybrid - IP - Mirror - Straight'!F13</f>
        <v>44 - J12 - 2/1</v>
      </c>
      <c r="E13" s="0" t="e">
        <f aca="false">'Hybrid - IP - Mirror - Straight'!L13</f>
        <v>#NAME?</v>
      </c>
      <c r="F13" s="103" t="e">
        <f aca="false">CONCATENATE(D13,"   ",E13)</f>
        <v>#NAME?</v>
      </c>
      <c r="G13" s="98" t="e">
        <f aca="false">'Hybrid - IP - Mirror - Straight'!N13</f>
        <v>#NAME?</v>
      </c>
      <c r="H13" s="98" t="e">
        <f aca="false">'Hybrid - IP - Mirror - Straight'!O13</f>
        <v>#NAME?</v>
      </c>
      <c r="J13" s="200"/>
      <c r="K13" s="31"/>
      <c r="L13" s="31"/>
    </row>
    <row r="14" customFormat="false" ht="45" hidden="false" customHeight="true" outlineLevel="0" collapsed="false">
      <c r="A14" s="0" t="str">
        <f aca="false">'Hybrid - IP - Mirror - Straight'!C14</f>
        <v>PT_a_alpha_X0S_P1E_LV_SRC/RET</v>
      </c>
      <c r="B14" s="27" t="str">
        <f aca="false">IF(ISNUMBER(SEARCH("_LV",A14)),LEFT(A14,FIND("_LV",A14)-1),"")</f>
        <v>PT_a_alpha_X0S_P1E</v>
      </c>
      <c r="C14" s="98" t="str">
        <f aca="false">'Hybrid - IP - Mirror - Straight'!E14</f>
        <v>P4 - 7/15</v>
      </c>
      <c r="D14" s="0" t="str">
        <f aca="false">'Hybrid - IP - Mirror - Straight'!F14</f>
        <v>44 - J12 - 6/5</v>
      </c>
      <c r="E14" s="0" t="e">
        <f aca="false">'Hybrid - IP - Mirror - Straight'!L14</f>
        <v>#NAME?</v>
      </c>
      <c r="F14" s="103" t="e">
        <f aca="false">CONCATENATE(D14,"   ",E14)</f>
        <v>#NAME?</v>
      </c>
      <c r="G14" s="98" t="n">
        <f aca="false">'Hybrid - IP - Mirror - Straight'!N14</f>
        <v>0</v>
      </c>
      <c r="H14" s="98" t="n">
        <f aca="false">'Hybrid - IP - Mirror - Straight'!O14</f>
        <v>0</v>
      </c>
      <c r="J14" s="200"/>
      <c r="K14" s="31"/>
      <c r="L14" s="31"/>
    </row>
    <row r="15" customFormat="false" ht="45" hidden="false" customHeight="true" outlineLevel="0" collapsed="false">
      <c r="A15" s="0" t="str">
        <f aca="false">'Hybrid - IP - Mirror - Straight'!C15</f>
        <v>PT_a_alpha_X0M_P1E_LV_SRC/RET</v>
      </c>
      <c r="B15" s="27" t="str">
        <f aca="false">IF(ISNUMBER(SEARCH("_LV",A15)),LEFT(A15,FIND("_LV",A15)-1),"")</f>
        <v>PT_a_alpha_X0M_P1E</v>
      </c>
      <c r="C15" s="98" t="str">
        <f aca="false">'Hybrid - IP - Mirror - Straight'!E15</f>
        <v>P4 - 8/16</v>
      </c>
      <c r="D15" s="0" t="str">
        <f aca="false">'Hybrid - IP - Mirror - Straight'!F15</f>
        <v>44 - J13 - 2/1</v>
      </c>
      <c r="E15" s="0" t="e">
        <f aca="false">'Hybrid - IP - Mirror - Straight'!L15</f>
        <v>#NAME?</v>
      </c>
      <c r="F15" s="213" t="e">
        <f aca="false">CONCATENATE(D15,"   ",E15)</f>
        <v>#NAME?</v>
      </c>
      <c r="G15" s="98" t="e">
        <f aca="false">'Hybrid - IP - Mirror - Straight'!N15</f>
        <v>#NAME?</v>
      </c>
      <c r="H15" s="98" t="e">
        <f aca="false">'Hybrid - IP - Mirror - Straight'!O15</f>
        <v>#NAME?</v>
      </c>
      <c r="J15" s="200"/>
      <c r="K15" s="31"/>
      <c r="L15" s="31"/>
    </row>
    <row r="16" customFormat="false" ht="24.75" hidden="false" customHeight="true" outlineLevel="0" collapsed="false">
      <c r="A16" s="0" t="str">
        <f aca="false">'Hybrid - IP - Mirror - Straight'!C16</f>
        <v>PT_a_alpha_X0M_P1E_LV_SRC/RET</v>
      </c>
      <c r="B16" s="27" t="str">
        <f aca="false">IF(ISNUMBER(SEARCH("_LV",A16)),LEFT(A16,FIND("_LV",A16)-1),"")</f>
        <v>PT_a_alpha_X0M_P1E</v>
      </c>
      <c r="C16" s="98" t="str">
        <f aca="false">'Hybrid - IP - Mirror - Straight'!E16</f>
        <v>P4 - 8/16</v>
      </c>
      <c r="D16" s="0" t="str">
        <f aca="false">'Hybrid - IP - Mirror - Straight'!F16</f>
        <v>44 - J13 - 6/5</v>
      </c>
      <c r="E16" s="0" t="e">
        <f aca="false">'Hybrid - IP - Mirror - Straight'!L16</f>
        <v>#NAME?</v>
      </c>
      <c r="F16" s="213" t="e">
        <f aca="false">CONCATENATE(D16,"   ",E16)</f>
        <v>#NAME?</v>
      </c>
      <c r="G16" s="98" t="n">
        <f aca="false">'Hybrid - IP - Mirror - Straight'!N16</f>
        <v>0</v>
      </c>
      <c r="H16" s="98" t="n">
        <f aca="false">'Hybrid - IP - Mirror - Straight'!O16</f>
        <v>0</v>
      </c>
      <c r="J16" s="200"/>
      <c r="K16" s="31"/>
      <c r="L16" s="31"/>
    </row>
    <row r="17" customFormat="false" ht="12" hidden="false" customHeight="true" outlineLevel="0" collapsed="false">
      <c r="F17" s="212"/>
      <c r="J17" s="31"/>
      <c r="K17" s="31"/>
      <c r="L17" s="31"/>
    </row>
    <row r="18" customFormat="false" ht="45" hidden="false" customHeight="true" outlineLevel="0" collapsed="false">
      <c r="A18" s="0" t="str">
        <f aca="false">'Hybrid - IP - Mirror - Straight'!C18</f>
        <v>PT_a_alpha_X1S_P1W_LV_SRC/RET</v>
      </c>
      <c r="B18" s="27" t="str">
        <f aca="false">IF(ISNUMBER(SEARCH("_LV",A18)),LEFT(A18,FIND("_LV",A18)-1),"")</f>
        <v>PT_a_alpha_X1S_P1W</v>
      </c>
      <c r="C18" s="98" t="str">
        <f aca="false">'Hybrid - IP - Mirror - Straight'!E18</f>
        <v>P5 - 1/9</v>
      </c>
      <c r="D18" s="0" t="str">
        <f aca="false">'Hybrid - IP - Mirror - Straight'!F18</f>
        <v>43 - J13 - 4/3</v>
      </c>
      <c r="E18" s="0" t="e">
        <f aca="false">'Hybrid - IP - Mirror - Straight'!L18</f>
        <v>#NAME?</v>
      </c>
      <c r="F18" s="103" t="e">
        <f aca="false">CONCATENATE(D18,"   ",E18)</f>
        <v>#NAME?</v>
      </c>
      <c r="G18" s="98" t="e">
        <f aca="false">'Hybrid - IP - Mirror - Straight'!N18</f>
        <v>#NAME?</v>
      </c>
      <c r="H18" s="98" t="e">
        <f aca="false">'Hybrid - IP - Mirror - Straight'!O18</f>
        <v>#NAME?</v>
      </c>
      <c r="J18" s="200"/>
      <c r="K18" s="31"/>
      <c r="L18" s="31"/>
    </row>
    <row r="19" customFormat="false" ht="45" hidden="false" customHeight="true" outlineLevel="0" collapsed="false">
      <c r="A19" s="0" t="str">
        <f aca="false">'Hybrid - IP - Mirror - Straight'!C19</f>
        <v>PT_a_alpha_X1S_P1W_LV_SRC/RET</v>
      </c>
      <c r="B19" s="27" t="str">
        <f aca="false">IF(ISNUMBER(SEARCH("_LV",A19)),LEFT(A19,FIND("_LV",A19)-1),"")</f>
        <v>PT_a_alpha_X1S_P1W</v>
      </c>
      <c r="C19" s="98" t="str">
        <f aca="false">'Hybrid - IP - Mirror - Straight'!E19</f>
        <v>P5 - 1/9</v>
      </c>
      <c r="D19" s="0" t="str">
        <f aca="false">'Hybrid - IP - Mirror - Straight'!F19</f>
        <v>43 - J13 - 8/7</v>
      </c>
      <c r="E19" s="0" t="e">
        <f aca="false">'Hybrid - IP - Mirror - Straight'!L19</f>
        <v>#NAME?</v>
      </c>
      <c r="F19" s="103" t="e">
        <f aca="false">CONCATENATE(D19,"   ",E19)</f>
        <v>#NAME?</v>
      </c>
      <c r="G19" s="98" t="n">
        <f aca="false">'Hybrid - IP - Mirror - Straight'!N19</f>
        <v>0</v>
      </c>
      <c r="H19" s="98" t="n">
        <f aca="false">'Hybrid - IP - Mirror - Straight'!O19</f>
        <v>0</v>
      </c>
      <c r="J19" s="200"/>
      <c r="K19" s="31"/>
      <c r="L19" s="31"/>
    </row>
    <row r="20" customFormat="false" ht="45" hidden="false" customHeight="true" outlineLevel="0" collapsed="false">
      <c r="A20" s="0" t="str">
        <f aca="false">'Hybrid - IP - Mirror - Straight'!C20</f>
        <v>PT_a_alpha_X1S_P2E_LV_SRC/RET</v>
      </c>
      <c r="B20" s="27" t="str">
        <f aca="false">IF(ISNUMBER(SEARCH("_LV",A20)),LEFT(A20,FIND("_LV",A20)-1),"")</f>
        <v>PT_a_alpha_X1S_P2E</v>
      </c>
      <c r="C20" s="98" t="str">
        <f aca="false">'Hybrid - IP - Mirror - Straight'!E20</f>
        <v>P5 - 2/10</v>
      </c>
      <c r="D20" s="0" t="str">
        <f aca="false">'Hybrid - IP - Mirror - Straight'!F20</f>
        <v>39 - J12 - 2/1</v>
      </c>
      <c r="E20" s="0" t="e">
        <f aca="false">'Hybrid - IP - Mirror - Straight'!L20</f>
        <v>#NAME?</v>
      </c>
      <c r="F20" s="212" t="e">
        <f aca="false">CONCATENATE(D20,"   ",E20)</f>
        <v>#NAME?</v>
      </c>
      <c r="G20" s="98" t="e">
        <f aca="false">'Hybrid - IP - Mirror - Straight'!N20</f>
        <v>#NAME?</v>
      </c>
      <c r="H20" s="98" t="e">
        <f aca="false">'Hybrid - IP - Mirror - Straight'!O20</f>
        <v>#NAME?</v>
      </c>
      <c r="J20" s="200"/>
      <c r="K20" s="31"/>
      <c r="L20" s="31"/>
    </row>
    <row r="21" customFormat="false" ht="45" hidden="false" customHeight="true" outlineLevel="0" collapsed="false">
      <c r="A21" s="0" t="str">
        <f aca="false">'Hybrid - IP - Mirror - Straight'!C21</f>
        <v>PT_a_alpha_X1S_P3_LV_SRC/RET</v>
      </c>
      <c r="B21" s="27" t="str">
        <f aca="false">IF(ISNUMBER(SEARCH("_LV",A21)),LEFT(A21,FIND("_LV",A21)-1),"")</f>
        <v>PT_a_alpha_X1S_P3</v>
      </c>
      <c r="C21" s="98" t="str">
        <f aca="false">'Hybrid - IP - Mirror - Straight'!E21</f>
        <v>P5 - 3/11</v>
      </c>
      <c r="D21" s="0" t="str">
        <f aca="false">'Hybrid - IP - Mirror - Straight'!F21</f>
        <v>37 - J12 - 4/3</v>
      </c>
      <c r="E21" s="0" t="e">
        <f aca="false">'Hybrid - IP - Mirror - Straight'!L21</f>
        <v>#NAME?</v>
      </c>
      <c r="F21" s="212" t="e">
        <f aca="false">CONCATENATE(D21,"   ",E21)</f>
        <v>#NAME?</v>
      </c>
      <c r="G21" s="98" t="e">
        <f aca="false">'Hybrid - IP - Mirror - Straight'!N21</f>
        <v>#NAME?</v>
      </c>
      <c r="H21" s="98" t="e">
        <f aca="false">'Hybrid - IP - Mirror - Straight'!O21</f>
        <v>#NAME?</v>
      </c>
      <c r="J21" s="200"/>
      <c r="K21" s="31"/>
      <c r="L21" s="203"/>
    </row>
    <row r="22" customFormat="false" ht="45" hidden="false" customHeight="true" outlineLevel="0" collapsed="false">
      <c r="A22" s="0" t="str">
        <f aca="false">'Hybrid - IP - Mirror - Straight'!C22</f>
        <v>PT_a_alpha_X1M_P1W_LV_SRC/RET</v>
      </c>
      <c r="B22" s="27" t="str">
        <f aca="false">IF(ISNUMBER(SEARCH("_LV",A22)),LEFT(A22,FIND("_LV",A22)-1),"")</f>
        <v>PT_a_alpha_X1M_P1W</v>
      </c>
      <c r="C22" s="98" t="str">
        <f aca="false">'Hybrid - IP - Mirror - Straight'!E22</f>
        <v>P5 - 4/12</v>
      </c>
      <c r="D22" s="0" t="str">
        <f aca="false">'Hybrid - IP - Mirror - Straight'!F22</f>
        <v>45 - J12 - 4/3</v>
      </c>
      <c r="E22" s="0" t="e">
        <f aca="false">'Hybrid - IP - Mirror - Straight'!L22</f>
        <v>#NAME?</v>
      </c>
      <c r="F22" s="213" t="e">
        <f aca="false">CONCATENATE(D22,"   ",E22)</f>
        <v>#NAME?</v>
      </c>
      <c r="G22" s="98" t="e">
        <f aca="false">'Hybrid - IP - Mirror - Straight'!N22</f>
        <v>#NAME?</v>
      </c>
      <c r="H22" s="98" t="e">
        <f aca="false">'Hybrid - IP - Mirror - Straight'!O22</f>
        <v>#NAME?</v>
      </c>
      <c r="J22" s="200"/>
      <c r="K22" s="31"/>
      <c r="L22" s="31"/>
    </row>
    <row r="23" customFormat="false" ht="26.25" hidden="false" customHeight="true" outlineLevel="0" collapsed="false">
      <c r="A23" s="0" t="str">
        <f aca="false">'Hybrid - IP - Mirror - Straight'!C23</f>
        <v>PT_a_alpha_X1M_P1W_LV_SRC/RET</v>
      </c>
      <c r="B23" s="27" t="str">
        <f aca="false">IF(ISNUMBER(SEARCH("_LV",A23)),LEFT(A23,FIND("_LV",A23)-1),"")</f>
        <v>PT_a_alpha_X1M_P1W</v>
      </c>
      <c r="C23" s="98" t="str">
        <f aca="false">'Hybrid - IP - Mirror - Straight'!E23</f>
        <v>P5 - 4/12</v>
      </c>
      <c r="D23" s="0" t="str">
        <f aca="false">'Hybrid - IP - Mirror - Straight'!F23</f>
        <v>45 - J12 - 8/7</v>
      </c>
      <c r="E23" s="0" t="e">
        <f aca="false">'Hybrid - IP - Mirror - Straight'!L23</f>
        <v>#NAME?</v>
      </c>
      <c r="F23" s="213" t="e">
        <f aca="false">CONCATENATE(D23,"   ",E23)</f>
        <v>#NAME?</v>
      </c>
      <c r="G23" s="98" t="n">
        <f aca="false">'Hybrid - IP - Mirror - Straight'!N23</f>
        <v>0</v>
      </c>
      <c r="H23" s="98" t="n">
        <f aca="false">'Hybrid - IP - Mirror - Straight'!O23</f>
        <v>0</v>
      </c>
      <c r="J23" s="200"/>
      <c r="K23" s="31"/>
      <c r="L23" s="31"/>
    </row>
    <row r="24" customFormat="false" ht="45" hidden="false" customHeight="true" outlineLevel="0" collapsed="false">
      <c r="A24" s="0" t="str">
        <f aca="false">'Hybrid - IP - Mirror - Straight'!C24</f>
        <v>PT_a_alpha_X1M_P2E_LV_SRC/RET</v>
      </c>
      <c r="B24" s="27" t="str">
        <f aca="false">IF(ISNUMBER(SEARCH("_LV",A24)),LEFT(A24,FIND("_LV",A24)-1),"")</f>
        <v>PT_a_alpha_X1M_P2E</v>
      </c>
      <c r="C24" s="98" t="str">
        <f aca="false">'Hybrid - IP - Mirror - Straight'!E24</f>
        <v>P5 - 5/13</v>
      </c>
      <c r="D24" s="0" t="str">
        <f aca="false">'Hybrid - IP - Mirror - Straight'!F24</f>
        <v>41 - J12 - 4/3</v>
      </c>
      <c r="E24" s="0" t="e">
        <f aca="false">'Hybrid - IP - Mirror - Straight'!L24</f>
        <v>#NAME?</v>
      </c>
      <c r="F24" s="212" t="e">
        <f aca="false">CONCATENATE(D24,"   ",E24)</f>
        <v>#NAME?</v>
      </c>
      <c r="G24" s="98" t="e">
        <f aca="false">'Hybrid - IP - Mirror - Straight'!N24</f>
        <v>#NAME?</v>
      </c>
      <c r="H24" s="98" t="e">
        <f aca="false">'Hybrid - IP - Mirror - Straight'!O24</f>
        <v>#NAME?</v>
      </c>
      <c r="J24" s="200"/>
      <c r="K24" s="31"/>
      <c r="L24" s="31"/>
    </row>
    <row r="25" customFormat="false" ht="45" hidden="false" customHeight="true" outlineLevel="0" collapsed="false">
      <c r="A25" s="0" t="str">
        <f aca="false">'Hybrid - IP - Mirror - Straight'!C25</f>
        <v>PT_a_alpha_X1M_P3_LV_SRC/RET</v>
      </c>
      <c r="B25" s="27" t="str">
        <f aca="false">IF(ISNUMBER(SEARCH("_LV",A25)),LEFT(A25,FIND("_LV",A25)-1),"")</f>
        <v>PT_a_alpha_X1M_P3</v>
      </c>
      <c r="C25" s="98" t="str">
        <f aca="false">'Hybrid - IP - Mirror - Straight'!E25</f>
        <v>P5 - 6/14</v>
      </c>
      <c r="D25" s="0" t="str">
        <f aca="false">'Hybrid - IP - Mirror - Straight'!F25</f>
        <v>39 - J12 - 6/5</v>
      </c>
      <c r="E25" s="0" t="e">
        <f aca="false">'Hybrid - IP - Mirror - Straight'!L25</f>
        <v>#NAME?</v>
      </c>
      <c r="F25" s="212" t="e">
        <f aca="false">CONCATENATE(D25,"   ",E25)</f>
        <v>#NAME?</v>
      </c>
      <c r="G25" s="98" t="e">
        <f aca="false">'Hybrid - IP - Mirror - Straight'!N25</f>
        <v>#NAME?</v>
      </c>
      <c r="H25" s="98" t="e">
        <f aca="false">'Hybrid - IP - Mirror - Straight'!O25</f>
        <v>#NAME?</v>
      </c>
      <c r="J25" s="200"/>
      <c r="K25" s="31"/>
      <c r="L25" s="31"/>
    </row>
    <row r="26" customFormat="false" ht="45" hidden="false" customHeight="true" outlineLevel="0" collapsed="false">
      <c r="A26" s="0" t="str">
        <f aca="false">'Hybrid - IP - Mirror - Straight'!C26</f>
        <v>PT_a_alpha_X0S_P2W_LV_SRC/RET</v>
      </c>
      <c r="B26" s="27" t="str">
        <f aca="false">IF(ISNUMBER(SEARCH("_LV",A26)),LEFT(A26,FIND("_LV",A26)-1),"")</f>
        <v>PT_a_alpha_X0S_P2W</v>
      </c>
      <c r="C26" s="98" t="str">
        <f aca="false">'Hybrid - IP - Mirror - Straight'!E26</f>
        <v>P5 - 7/15</v>
      </c>
      <c r="D26" s="0" t="str">
        <f aca="false">'Hybrid - IP - Mirror - Straight'!F26</f>
        <v>43 - J12 - 4/3</v>
      </c>
      <c r="E26" s="0" t="e">
        <f aca="false">'Hybrid - IP - Mirror - Straight'!L26</f>
        <v>#NAME?</v>
      </c>
      <c r="F26" s="213" t="e">
        <f aca="false">CONCATENATE(D26,"   ",E26)</f>
        <v>#NAME?</v>
      </c>
      <c r="G26" s="98" t="e">
        <f aca="false">'Hybrid - IP - Mirror - Straight'!N26</f>
        <v>#NAME?</v>
      </c>
      <c r="H26" s="98" t="e">
        <f aca="false">'Hybrid - IP - Mirror - Straight'!O26</f>
        <v>#NAME?</v>
      </c>
      <c r="J26" s="200"/>
      <c r="K26" s="31"/>
      <c r="L26" s="31"/>
    </row>
    <row r="27" customFormat="false" ht="33" hidden="false" customHeight="true" outlineLevel="0" collapsed="false">
      <c r="A27" s="0" t="str">
        <f aca="false">'Hybrid - IP - Mirror - Straight'!C27</f>
        <v>PT_a_alpha_X0S_P2W_LV_SRC/RET</v>
      </c>
      <c r="B27" s="27" t="str">
        <f aca="false">IF(ISNUMBER(SEARCH("_LV",A27)),LEFT(A27,FIND("_LV",A27)-1),"")</f>
        <v>PT_a_alpha_X0S_P2W</v>
      </c>
      <c r="C27" s="98" t="str">
        <f aca="false">'Hybrid - IP - Mirror - Straight'!E27</f>
        <v>P5 - 7/15</v>
      </c>
      <c r="D27" s="0" t="str">
        <f aca="false">'Hybrid - IP - Mirror - Straight'!F27</f>
        <v>43 - J12 - 8/7</v>
      </c>
      <c r="E27" s="0" t="e">
        <f aca="false">'Hybrid - IP - Mirror - Straight'!L27</f>
        <v>#NAME?</v>
      </c>
      <c r="F27" s="213" t="e">
        <f aca="false">CONCATENATE(D27,"   ",E27)</f>
        <v>#NAME?</v>
      </c>
      <c r="G27" s="98" t="n">
        <f aca="false">'Hybrid - IP - Mirror - Straight'!N27</f>
        <v>0</v>
      </c>
      <c r="H27" s="98" t="n">
        <f aca="false">'Hybrid - IP - Mirror - Straight'!O27</f>
        <v>0</v>
      </c>
      <c r="J27" s="200"/>
      <c r="K27" s="31"/>
      <c r="L27" s="31"/>
    </row>
    <row r="28" customFormat="false" ht="45" hidden="false" customHeight="true" outlineLevel="0" collapsed="false">
      <c r="A28" s="0" t="str">
        <f aca="false">'Hybrid - IP - Mirror - Straight'!C28</f>
        <v>PT_a_alpha_X1M_P1E_LV_SRC/RET</v>
      </c>
      <c r="B28" s="27" t="str">
        <f aca="false">IF(ISNUMBER(SEARCH("_LV",A28)),LEFT(A28,FIND("_LV",A28)-1),"")</f>
        <v>PT_a_alpha_X1M_P1E</v>
      </c>
      <c r="C28" s="98" t="str">
        <f aca="false">'Hybrid - IP - Mirror - Straight'!E28</f>
        <v>P5 - 8/16</v>
      </c>
      <c r="D28" s="0" t="str">
        <f aca="false">'Hybrid - IP - Mirror - Straight'!F28</f>
        <v>45 - J12 - 2/1</v>
      </c>
      <c r="E28" s="0" t="e">
        <f aca="false">'Hybrid - IP - Mirror - Straight'!L28</f>
        <v>#NAME?</v>
      </c>
      <c r="F28" s="103" t="e">
        <f aca="false">CONCATENATE(D28,"   ",E28)</f>
        <v>#NAME?</v>
      </c>
      <c r="G28" s="98" t="e">
        <f aca="false">'Hybrid - IP - Mirror - Straight'!N28</f>
        <v>#NAME?</v>
      </c>
      <c r="H28" s="98" t="e">
        <f aca="false">'Hybrid - IP - Mirror - Straight'!O28</f>
        <v>#NAME?</v>
      </c>
      <c r="J28" s="200"/>
      <c r="K28" s="31"/>
      <c r="L28" s="31"/>
    </row>
    <row r="29" customFormat="false" ht="45" hidden="false" customHeight="true" outlineLevel="0" collapsed="false">
      <c r="A29" s="0" t="str">
        <f aca="false">'Hybrid - IP - Mirror - Straight'!C29</f>
        <v>PT_a_alpha_X1M_P1E_LV_SRC/RET</v>
      </c>
      <c r="B29" s="27" t="str">
        <f aca="false">IF(ISNUMBER(SEARCH("_LV",A29)),LEFT(A29,FIND("_LV",A29)-1),"")</f>
        <v>PT_a_alpha_X1M_P1E</v>
      </c>
      <c r="C29" s="98" t="str">
        <f aca="false">'Hybrid - IP - Mirror - Straight'!E29</f>
        <v>P5 - 8/16</v>
      </c>
      <c r="D29" s="0" t="str">
        <f aca="false">'Hybrid - IP - Mirror - Straight'!F29</f>
        <v>45 - J12 - 6/5</v>
      </c>
      <c r="E29" s="0" t="e">
        <f aca="false">'Hybrid - IP - Mirror - Straight'!L29</f>
        <v>#NAME?</v>
      </c>
      <c r="F29" s="103" t="e">
        <f aca="false">CONCATENATE(D29,"   ",E29)</f>
        <v>#NAME?</v>
      </c>
      <c r="G29" s="98" t="n">
        <f aca="false">'Hybrid - IP - Mirror - Straight'!N29</f>
        <v>0</v>
      </c>
      <c r="H29" s="98" t="n">
        <f aca="false">'Hybrid - IP - Mirror - Straight'!O29</f>
        <v>0</v>
      </c>
      <c r="J29" s="200"/>
      <c r="K29" s="31"/>
      <c r="L29" s="31"/>
    </row>
    <row r="30" customFormat="false" ht="9.95" hidden="false" customHeight="true" outlineLevel="0" collapsed="false">
      <c r="F30" s="212"/>
      <c r="J30" s="31"/>
      <c r="K30" s="31"/>
      <c r="L30" s="31"/>
    </row>
    <row r="31" customFormat="false" ht="45" hidden="false" customHeight="true" outlineLevel="0" collapsed="false">
      <c r="A31" s="0" t="str">
        <f aca="false">'Hybrid - IP - Mirror - Straight'!C31</f>
        <v>PT_a_alpha_X2S_P1W_LV_SRC/RET</v>
      </c>
      <c r="B31" s="27" t="str">
        <f aca="false">IF(ISNUMBER(SEARCH("_LV",A31)),LEFT(A31,FIND("_LV",A31)-1),"")</f>
        <v>PT_a_alpha_X2S_P1W</v>
      </c>
      <c r="C31" s="98" t="str">
        <f aca="false">'Hybrid - IP - Mirror - Straight'!E31</f>
        <v>P6 - 1/9</v>
      </c>
      <c r="D31" s="0" t="str">
        <f aca="false">'Hybrid - IP - Mirror - Straight'!F31</f>
        <v>41 - J12 - 8/7</v>
      </c>
      <c r="E31" s="0" t="e">
        <f aca="false">'Hybrid - IP - Mirror - Straight'!L31</f>
        <v>#NAME?</v>
      </c>
      <c r="F31" s="212" t="e">
        <f aca="false">CONCATENATE(D31,"   ",E31)</f>
        <v>#NAME?</v>
      </c>
      <c r="G31" s="98" t="e">
        <f aca="false">'Hybrid - IP - Mirror - Straight'!N31</f>
        <v>#NAME?</v>
      </c>
      <c r="H31" s="98" t="e">
        <f aca="false">'Hybrid - IP - Mirror - Straight'!O31</f>
        <v>#NAME?</v>
      </c>
      <c r="J31" s="200"/>
      <c r="K31" s="31"/>
      <c r="L31" s="31"/>
    </row>
    <row r="32" customFormat="false" ht="45" hidden="false" customHeight="true" outlineLevel="0" collapsed="false">
      <c r="A32" s="0" t="str">
        <f aca="false">'Hybrid - IP - Mirror - Straight'!C32</f>
        <v>PT_a_alpha_X2S_P2E_LV_SRC/RET</v>
      </c>
      <c r="B32" s="27" t="str">
        <f aca="false">IF(ISNUMBER(SEARCH("_LV",A32)),LEFT(A32,FIND("_LV",A32)-1),"")</f>
        <v>PT_a_alpha_X2S_P2E</v>
      </c>
      <c r="C32" s="98" t="str">
        <f aca="false">'Hybrid - IP - Mirror - Straight'!E32</f>
        <v>P6 - 2/10</v>
      </c>
      <c r="D32" s="0" t="str">
        <f aca="false">'Hybrid - IP - Mirror - Straight'!F32</f>
        <v>39 - J13 - 4/3</v>
      </c>
      <c r="E32" s="0" t="e">
        <f aca="false">'Hybrid - IP - Mirror - Straight'!L32</f>
        <v>#NAME?</v>
      </c>
      <c r="F32" s="212" t="e">
        <f aca="false">CONCATENATE(D32,"   ",E32)</f>
        <v>#NAME?</v>
      </c>
      <c r="G32" s="98" t="e">
        <f aca="false">'Hybrid - IP - Mirror - Straight'!N32</f>
        <v>#NAME?</v>
      </c>
      <c r="H32" s="98" t="e">
        <f aca="false">'Hybrid - IP - Mirror - Straight'!O32</f>
        <v>#NAME?</v>
      </c>
      <c r="J32" s="200"/>
      <c r="K32" s="31"/>
      <c r="L32" s="31"/>
    </row>
    <row r="33" customFormat="false" ht="6.75" hidden="false" customHeight="true" outlineLevel="0" collapsed="false">
      <c r="F33" s="212"/>
      <c r="J33" s="200"/>
      <c r="K33" s="31"/>
      <c r="L33" s="31"/>
    </row>
    <row r="34" customFormat="false" ht="45" hidden="false" customHeight="true" outlineLevel="0" collapsed="false">
      <c r="A34" s="0" t="str">
        <f aca="false">'Hybrid - IP - Mirror - Straight'!C34</f>
        <v>PT_a_alpha_X2M_P1W_LV_SRC/RET</v>
      </c>
      <c r="B34" s="27" t="str">
        <f aca="false">IF(ISNUMBER(SEARCH("_LV",A34)),LEFT(A34,FIND("_LV",A34)-1),"")</f>
        <v>PT_a_alpha_X2M_P1W</v>
      </c>
      <c r="C34" s="98" t="str">
        <f aca="false">'Hybrid - IP - Mirror - Straight'!E34</f>
        <v>P6 - 4/12</v>
      </c>
      <c r="D34" s="0" t="str">
        <f aca="false">'Hybrid - IP - Mirror - Straight'!F34</f>
        <v>45 - J13 - 8/7</v>
      </c>
      <c r="E34" s="0" t="e">
        <f aca="false">'Hybrid - IP - Mirror - Straight'!L34</f>
        <v>#NAME?</v>
      </c>
      <c r="F34" s="212" t="e">
        <f aca="false">CONCATENATE(D34,"   ",E34)</f>
        <v>#NAME?</v>
      </c>
      <c r="G34" s="98" t="e">
        <f aca="false">'Hybrid - IP - Mirror - Straight'!N34</f>
        <v>#NAME?</v>
      </c>
      <c r="H34" s="98" t="e">
        <f aca="false">'Hybrid - IP - Mirror - Straight'!O34</f>
        <v>#NAME?</v>
      </c>
      <c r="J34" s="200"/>
      <c r="K34" s="31"/>
      <c r="L34" s="31"/>
    </row>
    <row r="35" customFormat="false" ht="45" hidden="false" customHeight="true" outlineLevel="0" collapsed="false">
      <c r="A35" s="0" t="str">
        <f aca="false">'Hybrid - IP - Mirror - Straight'!C35</f>
        <v>PT_a_alpha_X2M_P2E_LV_SRC/RET</v>
      </c>
      <c r="B35" s="27" t="str">
        <f aca="false">IF(ISNUMBER(SEARCH("_LV",A35)),LEFT(A35,FIND("_LV",A35)-1),"")</f>
        <v>PT_a_alpha_X2M_P2E</v>
      </c>
      <c r="C35" s="98" t="str">
        <f aca="false">'Hybrid - IP - Mirror - Straight'!E35</f>
        <v>P6 - 5/13</v>
      </c>
      <c r="D35" s="0" t="str">
        <f aca="false">'Hybrid - IP - Mirror - Straight'!F35</f>
        <v>41 - J12 - 6/5</v>
      </c>
      <c r="E35" s="0" t="e">
        <f aca="false">'Hybrid - IP - Mirror - Straight'!L35</f>
        <v>#NAME?</v>
      </c>
      <c r="F35" s="212" t="e">
        <f aca="false">CONCATENATE(D35,"   ",E35)</f>
        <v>#NAME?</v>
      </c>
      <c r="G35" s="98" t="e">
        <f aca="false">'Hybrid - IP - Mirror - Straight'!N35</f>
        <v>#NAME?</v>
      </c>
      <c r="H35" s="98" t="e">
        <f aca="false">'Hybrid - IP - Mirror - Straight'!O35</f>
        <v>#NAME?</v>
      </c>
      <c r="J35" s="200"/>
      <c r="K35" s="31"/>
      <c r="L35" s="31"/>
    </row>
    <row r="36" customFormat="false" ht="45" hidden="false" customHeight="true" outlineLevel="0" collapsed="false">
      <c r="A36" s="0" t="str">
        <f aca="false">'Hybrid - IP - Mirror - Straight'!C36</f>
        <v>PT_a_alpha_X2M_P3_LV_SRC/RET</v>
      </c>
      <c r="B36" s="27" t="str">
        <f aca="false">IF(ISNUMBER(SEARCH("_LV",A36)),LEFT(A36,FIND("_LV",A36)-1),"")</f>
        <v>PT_a_alpha_X2M_P3</v>
      </c>
      <c r="C36" s="98" t="str">
        <f aca="false">'Hybrid - IP - Mirror - Straight'!E36</f>
        <v>P6 - 6/14</v>
      </c>
      <c r="D36" s="0" t="str">
        <f aca="false">'Hybrid - IP - Mirror - Straight'!F36</f>
        <v>39 - J13 - 8/7</v>
      </c>
      <c r="E36" s="0" t="e">
        <f aca="false">'Hybrid - IP - Mirror - Straight'!L36</f>
        <v>#NAME?</v>
      </c>
      <c r="F36" s="212" t="e">
        <f aca="false">CONCATENATE(D36,"   ",E36)</f>
        <v>#NAME?</v>
      </c>
      <c r="G36" s="98" t="e">
        <f aca="false">'Hybrid - IP - Mirror - Straight'!N36</f>
        <v>#NAME?</v>
      </c>
      <c r="H36" s="98" t="e">
        <f aca="false">'Hybrid - IP - Mirror - Straight'!O36</f>
        <v>#NAME?</v>
      </c>
      <c r="J36" s="200"/>
      <c r="K36" s="31"/>
      <c r="L36" s="31"/>
    </row>
    <row r="37" customFormat="false" ht="32.25" hidden="false" customHeight="true" outlineLevel="0" collapsed="false">
      <c r="A37" s="0" t="str">
        <f aca="false">'Hybrid - IP - Mirror - Straight'!C37</f>
        <v>PT_a_alpha_X1S_P1E_LV_SRC/RET</v>
      </c>
      <c r="B37" s="27" t="str">
        <f aca="false">IF(ISNUMBER(SEARCH("_LV",A37)),LEFT(A37,FIND("_LV",A37)-1),"")</f>
        <v>PT_a_alpha_X1S_P1E</v>
      </c>
      <c r="C37" s="98" t="str">
        <f aca="false">'Hybrid - IP - Mirror - Straight'!E37</f>
        <v>P6 - 7/15</v>
      </c>
      <c r="D37" s="0" t="str">
        <f aca="false">'Hybrid - IP - Mirror - Straight'!F37</f>
        <v>43 - J13 - 2/1</v>
      </c>
      <c r="E37" s="0" t="e">
        <f aca="false">'Hybrid - IP - Mirror - Straight'!L37</f>
        <v>#NAME?</v>
      </c>
      <c r="F37" s="103" t="e">
        <f aca="false">CONCATENATE(D37,"   ",E37)</f>
        <v>#NAME?</v>
      </c>
      <c r="G37" s="98" t="e">
        <f aca="false">'Hybrid - IP - Mirror - Straight'!N37</f>
        <v>#NAME?</v>
      </c>
      <c r="H37" s="98" t="e">
        <f aca="false">'Hybrid - IP - Mirror - Straight'!O37</f>
        <v>#NAME?</v>
      </c>
      <c r="J37" s="200"/>
      <c r="K37" s="31"/>
      <c r="L37" s="31"/>
    </row>
    <row r="38" customFormat="false" ht="28.5" hidden="false" customHeight="true" outlineLevel="0" collapsed="false">
      <c r="A38" s="0" t="str">
        <f aca="false">'Hybrid - IP - Mirror - Straight'!C38</f>
        <v>PT_a_alpha_X1S_P1E_LV_SRC/RET</v>
      </c>
      <c r="B38" s="27" t="str">
        <f aca="false">IF(ISNUMBER(SEARCH("_LV",A38)),LEFT(A38,FIND("_LV",A38)-1),"")</f>
        <v>PT_a_alpha_X1S_P1E</v>
      </c>
      <c r="C38" s="98" t="str">
        <f aca="false">'Hybrid - IP - Mirror - Straight'!E38</f>
        <v>P6 - 7/15</v>
      </c>
      <c r="D38" s="0" t="str">
        <f aca="false">'Hybrid - IP - Mirror - Straight'!F38</f>
        <v>43 - J13 - 6/5</v>
      </c>
      <c r="E38" s="0" t="e">
        <f aca="false">'Hybrid - IP - Mirror - Straight'!L38</f>
        <v>#NAME?</v>
      </c>
      <c r="F38" s="103" t="e">
        <f aca="false">CONCATENATE(D38,"   ",E38)</f>
        <v>#NAME?</v>
      </c>
      <c r="G38" s="98" t="n">
        <f aca="false">'Hybrid - IP - Mirror - Straight'!N38</f>
        <v>0</v>
      </c>
      <c r="H38" s="98" t="n">
        <f aca="false">'Hybrid - IP - Mirror - Straight'!O38</f>
        <v>0</v>
      </c>
      <c r="J38" s="200"/>
      <c r="K38" s="31"/>
      <c r="L38" s="31"/>
    </row>
    <row r="39" customFormat="false" ht="6" hidden="false" customHeight="true" outlineLevel="0" collapsed="false">
      <c r="F39" s="212"/>
      <c r="J39" s="31"/>
      <c r="K39" s="31"/>
      <c r="L39" s="31"/>
    </row>
    <row r="40" customFormat="false" ht="6.75" hidden="false" customHeight="true" outlineLevel="0" collapsed="false">
      <c r="F40" s="212"/>
      <c r="J40" s="31"/>
      <c r="K40" s="31"/>
      <c r="L40" s="31"/>
    </row>
    <row r="41" customFormat="false" ht="45" hidden="false" customHeight="true" outlineLevel="0" collapsed="false">
      <c r="A41" s="0" t="str">
        <f aca="false">'Hybrid - IP - Mirror - Straight'!C41</f>
        <v>PT_a_alpha_X0M_P4_LV_SRC/RET</v>
      </c>
      <c r="B41" s="27" t="str">
        <f aca="false">IF(ISNUMBER(SEARCH("_LV",A41)),LEFT(A41,FIND("_LV",A41)-1),"")</f>
        <v>PT_a_alpha_X0M_P4</v>
      </c>
      <c r="C41" s="98" t="str">
        <f aca="false">'Hybrid - IP - Mirror - Straight'!E41</f>
        <v>P22 - 1/9</v>
      </c>
      <c r="D41" s="0" t="str">
        <f aca="false">'Hybrid - IP - Mirror - Straight'!F41</f>
        <v>37 - J12 - 8/7</v>
      </c>
      <c r="E41" s="0" t="e">
        <f aca="false">'Hybrid - IP - Mirror - Straight'!L41</f>
        <v>#NAME?</v>
      </c>
      <c r="F41" s="212" t="e">
        <f aca="false">CONCATENATE(D41,"   ",E41)</f>
        <v>#NAME?</v>
      </c>
      <c r="G41" s="98" t="e">
        <f aca="false">'Hybrid - IP - Mirror - Straight'!N41</f>
        <v>#NAME?</v>
      </c>
      <c r="H41" s="98" t="e">
        <f aca="false">'Hybrid - IP - Mirror - Straight'!O41</f>
        <v>#NAME?</v>
      </c>
      <c r="J41" s="203"/>
      <c r="K41" s="31"/>
      <c r="L41" s="200"/>
    </row>
    <row r="42" customFormat="false" ht="45" hidden="false" customHeight="true" outlineLevel="0" collapsed="false">
      <c r="A42" s="0" t="str">
        <f aca="false">'Hybrid - IP - Mirror - Straight'!C42</f>
        <v>PT_a_alpha_X1M_P4_LV_SRC/RET</v>
      </c>
      <c r="B42" s="27" t="str">
        <f aca="false">IF(ISNUMBER(SEARCH("_LV",A42)),LEFT(A42,FIND("_LV",A42)-1),"")</f>
        <v>PT_a_alpha_X1M_P4</v>
      </c>
      <c r="C42" s="98" t="str">
        <f aca="false">'Hybrid - IP - Mirror - Straight'!E42</f>
        <v>P22 - 2/10</v>
      </c>
      <c r="D42" s="0" t="str">
        <f aca="false">'Hybrid - IP - Mirror - Straight'!F42</f>
        <v>37 - J12 - 6/5</v>
      </c>
      <c r="E42" s="0" t="e">
        <f aca="false">'Hybrid - IP - Mirror - Straight'!L42</f>
        <v>#NAME?</v>
      </c>
      <c r="F42" s="212" t="e">
        <f aca="false">CONCATENATE(D42,"   ",E42)</f>
        <v>#NAME?</v>
      </c>
      <c r="G42" s="98" t="e">
        <f aca="false">'Hybrid - IP - Mirror - Straight'!N42</f>
        <v>#NAME?</v>
      </c>
      <c r="H42" s="98" t="e">
        <f aca="false">'Hybrid - IP - Mirror - Straight'!O42</f>
        <v>#NAME?</v>
      </c>
      <c r="J42" s="203"/>
      <c r="K42" s="31"/>
      <c r="L42" s="200"/>
    </row>
    <row r="43" customFormat="false" ht="45" hidden="false" customHeight="true" outlineLevel="0" collapsed="false">
      <c r="A43" s="0" t="str">
        <f aca="false">'Hybrid - IP - Mirror - Straight'!C43</f>
        <v>PT_a_alpha_X2M_P4_LV_SRC/RET</v>
      </c>
      <c r="B43" s="27" t="str">
        <f aca="false">IF(ISNUMBER(SEARCH("_LV",A43)),LEFT(A43,FIND("_LV",A43)-1),"")</f>
        <v>PT_a_alpha_X2M_P4</v>
      </c>
      <c r="C43" s="98" t="str">
        <f aca="false">'Hybrid - IP - Mirror - Straight'!E43</f>
        <v>P22 - 3/11</v>
      </c>
      <c r="D43" s="0" t="str">
        <f aca="false">'Hybrid - IP - Mirror - Straight'!F43</f>
        <v>37 - J13 - 8/7</v>
      </c>
      <c r="E43" s="0" t="e">
        <f aca="false">'Hybrid - IP - Mirror - Straight'!L43</f>
        <v>#NAME?</v>
      </c>
      <c r="F43" s="212" t="e">
        <f aca="false">CONCATENATE(D43,"   ",E43)</f>
        <v>#NAME?</v>
      </c>
      <c r="G43" s="98" t="e">
        <f aca="false">'Hybrid - IP - Mirror - Straight'!N43</f>
        <v>#NAME?</v>
      </c>
      <c r="H43" s="98" t="e">
        <f aca="false">'Hybrid - IP - Mirror - Straight'!O43</f>
        <v>#NAME?</v>
      </c>
      <c r="J43" s="203"/>
      <c r="K43" s="31"/>
      <c r="L43" s="200"/>
    </row>
    <row r="44" customFormat="false" ht="45" hidden="false" customHeight="true" outlineLevel="0" collapsed="false">
      <c r="A44" s="0" t="str">
        <f aca="false">'Hybrid - IP - Mirror - Straight'!C44</f>
        <v>PT_a_alpha_X2S_P3_LV_SRC/RET</v>
      </c>
      <c r="B44" s="27" t="str">
        <f aca="false">IF(ISNUMBER(SEARCH("_LV",A44)),LEFT(A44,FIND("_LV",A44)-1),"")</f>
        <v>PT_a_alpha_X2S_P3</v>
      </c>
      <c r="C44" s="98" t="str">
        <f aca="false">'Hybrid - IP - Mirror - Straight'!E44</f>
        <v>P22 - 4/12</v>
      </c>
      <c r="D44" s="0" t="str">
        <f aca="false">'Hybrid - IP - Mirror - Straight'!F44</f>
        <v>37 - J12 - 2/1</v>
      </c>
      <c r="E44" s="0" t="e">
        <f aca="false">'Hybrid - IP - Mirror - Straight'!L44</f>
        <v>#NAME?</v>
      </c>
      <c r="F44" s="212" t="e">
        <f aca="false">CONCATENATE(D44,"   ",E44)</f>
        <v>#NAME?</v>
      </c>
      <c r="G44" s="98" t="e">
        <f aca="false">'Hybrid - IP - Mirror - Straight'!N44</f>
        <v>#NAME?</v>
      </c>
      <c r="H44" s="98" t="e">
        <f aca="false">'Hybrid - IP - Mirror - Straight'!O44</f>
        <v>#NAME?</v>
      </c>
      <c r="J44" s="203"/>
      <c r="K44" s="31"/>
      <c r="L44" s="200"/>
    </row>
    <row r="45" customFormat="false" ht="45" hidden="false" customHeight="true" outlineLevel="0" collapsed="false">
      <c r="A45" s="0" t="str">
        <f aca="false">'Hybrid - IP - Mirror - Straight'!C45</f>
        <v>PT_a_alpha_X0S_P4_LV_SRC/RET</v>
      </c>
      <c r="B45" s="27" t="str">
        <f aca="false">IF(ISNUMBER(SEARCH("_LV",A45)),LEFT(A45,FIND("_LV",A45)-1),"")</f>
        <v>PT_a_alpha_X0S_P4</v>
      </c>
      <c r="C45" s="98" t="str">
        <f aca="false">'Hybrid - IP - Mirror - Straight'!E45</f>
        <v>P22 - 5/13</v>
      </c>
      <c r="D45" s="0" t="str">
        <f aca="false">'Hybrid - IP - Mirror - Straight'!F45</f>
        <v>37 - J13 - 4/3</v>
      </c>
      <c r="E45" s="0" t="e">
        <f aca="false">'Hybrid - IP - Mirror - Straight'!L45</f>
        <v>#NAME?</v>
      </c>
      <c r="F45" s="212" t="e">
        <f aca="false">CONCATENATE(D45,"   ",E45)</f>
        <v>#NAME?</v>
      </c>
      <c r="G45" s="98" t="e">
        <f aca="false">'Hybrid - IP - Mirror - Straight'!N45</f>
        <v>#NAME?</v>
      </c>
      <c r="H45" s="98" t="e">
        <f aca="false">'Hybrid - IP - Mirror - Straight'!O45</f>
        <v>#NAME?</v>
      </c>
      <c r="J45" s="203"/>
      <c r="K45" s="31"/>
      <c r="L45" s="200"/>
    </row>
    <row r="46" customFormat="false" ht="5.25" hidden="false" customHeight="true" outlineLevel="0" collapsed="false">
      <c r="F46" s="212"/>
      <c r="J46" s="31"/>
      <c r="K46" s="31"/>
      <c r="L46" s="31"/>
    </row>
    <row r="47" customFormat="false" ht="5.25" hidden="false" customHeight="true" outlineLevel="0" collapsed="false">
      <c r="F47" s="212"/>
      <c r="J47" s="31"/>
      <c r="K47" s="31"/>
      <c r="L47" s="31"/>
    </row>
    <row r="48" customFormat="false" ht="6.75" hidden="false" customHeight="true" outlineLevel="0" collapsed="false">
      <c r="F48" s="212"/>
      <c r="J48" s="31"/>
      <c r="K48" s="31"/>
      <c r="L48" s="31"/>
    </row>
    <row r="49" customFormat="false" ht="6.75" hidden="false" customHeight="true" outlineLevel="0" collapsed="false">
      <c r="F49" s="212"/>
      <c r="J49" s="31"/>
      <c r="K49" s="31"/>
      <c r="L49" s="31"/>
    </row>
    <row r="50" customFormat="false" ht="45" hidden="false" customHeight="true" outlineLevel="0" collapsed="false">
      <c r="A50" s="0" t="str">
        <f aca="false">'Hybrid - IP - Mirror - Straight'!C50</f>
        <v>PT_a_beta_X0S_P1W_LV_SRC/RET</v>
      </c>
      <c r="B50" s="27" t="str">
        <f aca="false">IF(ISNUMBER(SEARCH("_LV",A50)),LEFT(A50,FIND("_LV",A50)-1),"")</f>
        <v>PT_a_beta_X0S_P1W</v>
      </c>
      <c r="C50" s="98" t="str">
        <f aca="false">'Hybrid - IP - Mirror - Straight'!E50</f>
        <v>P10 - 1/9</v>
      </c>
      <c r="D50" s="0" t="str">
        <f aca="false">'Hybrid - IP - Mirror - Straight'!F50</f>
        <v>42 - J12 - 2/1</v>
      </c>
      <c r="E50" s="0" t="e">
        <f aca="false">'Hybrid - IP - Mirror - Straight'!L50</f>
        <v>#NAME?</v>
      </c>
      <c r="F50" s="212" t="e">
        <f aca="false">CONCATENATE(D50,"   ",E50)</f>
        <v>#NAME?</v>
      </c>
      <c r="G50" s="98" t="e">
        <f aca="false">'Hybrid - IP - Mirror - Straight'!N50</f>
        <v>#NAME?</v>
      </c>
      <c r="H50" s="98" t="e">
        <f aca="false">'Hybrid - IP - Mirror - Straight'!O50</f>
        <v>#NAME?</v>
      </c>
      <c r="J50" s="200"/>
      <c r="K50" s="31"/>
      <c r="L50" s="31"/>
    </row>
    <row r="51" customFormat="false" ht="45" hidden="false" customHeight="true" outlineLevel="0" collapsed="false">
      <c r="A51" s="0" t="str">
        <f aca="false">'Hybrid - IP - Mirror - Straight'!C51</f>
        <v>PT_a_beta_X0S_P2E_LV_SRC/RET</v>
      </c>
      <c r="B51" s="27" t="str">
        <f aca="false">IF(ISNUMBER(SEARCH("_LV",A51)),LEFT(A51,FIND("_LV",A51)-1),"")</f>
        <v>PT_a_beta_X0S_P2E</v>
      </c>
      <c r="C51" s="98" t="str">
        <f aca="false">'Hybrid - IP - Mirror - Straight'!E51</f>
        <v>P10 - 2/10</v>
      </c>
      <c r="D51" s="0" t="str">
        <f aca="false">'Hybrid - IP - Mirror - Straight'!F51</f>
        <v>42 - J12 - 8/7</v>
      </c>
      <c r="E51" s="0" t="e">
        <f aca="false">'Hybrid - IP - Mirror - Straight'!L51</f>
        <v>#NAME?</v>
      </c>
      <c r="F51" s="212" t="e">
        <f aca="false">CONCATENATE(D51,"   ",E51)</f>
        <v>#NAME?</v>
      </c>
      <c r="G51" s="98" t="e">
        <f aca="false">'Hybrid - IP - Mirror - Straight'!N51</f>
        <v>#NAME?</v>
      </c>
      <c r="H51" s="98" t="e">
        <f aca="false">'Hybrid - IP - Mirror - Straight'!O51</f>
        <v>#NAME?</v>
      </c>
      <c r="J51" s="200"/>
      <c r="K51" s="31"/>
      <c r="L51" s="31"/>
    </row>
    <row r="52" customFormat="false" ht="45" hidden="false" customHeight="true" outlineLevel="0" collapsed="false">
      <c r="A52" s="0" t="str">
        <f aca="false">'Hybrid - IP - Mirror - Straight'!C52</f>
        <v>PT_a_beta_X0S_P3_LV_SRC/RET</v>
      </c>
      <c r="B52" s="27" t="str">
        <f aca="false">IF(ISNUMBER(SEARCH("_LV",A52)),LEFT(A52,FIND("_LV",A52)-1),"")</f>
        <v>PT_a_beta_X0S_P3</v>
      </c>
      <c r="C52" s="98" t="str">
        <f aca="false">'Hybrid - IP - Mirror - Straight'!E52</f>
        <v>P10 - 3/11</v>
      </c>
      <c r="D52" s="0" t="str">
        <f aca="false">'Hybrid - IP - Mirror - Straight'!F52</f>
        <v>40 - J12 - 4/3</v>
      </c>
      <c r="E52" s="0" t="e">
        <f aca="false">'Hybrid - IP - Mirror - Straight'!L52</f>
        <v>#NAME?</v>
      </c>
      <c r="F52" s="212" t="e">
        <f aca="false">CONCATENATE(D52,"   ",E52)</f>
        <v>#NAME?</v>
      </c>
      <c r="G52" s="98" t="e">
        <f aca="false">'Hybrid - IP - Mirror - Straight'!N52</f>
        <v>#NAME?</v>
      </c>
      <c r="H52" s="98" t="e">
        <f aca="false">'Hybrid - IP - Mirror - Straight'!O52</f>
        <v>#NAME?</v>
      </c>
      <c r="J52" s="200"/>
      <c r="K52" s="31"/>
      <c r="L52" s="31"/>
    </row>
    <row r="53" customFormat="false" ht="45" hidden="false" customHeight="true" outlineLevel="0" collapsed="false">
      <c r="A53" s="0" t="str">
        <f aca="false">'Hybrid - IP - Mirror - Straight'!C53</f>
        <v>PT_a_beta_X0M_P1W_LV_SRC/RET</v>
      </c>
      <c r="B53" s="27" t="str">
        <f aca="false">IF(ISNUMBER(SEARCH("_LV",A53)),LEFT(A53,FIND("_LV",A53)-1),"")</f>
        <v>PT_a_beta_X0M_P1W</v>
      </c>
      <c r="C53" s="98" t="str">
        <f aca="false">'Hybrid - IP - Mirror - Straight'!E53</f>
        <v>P10 - 4/12</v>
      </c>
      <c r="D53" s="0" t="str">
        <f aca="false">'Hybrid - IP - Mirror - Straight'!F53</f>
        <v>46 - J12 - 2/1</v>
      </c>
      <c r="E53" s="0" t="e">
        <f aca="false">'Hybrid - IP - Mirror - Straight'!L53</f>
        <v>#NAME?</v>
      </c>
      <c r="F53" s="212" t="e">
        <f aca="false">CONCATENATE(D53,"   ",E53)</f>
        <v>#NAME?</v>
      </c>
      <c r="G53" s="98" t="e">
        <f aca="false">'Hybrid - IP - Mirror - Straight'!N53</f>
        <v>#NAME?</v>
      </c>
      <c r="H53" s="98" t="e">
        <f aca="false">'Hybrid - IP - Mirror - Straight'!O53</f>
        <v>#NAME?</v>
      </c>
      <c r="J53" s="200"/>
      <c r="K53" s="31"/>
      <c r="L53" s="31"/>
    </row>
    <row r="54" customFormat="false" ht="45" hidden="false" customHeight="true" outlineLevel="0" collapsed="false">
      <c r="A54" s="0" t="str">
        <f aca="false">'Hybrid - IP - Mirror - Straight'!C54</f>
        <v>PT_a_beta_X0M_P2E_LV_SRC/RET</v>
      </c>
      <c r="B54" s="27" t="str">
        <f aca="false">IF(ISNUMBER(SEARCH("_LV",A54)),LEFT(A54,FIND("_LV",A54)-1),"")</f>
        <v>PT_a_beta_X0M_P2E</v>
      </c>
      <c r="C54" s="98" t="str">
        <f aca="false">'Hybrid - IP - Mirror - Straight'!E54</f>
        <v>P10 - 5/13</v>
      </c>
      <c r="D54" s="0" t="str">
        <f aca="false">'Hybrid - IP - Mirror - Straight'!F54</f>
        <v>41 - J13 - 2/1</v>
      </c>
      <c r="E54" s="0" t="e">
        <f aca="false">'Hybrid - IP - Mirror - Straight'!L54</f>
        <v>#NAME?</v>
      </c>
      <c r="F54" s="212" t="e">
        <f aca="false">CONCATENATE(D54,"   ",E54)</f>
        <v>#NAME?</v>
      </c>
      <c r="G54" s="98" t="e">
        <f aca="false">'Hybrid - IP - Mirror - Straight'!N54</f>
        <v>#NAME?</v>
      </c>
      <c r="H54" s="98" t="e">
        <f aca="false">'Hybrid - IP - Mirror - Straight'!O54</f>
        <v>#NAME?</v>
      </c>
      <c r="J54" s="200"/>
      <c r="K54" s="31"/>
      <c r="L54" s="31"/>
    </row>
    <row r="55" customFormat="false" ht="45" hidden="false" customHeight="true" outlineLevel="0" collapsed="false">
      <c r="A55" s="0" t="str">
        <f aca="false">'Hybrid - IP - Mirror - Straight'!C55</f>
        <v>PT_a_beta_X0M_P3_LV_SRC/RET</v>
      </c>
      <c r="B55" s="27" t="str">
        <f aca="false">IF(ISNUMBER(SEARCH("_LV",A55)),LEFT(A55,FIND("_LV",A55)-1),"")</f>
        <v>PT_a_beta_X0M_P3</v>
      </c>
      <c r="C55" s="98" t="str">
        <f aca="false">'Hybrid - IP - Mirror - Straight'!E55</f>
        <v>P10 - 6/14</v>
      </c>
      <c r="D55" s="0" t="str">
        <f aca="false">'Hybrid - IP - Mirror - Straight'!F55</f>
        <v>40 - J12 - 8/7</v>
      </c>
      <c r="E55" s="0" t="e">
        <f aca="false">'Hybrid - IP - Mirror - Straight'!L55</f>
        <v>#NAME?</v>
      </c>
      <c r="F55" s="212" t="e">
        <f aca="false">CONCATENATE(D55,"   ",E55)</f>
        <v>#NAME?</v>
      </c>
      <c r="G55" s="98" t="e">
        <f aca="false">'Hybrid - IP - Mirror - Straight'!N55</f>
        <v>#NAME?</v>
      </c>
      <c r="H55" s="98" t="e">
        <f aca="false">'Hybrid - IP - Mirror - Straight'!O55</f>
        <v>#NAME?</v>
      </c>
      <c r="J55" s="200"/>
      <c r="K55" s="31"/>
      <c r="L55" s="31"/>
    </row>
    <row r="56" customFormat="false" ht="6.75" hidden="false" customHeight="true" outlineLevel="0" collapsed="false">
      <c r="F56" s="212"/>
      <c r="J56" s="31"/>
      <c r="K56" s="31"/>
      <c r="L56" s="31"/>
    </row>
    <row r="57" customFormat="false" ht="6" hidden="false" customHeight="true" outlineLevel="0" collapsed="false">
      <c r="F57" s="212"/>
      <c r="J57" s="31"/>
      <c r="K57" s="31"/>
      <c r="L57" s="31"/>
    </row>
    <row r="58" customFormat="false" ht="6" hidden="false" customHeight="true" outlineLevel="0" collapsed="false">
      <c r="F58" s="212"/>
      <c r="J58" s="31"/>
      <c r="K58" s="31"/>
      <c r="L58" s="31"/>
    </row>
    <row r="59" customFormat="false" ht="45" hidden="false" customHeight="true" outlineLevel="0" collapsed="false">
      <c r="A59" s="0" t="str">
        <f aca="false">'Hybrid - IP - Mirror - Straight'!C59</f>
        <v>PT_a_beta_X1S_P1W_LV_SRC/RET</v>
      </c>
      <c r="B59" s="27" t="str">
        <f aca="false">IF(ISNUMBER(SEARCH("_LV",A59)),LEFT(A59,FIND("_LV",A59)-1),"")</f>
        <v>PT_a_beta_X1S_P1W</v>
      </c>
      <c r="C59" s="98" t="str">
        <f aca="false">'Hybrid - IP - Mirror - Straight'!E59</f>
        <v>P11 - 1/9</v>
      </c>
      <c r="D59" s="0" t="str">
        <f aca="false">'Hybrid - IP - Mirror - Straight'!F59</f>
        <v>42 - J12 - 6/5</v>
      </c>
      <c r="E59" s="0" t="e">
        <f aca="false">'Hybrid - IP - Mirror - Straight'!L59</f>
        <v>#NAME?</v>
      </c>
      <c r="F59" s="212" t="e">
        <f aca="false">CONCATENATE(D59,"   ",E59)</f>
        <v>#NAME?</v>
      </c>
      <c r="G59" s="98" t="e">
        <f aca="false">'Hybrid - IP - Mirror - Straight'!N59</f>
        <v>#NAME?</v>
      </c>
      <c r="H59" s="98" t="e">
        <f aca="false">'Hybrid - IP - Mirror - Straight'!O59</f>
        <v>#NAME?</v>
      </c>
      <c r="J59" s="200"/>
      <c r="K59" s="31"/>
      <c r="L59" s="31"/>
    </row>
    <row r="60" customFormat="false" ht="45" hidden="false" customHeight="true" outlineLevel="0" collapsed="false">
      <c r="A60" s="0" t="str">
        <f aca="false">'Hybrid - IP - Mirror - Straight'!C60</f>
        <v>PT_a_beta_X1S_P2E_LV_SRC/RET</v>
      </c>
      <c r="B60" s="27" t="str">
        <f aca="false">IF(ISNUMBER(SEARCH("_LV",A60)),LEFT(A60,FIND("_LV",A60)-1),"")</f>
        <v>PT_a_beta_X1S_P2E</v>
      </c>
      <c r="C60" s="98" t="str">
        <f aca="false">'Hybrid - IP - Mirror - Straight'!E60</f>
        <v>P11 - 2/10</v>
      </c>
      <c r="D60" s="0" t="str">
        <f aca="false">'Hybrid - IP - Mirror - Straight'!F60</f>
        <v>40 - J12 - 2/1</v>
      </c>
      <c r="E60" s="0" t="e">
        <f aca="false">'Hybrid - IP - Mirror - Straight'!L60</f>
        <v>#NAME?</v>
      </c>
      <c r="F60" s="212" t="e">
        <f aca="false">CONCATENATE(D60,"   ",E60)</f>
        <v>#NAME?</v>
      </c>
      <c r="G60" s="98" t="e">
        <f aca="false">'Hybrid - IP - Mirror - Straight'!N60</f>
        <v>#NAME?</v>
      </c>
      <c r="H60" s="98" t="e">
        <f aca="false">'Hybrid - IP - Mirror - Straight'!O60</f>
        <v>#NAME?</v>
      </c>
      <c r="J60" s="200"/>
      <c r="K60" s="31"/>
      <c r="L60" s="31"/>
    </row>
    <row r="61" customFormat="false" ht="45" hidden="false" customHeight="true" outlineLevel="0" collapsed="false">
      <c r="A61" s="0" t="str">
        <f aca="false">'Hybrid - IP - Mirror - Straight'!C61</f>
        <v>PT_a_beta_X1S_P3_LV_SRC/RET</v>
      </c>
      <c r="B61" s="27" t="str">
        <f aca="false">IF(ISNUMBER(SEARCH("_LV",A61)),LEFT(A61,FIND("_LV",A61)-1),"")</f>
        <v>PT_a_beta_X1S_P3</v>
      </c>
      <c r="C61" s="98" t="str">
        <f aca="false">'Hybrid - IP - Mirror - Straight'!E61</f>
        <v>P11 - 3/11</v>
      </c>
      <c r="D61" s="0" t="str">
        <f aca="false">'Hybrid - IP - Mirror - Straight'!F61</f>
        <v>38 - J12 - 4/3</v>
      </c>
      <c r="E61" s="0" t="e">
        <f aca="false">'Hybrid - IP - Mirror - Straight'!L61</f>
        <v>#NAME?</v>
      </c>
      <c r="F61" s="212" t="e">
        <f aca="false">CONCATENATE(D61,"   ",E61)</f>
        <v>#NAME?</v>
      </c>
      <c r="G61" s="98" t="e">
        <f aca="false">'Hybrid - IP - Mirror - Straight'!N61</f>
        <v>#NAME?</v>
      </c>
      <c r="H61" s="98" t="e">
        <f aca="false">'Hybrid - IP - Mirror - Straight'!O61</f>
        <v>#NAME?</v>
      </c>
      <c r="J61" s="200"/>
      <c r="K61" s="31"/>
      <c r="L61" s="203"/>
    </row>
    <row r="62" customFormat="false" ht="45" hidden="false" customHeight="true" outlineLevel="0" collapsed="false">
      <c r="A62" s="0" t="str">
        <f aca="false">'Hybrid - IP - Mirror - Straight'!C62</f>
        <v>PT_a_beta_X1M_P1W_LV_SRC/RET</v>
      </c>
      <c r="B62" s="27" t="str">
        <f aca="false">IF(ISNUMBER(SEARCH("_LV",A62)),LEFT(A62,FIND("_LV",A62)-1),"")</f>
        <v>PT_a_beta_X1M_P1W</v>
      </c>
      <c r="C62" s="98" t="str">
        <f aca="false">'Hybrid - IP - Mirror - Straight'!E62</f>
        <v>P11 - 4/12</v>
      </c>
      <c r="D62" s="0" t="str">
        <f aca="false">'Hybrid - IP - Mirror - Straight'!F62</f>
        <v>46 - J12 - 8/7</v>
      </c>
      <c r="E62" s="0" t="e">
        <f aca="false">'Hybrid - IP - Mirror - Straight'!L62</f>
        <v>#NAME?</v>
      </c>
      <c r="F62" s="212" t="e">
        <f aca="false">CONCATENATE(D62,"   ",E62)</f>
        <v>#NAME?</v>
      </c>
      <c r="G62" s="98" t="e">
        <f aca="false">'Hybrid - IP - Mirror - Straight'!N62</f>
        <v>#NAME?</v>
      </c>
      <c r="H62" s="98" t="e">
        <f aca="false">'Hybrid - IP - Mirror - Straight'!O62</f>
        <v>#NAME?</v>
      </c>
      <c r="J62" s="200"/>
      <c r="K62" s="31"/>
      <c r="L62" s="31"/>
    </row>
    <row r="63" customFormat="false" ht="45" hidden="false" customHeight="true" outlineLevel="0" collapsed="false">
      <c r="A63" s="0" t="str">
        <f aca="false">'Hybrid - IP - Mirror - Straight'!C63</f>
        <v>PT_a_beta_X1M_P2E_LV_SRC/RET</v>
      </c>
      <c r="B63" s="27" t="str">
        <f aca="false">IF(ISNUMBER(SEARCH("_LV",A63)),LEFT(A63,FIND("_LV",A63)-1),"")</f>
        <v>PT_a_beta_X1M_P2E</v>
      </c>
      <c r="C63" s="98" t="str">
        <f aca="false">'Hybrid - IP - Mirror - Straight'!E63</f>
        <v>P11 - 5/13</v>
      </c>
      <c r="D63" s="0" t="str">
        <f aca="false">'Hybrid - IP - Mirror - Straight'!F63</f>
        <v>41 - J13 - 4/3</v>
      </c>
      <c r="E63" s="0" t="e">
        <f aca="false">'Hybrid - IP - Mirror - Straight'!L63</f>
        <v>#NAME?</v>
      </c>
      <c r="F63" s="212" t="e">
        <f aca="false">CONCATENATE(D63,"   ",E63)</f>
        <v>#NAME?</v>
      </c>
      <c r="G63" s="98" t="e">
        <f aca="false">'Hybrid - IP - Mirror - Straight'!N63</f>
        <v>#NAME?</v>
      </c>
      <c r="H63" s="98" t="e">
        <f aca="false">'Hybrid - IP - Mirror - Straight'!O63</f>
        <v>#NAME?</v>
      </c>
      <c r="J63" s="200"/>
      <c r="K63" s="31"/>
      <c r="L63" s="31"/>
    </row>
    <row r="64" customFormat="false" ht="45" hidden="false" customHeight="true" outlineLevel="0" collapsed="false">
      <c r="A64" s="0" t="str">
        <f aca="false">'Hybrid - IP - Mirror - Straight'!C64</f>
        <v>PT_a_beta_X1M_P3_LV_SRC/RET</v>
      </c>
      <c r="B64" s="27" t="str">
        <f aca="false">IF(ISNUMBER(SEARCH("_LV",A64)),LEFT(A64,FIND("_LV",A64)-1),"")</f>
        <v>PT_a_beta_X1M_P3</v>
      </c>
      <c r="C64" s="98" t="str">
        <f aca="false">'Hybrid - IP - Mirror - Straight'!E64</f>
        <v>P11 - 6/14</v>
      </c>
      <c r="D64" s="0" t="str">
        <f aca="false">'Hybrid - IP - Mirror - Straight'!F64</f>
        <v>40 - J12 - 6/5</v>
      </c>
      <c r="E64" s="0" t="e">
        <f aca="false">'Hybrid - IP - Mirror - Straight'!L64</f>
        <v>#NAME?</v>
      </c>
      <c r="F64" s="212" t="e">
        <f aca="false">CONCATENATE(D64,"   ",E64)</f>
        <v>#NAME?</v>
      </c>
      <c r="G64" s="98" t="e">
        <f aca="false">'Hybrid - IP - Mirror - Straight'!N64</f>
        <v>#NAME?</v>
      </c>
      <c r="H64" s="98" t="e">
        <f aca="false">'Hybrid - IP - Mirror - Straight'!O64</f>
        <v>#NAME?</v>
      </c>
      <c r="J64" s="200"/>
      <c r="K64" s="31"/>
      <c r="L64" s="31"/>
    </row>
    <row r="65" customFormat="false" ht="9.95" hidden="false" customHeight="true" outlineLevel="0" collapsed="false">
      <c r="F65" s="212"/>
      <c r="J65" s="31"/>
      <c r="K65" s="31"/>
      <c r="L65" s="31"/>
    </row>
    <row r="66" customFormat="false" ht="9.95" hidden="false" customHeight="true" outlineLevel="0" collapsed="false">
      <c r="F66" s="212"/>
      <c r="J66" s="31"/>
      <c r="K66" s="31"/>
      <c r="L66" s="31"/>
    </row>
    <row r="67" customFormat="false" ht="9.95" hidden="false" customHeight="true" outlineLevel="0" collapsed="false">
      <c r="F67" s="212"/>
      <c r="J67" s="31"/>
      <c r="K67" s="31"/>
      <c r="L67" s="31"/>
    </row>
    <row r="68" customFormat="false" ht="45" hidden="false" customHeight="true" outlineLevel="0" collapsed="false">
      <c r="A68" s="0" t="str">
        <f aca="false">'Hybrid - IP - Mirror - Straight'!C68</f>
        <v>PT_a_beta_X2S_P1W_LV_SRC/RET</v>
      </c>
      <c r="B68" s="27" t="str">
        <f aca="false">IF(ISNUMBER(SEARCH("_LV",A68)),LEFT(A68,FIND("_LV",A68)-1),"")</f>
        <v>PT_a_beta_X2S_P1W</v>
      </c>
      <c r="C68" s="98" t="str">
        <f aca="false">'Hybrid - IP - Mirror - Straight'!E68</f>
        <v>P12 - 1/9</v>
      </c>
      <c r="D68" s="0" t="str">
        <f aca="false">'Hybrid - IP - Mirror - Straight'!F68</f>
        <v>41 - J13 - 8/7</v>
      </c>
      <c r="E68" s="0" t="e">
        <f aca="false">'Hybrid - IP - Mirror - Straight'!L68</f>
        <v>#NAME?</v>
      </c>
      <c r="F68" s="212" t="e">
        <f aca="false">CONCATENATE(D68,"   ",E68)</f>
        <v>#NAME?</v>
      </c>
      <c r="G68" s="98" t="e">
        <f aca="false">'Hybrid - IP - Mirror - Straight'!N68</f>
        <v>#NAME?</v>
      </c>
      <c r="H68" s="98" t="e">
        <f aca="false">'Hybrid - IP - Mirror - Straight'!O68</f>
        <v>#NAME?</v>
      </c>
      <c r="J68" s="200"/>
      <c r="K68" s="31"/>
      <c r="L68" s="31"/>
    </row>
    <row r="69" customFormat="false" ht="45" hidden="false" customHeight="true" outlineLevel="0" collapsed="false">
      <c r="A69" s="0" t="str">
        <f aca="false">'Hybrid - IP - Mirror - Straight'!C69</f>
        <v>PT_a_beta_X2S_P2E_LV_SRC/RET</v>
      </c>
      <c r="B69" s="27" t="str">
        <f aca="false">IF(ISNUMBER(SEARCH("_LV",A69)),LEFT(A69,FIND("_LV",A69)-1),"")</f>
        <v>PT_a_beta_X2S_P2E</v>
      </c>
      <c r="C69" s="98" t="str">
        <f aca="false">'Hybrid - IP - Mirror - Straight'!E69</f>
        <v>P12 - 2/10</v>
      </c>
      <c r="D69" s="0" t="str">
        <f aca="false">'Hybrid - IP - Mirror - Straight'!F69</f>
        <v>39 - J13 - 2/1</v>
      </c>
      <c r="E69" s="0" t="e">
        <f aca="false">'Hybrid - IP - Mirror - Straight'!L69</f>
        <v>#NAME?</v>
      </c>
      <c r="F69" s="212" t="e">
        <f aca="false">CONCATENATE(D69,"   ",E69)</f>
        <v>#NAME?</v>
      </c>
      <c r="G69" s="98" t="e">
        <f aca="false">'Hybrid - IP - Mirror - Straight'!N69</f>
        <v>#NAME?</v>
      </c>
      <c r="H69" s="98" t="e">
        <f aca="false">'Hybrid - IP - Mirror - Straight'!O69</f>
        <v>#NAME?</v>
      </c>
      <c r="J69" s="200"/>
      <c r="K69" s="31"/>
      <c r="L69" s="31"/>
    </row>
    <row r="70" customFormat="false" ht="9.75" hidden="false" customHeight="true" outlineLevel="0" collapsed="false">
      <c r="F70" s="212"/>
      <c r="J70" s="200"/>
      <c r="K70" s="31"/>
      <c r="L70" s="31"/>
    </row>
    <row r="71" customFormat="false" ht="45" hidden="false" customHeight="true" outlineLevel="0" collapsed="false">
      <c r="A71" s="0" t="str">
        <f aca="false">'Hybrid - IP - Mirror - Straight'!C71</f>
        <v>PT_a_beta_X2M_P1W_LV_SRC/RET</v>
      </c>
      <c r="B71" s="27" t="str">
        <f aca="false">IF(ISNUMBER(SEARCH("_LV",A71)),LEFT(A71,FIND("_LV",A71)-1),"")</f>
        <v>PT_a_beta_X2M_P1W</v>
      </c>
      <c r="C71" s="98" t="str">
        <f aca="false">'Hybrid - IP - Mirror - Straight'!E71</f>
        <v>P12 - 4/12</v>
      </c>
      <c r="D71" s="0" t="str">
        <f aca="false">'Hybrid - IP - Mirror - Straight'!F71</f>
        <v>46 - J12 - 6/5</v>
      </c>
      <c r="E71" s="0" t="e">
        <f aca="false">'Hybrid - IP - Mirror - Straight'!L71</f>
        <v>#NAME?</v>
      </c>
      <c r="F71" s="212" t="e">
        <f aca="false">CONCATENATE(D71,"   ",E71)</f>
        <v>#NAME?</v>
      </c>
      <c r="G71" s="98" t="e">
        <f aca="false">'Hybrid - IP - Mirror - Straight'!N71</f>
        <v>#NAME?</v>
      </c>
      <c r="H71" s="98" t="e">
        <f aca="false">'Hybrid - IP - Mirror - Straight'!O71</f>
        <v>#NAME?</v>
      </c>
      <c r="J71" s="200"/>
      <c r="K71" s="31"/>
      <c r="L71" s="31"/>
    </row>
    <row r="72" customFormat="false" ht="45" hidden="false" customHeight="true" outlineLevel="0" collapsed="false">
      <c r="A72" s="0" t="str">
        <f aca="false">'Hybrid - IP - Mirror - Straight'!C72</f>
        <v>PT_a_beta_X2M_P2E_LV_SRC/RET</v>
      </c>
      <c r="B72" s="27" t="str">
        <f aca="false">IF(ISNUMBER(SEARCH("_LV",A72)),LEFT(A72,FIND("_LV",A72)-1),"")</f>
        <v>PT_a_beta_X2M_P2E</v>
      </c>
      <c r="C72" s="98" t="str">
        <f aca="false">'Hybrid - IP - Mirror - Straight'!E72</f>
        <v>P12 - 5/13</v>
      </c>
      <c r="D72" s="0" t="str">
        <f aca="false">'Hybrid - IP - Mirror - Straight'!F72</f>
        <v>41 - J13 - 6/5</v>
      </c>
      <c r="E72" s="0" t="e">
        <f aca="false">'Hybrid - IP - Mirror - Straight'!L72</f>
        <v>#NAME?</v>
      </c>
      <c r="F72" s="212" t="e">
        <f aca="false">CONCATENATE(D72,"   ",E72)</f>
        <v>#NAME?</v>
      </c>
      <c r="G72" s="98" t="e">
        <f aca="false">'Hybrid - IP - Mirror - Straight'!N72</f>
        <v>#NAME?</v>
      </c>
      <c r="H72" s="98" t="e">
        <f aca="false">'Hybrid - IP - Mirror - Straight'!O72</f>
        <v>#NAME?</v>
      </c>
      <c r="J72" s="200"/>
      <c r="K72" s="31"/>
      <c r="L72" s="31"/>
    </row>
    <row r="73" customFormat="false" ht="45" hidden="false" customHeight="true" outlineLevel="0" collapsed="false">
      <c r="A73" s="0" t="str">
        <f aca="false">'Hybrid - IP - Mirror - Straight'!C73</f>
        <v>PT_a_beta_X2M_P3_LV_SRC/RET</v>
      </c>
      <c r="B73" s="27" t="str">
        <f aca="false">IF(ISNUMBER(SEARCH("_LV",A73)),LEFT(A73,FIND("_LV",A73)-1),"")</f>
        <v>PT_a_beta_X2M_P3</v>
      </c>
      <c r="C73" s="98" t="str">
        <f aca="false">'Hybrid - IP - Mirror - Straight'!E73</f>
        <v>P12 - 6/14</v>
      </c>
      <c r="D73" s="0" t="str">
        <f aca="false">'Hybrid - IP - Mirror - Straight'!F73</f>
        <v>39 - J13 - 6/5</v>
      </c>
      <c r="E73" s="0" t="e">
        <f aca="false">'Hybrid - IP - Mirror - Straight'!L73</f>
        <v>#NAME?</v>
      </c>
      <c r="F73" s="212" t="e">
        <f aca="false">CONCATENATE(D73,"   ",E73)</f>
        <v>#NAME?</v>
      </c>
      <c r="G73" s="98" t="e">
        <f aca="false">'Hybrid - IP - Mirror - Straight'!N73</f>
        <v>#NAME?</v>
      </c>
      <c r="H73" s="98" t="e">
        <f aca="false">'Hybrid - IP - Mirror - Straight'!O73</f>
        <v>#NAME?</v>
      </c>
      <c r="J73" s="200"/>
      <c r="K73" s="31"/>
      <c r="L73" s="31"/>
    </row>
    <row r="74" customFormat="false" ht="9.95" hidden="false" customHeight="true" outlineLevel="0" collapsed="false">
      <c r="F74" s="212"/>
      <c r="J74" s="31"/>
      <c r="K74" s="31"/>
      <c r="L74" s="31"/>
    </row>
    <row r="75" customFormat="false" ht="9.95" hidden="false" customHeight="true" outlineLevel="0" collapsed="false">
      <c r="F75" s="212"/>
      <c r="J75" s="31"/>
      <c r="K75" s="31"/>
      <c r="L75" s="31"/>
    </row>
    <row r="76" customFormat="false" ht="9.95" hidden="false" customHeight="true" outlineLevel="0" collapsed="false">
      <c r="F76" s="212"/>
      <c r="J76" s="31"/>
      <c r="K76" s="31"/>
      <c r="L76" s="31"/>
    </row>
    <row r="77" customFormat="false" ht="45" hidden="false" customHeight="true" outlineLevel="0" collapsed="false">
      <c r="A77" s="0" t="str">
        <f aca="false">'Hybrid - IP - Mirror - Straight'!C77</f>
        <v>PT_a_beta_X0M_P4_LV_SRC/RET</v>
      </c>
      <c r="B77" s="27" t="str">
        <f aca="false">IF(ISNUMBER(SEARCH("_LV",A77)),LEFT(A77,FIND("_LV",A77)-1),"")</f>
        <v>PT_a_beta_X0M_P4</v>
      </c>
      <c r="C77" s="98" t="str">
        <f aca="false">'Hybrid - IP - Mirror - Straight'!E77</f>
        <v>P28 - 1/9</v>
      </c>
      <c r="D77" s="0" t="str">
        <f aca="false">'Hybrid - IP - Mirror - Straight'!F77</f>
        <v>38 - J12 - 8/7</v>
      </c>
      <c r="E77" s="0" t="e">
        <f aca="false">'Hybrid - IP - Mirror - Straight'!L77</f>
        <v>#NAME?</v>
      </c>
      <c r="F77" s="212" t="e">
        <f aca="false">CONCATENATE(D77,"   ",E77)</f>
        <v>#NAME?</v>
      </c>
      <c r="G77" s="98" t="e">
        <f aca="false">'Hybrid - IP - Mirror - Straight'!N77</f>
        <v>#NAME?</v>
      </c>
      <c r="H77" s="98" t="e">
        <f aca="false">'Hybrid - IP - Mirror - Straight'!O77</f>
        <v>#NAME?</v>
      </c>
      <c r="J77" s="203"/>
      <c r="K77" s="31"/>
      <c r="L77" s="200"/>
    </row>
    <row r="78" customFormat="false" ht="45" hidden="false" customHeight="true" outlineLevel="0" collapsed="false">
      <c r="A78" s="0" t="str">
        <f aca="false">'Hybrid - IP - Mirror - Straight'!C78</f>
        <v>PT_a_beta_X1M_P4_LV_SRC/RET</v>
      </c>
      <c r="B78" s="27" t="str">
        <f aca="false">IF(ISNUMBER(SEARCH("_LV",A78)),LEFT(A78,FIND("_LV",A78)-1),"")</f>
        <v>PT_a_beta_X1M_P4</v>
      </c>
      <c r="C78" s="98" t="str">
        <f aca="false">'Hybrid - IP - Mirror - Straight'!E78</f>
        <v>P28 - 2/10</v>
      </c>
      <c r="D78" s="0" t="str">
        <f aca="false">'Hybrid - IP - Mirror - Straight'!F78</f>
        <v>38 - J12 - 6/5</v>
      </c>
      <c r="E78" s="0" t="e">
        <f aca="false">'Hybrid - IP - Mirror - Straight'!L78</f>
        <v>#NAME?</v>
      </c>
      <c r="F78" s="212" t="e">
        <f aca="false">CONCATENATE(D78,"   ",E78)</f>
        <v>#NAME?</v>
      </c>
      <c r="G78" s="98" t="e">
        <f aca="false">'Hybrid - IP - Mirror - Straight'!N78</f>
        <v>#NAME?</v>
      </c>
      <c r="H78" s="98" t="e">
        <f aca="false">'Hybrid - IP - Mirror - Straight'!O78</f>
        <v>#NAME?</v>
      </c>
      <c r="J78" s="203"/>
      <c r="K78" s="31"/>
      <c r="L78" s="200"/>
    </row>
    <row r="79" customFormat="false" ht="45" hidden="false" customHeight="true" outlineLevel="0" collapsed="false">
      <c r="A79" s="0" t="str">
        <f aca="false">'Hybrid - IP - Mirror - Straight'!C79</f>
        <v>PT_a_beta_X2M_P4_LV_SRC/RET</v>
      </c>
      <c r="B79" s="27" t="str">
        <f aca="false">IF(ISNUMBER(SEARCH("_LV",A79)),LEFT(A79,FIND("_LV",A79)-1),"")</f>
        <v>PT_a_beta_X2M_P4</v>
      </c>
      <c r="C79" s="98" t="str">
        <f aca="false">'Hybrid - IP - Mirror - Straight'!E79</f>
        <v>P28 - 3/11</v>
      </c>
      <c r="D79" s="0" t="str">
        <f aca="false">'Hybrid - IP - Mirror - Straight'!F79</f>
        <v>37 - J13 - 6/5</v>
      </c>
      <c r="E79" s="0" t="e">
        <f aca="false">'Hybrid - IP - Mirror - Straight'!L79</f>
        <v>#NAME?</v>
      </c>
      <c r="F79" s="212" t="e">
        <f aca="false">CONCATENATE(D79,"   ",E79)</f>
        <v>#NAME?</v>
      </c>
      <c r="G79" s="98" t="e">
        <f aca="false">'Hybrid - IP - Mirror - Straight'!N79</f>
        <v>#NAME?</v>
      </c>
      <c r="H79" s="98" t="e">
        <f aca="false">'Hybrid - IP - Mirror - Straight'!O79</f>
        <v>#NAME?</v>
      </c>
      <c r="J79" s="203"/>
      <c r="K79" s="31"/>
      <c r="L79" s="200"/>
    </row>
    <row r="80" customFormat="false" ht="45" hidden="false" customHeight="true" outlineLevel="0" collapsed="false">
      <c r="A80" s="0" t="str">
        <f aca="false">'Hybrid - IP - Mirror - Straight'!C80</f>
        <v>PT_a_beta_X2S_P3_LV_SRC/RET</v>
      </c>
      <c r="B80" s="27" t="str">
        <f aca="false">IF(ISNUMBER(SEARCH("_LV",A80)),LEFT(A80,FIND("_LV",A80)-1),"")</f>
        <v>PT_a_beta_X2S_P3</v>
      </c>
      <c r="C80" s="98" t="str">
        <f aca="false">'Hybrid - IP - Mirror - Straight'!E80</f>
        <v>P28 - 4/12</v>
      </c>
      <c r="D80" s="0" t="str">
        <f aca="false">'Hybrid - IP - Mirror - Straight'!F80</f>
        <v>38 - J12 - 2/1</v>
      </c>
      <c r="E80" s="0" t="e">
        <f aca="false">'Hybrid - IP - Mirror - Straight'!L80</f>
        <v>#NAME?</v>
      </c>
      <c r="F80" s="212" t="e">
        <f aca="false">CONCATENATE(D80,"   ",E80)</f>
        <v>#NAME?</v>
      </c>
      <c r="G80" s="98" t="e">
        <f aca="false">'Hybrid - IP - Mirror - Straight'!N80</f>
        <v>#NAME?</v>
      </c>
      <c r="H80" s="98" t="e">
        <f aca="false">'Hybrid - IP - Mirror - Straight'!O80</f>
        <v>#NAME?</v>
      </c>
      <c r="J80" s="203"/>
      <c r="K80" s="31"/>
      <c r="L80" s="200"/>
    </row>
    <row r="81" customFormat="false" ht="9.95" hidden="false" customHeight="true" outlineLevel="0" collapsed="false">
      <c r="F81" s="212"/>
      <c r="J81" s="31"/>
      <c r="K81" s="31"/>
      <c r="L81" s="31"/>
    </row>
    <row r="82" customFormat="false" ht="9.95" hidden="false" customHeight="true" outlineLevel="0" collapsed="false">
      <c r="F82" s="212"/>
      <c r="J82" s="31"/>
      <c r="K82" s="31"/>
      <c r="L82" s="31"/>
    </row>
    <row r="83" customFormat="false" ht="9.95" hidden="false" customHeight="true" outlineLevel="0" collapsed="false">
      <c r="F83" s="212"/>
      <c r="J83" s="31"/>
      <c r="K83" s="31"/>
      <c r="L83" s="31"/>
    </row>
    <row r="84" customFormat="false" ht="9.95" hidden="false" customHeight="true" outlineLevel="0" collapsed="false">
      <c r="F84" s="212"/>
      <c r="J84" s="31"/>
      <c r="K84" s="31"/>
      <c r="L84" s="31"/>
    </row>
    <row r="85" customFormat="false" ht="9.95" hidden="false" customHeight="true" outlineLevel="0" collapsed="false">
      <c r="F85" s="212"/>
      <c r="J85" s="31"/>
      <c r="K85" s="31"/>
      <c r="L85" s="31"/>
    </row>
    <row r="86" customFormat="false" ht="45" hidden="false" customHeight="true" outlineLevel="0" collapsed="false">
      <c r="A86" s="0" t="str">
        <f aca="false">'Hybrid - IP - Mirror - Straight'!C86</f>
        <v>PT_a_gamma_X0S_P1W_LV_SRC/RET</v>
      </c>
      <c r="B86" s="27" t="str">
        <f aca="false">IF(ISNUMBER(SEARCH("_LV",A86)),LEFT(A86,FIND("_LV",A86)-1),"")</f>
        <v>PT_a_gamma_X0S_P1W</v>
      </c>
      <c r="C86" s="98" t="str">
        <f aca="false">'Hybrid - IP - Mirror - Straight'!E86</f>
        <v>P16 - 1/9</v>
      </c>
      <c r="D86" s="0" t="str">
        <f aca="false">'Hybrid - IP - Mirror - Straight'!F86</f>
        <v>42 - J13 - 8/7</v>
      </c>
      <c r="E86" s="0" t="e">
        <f aca="false">'Hybrid - IP - Mirror - Straight'!L86</f>
        <v>#NAME?</v>
      </c>
      <c r="F86" s="212" t="e">
        <f aca="false">CONCATENATE(D86,"   ",E86)</f>
        <v>#NAME?</v>
      </c>
      <c r="G86" s="98" t="e">
        <f aca="false">'Hybrid - IP - Mirror - Straight'!N86</f>
        <v>#NAME?</v>
      </c>
      <c r="H86" s="98" t="e">
        <f aca="false">'Hybrid - IP - Mirror - Straight'!O86</f>
        <v>#NAME?</v>
      </c>
      <c r="J86" s="200"/>
      <c r="K86" s="31"/>
      <c r="L86" s="31"/>
    </row>
    <row r="87" customFormat="false" ht="45" hidden="false" customHeight="true" outlineLevel="0" collapsed="false">
      <c r="A87" s="0" t="str">
        <f aca="false">'Hybrid - IP - Mirror - Straight'!C87</f>
        <v>PT_a_gamma_X0S_P2E_LV_SRC/RET</v>
      </c>
      <c r="B87" s="27" t="str">
        <f aca="false">IF(ISNUMBER(SEARCH("_LV",A87)),LEFT(A87,FIND("_LV",A87)-1),"")</f>
        <v>PT_a_gamma_X0S_P2E</v>
      </c>
      <c r="C87" s="98" t="str">
        <f aca="false">'Hybrid - IP - Mirror - Straight'!E87</f>
        <v>P16 - 2/10</v>
      </c>
      <c r="D87" s="0" t="str">
        <f aca="false">'Hybrid - IP - Mirror - Straight'!F87</f>
        <v>42 - J13 - 2/1</v>
      </c>
      <c r="E87" s="0" t="e">
        <f aca="false">'Hybrid - IP - Mirror - Straight'!L87</f>
        <v>#NAME?</v>
      </c>
      <c r="F87" s="212" t="e">
        <f aca="false">CONCATENATE(D87,"   ",E87)</f>
        <v>#NAME?</v>
      </c>
      <c r="G87" s="98" t="e">
        <f aca="false">'Hybrid - IP - Mirror - Straight'!N87</f>
        <v>#NAME?</v>
      </c>
      <c r="H87" s="98" t="e">
        <f aca="false">'Hybrid - IP - Mirror - Straight'!O87</f>
        <v>#NAME?</v>
      </c>
      <c r="J87" s="200"/>
      <c r="K87" s="31"/>
      <c r="L87" s="31"/>
    </row>
    <row r="88" customFormat="false" ht="45" hidden="false" customHeight="true" outlineLevel="0" collapsed="false">
      <c r="A88" s="0" t="str">
        <f aca="false">'Hybrid - IP - Mirror - Straight'!C88</f>
        <v>PT_a_gamma_X0S_P3_LV_SRC/RET</v>
      </c>
      <c r="B88" s="27" t="str">
        <f aca="false">IF(ISNUMBER(SEARCH("_LV",A88)),LEFT(A88,FIND("_LV",A88)-1),"")</f>
        <v>PT_a_gamma_X0S_P3</v>
      </c>
      <c r="C88" s="98" t="str">
        <f aca="false">'Hybrid - IP - Mirror - Straight'!E88</f>
        <v>P16 - 3/11</v>
      </c>
      <c r="D88" s="0" t="str">
        <f aca="false">'Hybrid - IP - Mirror - Straight'!F88</f>
        <v>40 - J13 - 4/3</v>
      </c>
      <c r="E88" s="0" t="e">
        <f aca="false">'Hybrid - IP - Mirror - Straight'!L88</f>
        <v>#NAME?</v>
      </c>
      <c r="F88" s="212" t="e">
        <f aca="false">CONCATENATE(D88,"   ",E88)</f>
        <v>#NAME?</v>
      </c>
      <c r="G88" s="98" t="e">
        <f aca="false">'Hybrid - IP - Mirror - Straight'!N88</f>
        <v>#NAME?</v>
      </c>
      <c r="H88" s="98" t="e">
        <f aca="false">'Hybrid - IP - Mirror - Straight'!O88</f>
        <v>#NAME?</v>
      </c>
      <c r="J88" s="200"/>
      <c r="K88" s="31"/>
      <c r="L88" s="31"/>
    </row>
    <row r="89" customFormat="false" ht="45" hidden="false" customHeight="true" outlineLevel="0" collapsed="false">
      <c r="A89" s="0" t="str">
        <f aca="false">'Hybrid - IP - Mirror - Straight'!C89</f>
        <v>PT_a_gamma_X0M_P1W_LV_SRC/RET</v>
      </c>
      <c r="B89" s="27" t="str">
        <f aca="false">IF(ISNUMBER(SEARCH("_LV",A89)),LEFT(A89,FIND("_LV",A89)-1),"")</f>
        <v>PT_a_gamma_X0M_P1W</v>
      </c>
      <c r="C89" s="98" t="str">
        <f aca="false">'Hybrid - IP - Mirror - Straight'!E89</f>
        <v>P16 - 4/12</v>
      </c>
      <c r="D89" s="0" t="str">
        <f aca="false">'Hybrid - IP - Mirror - Straight'!F89</f>
        <v>46 - J13 - 2/1</v>
      </c>
      <c r="E89" s="0" t="e">
        <f aca="false">'Hybrid - IP - Mirror - Straight'!L89</f>
        <v>#NAME?</v>
      </c>
      <c r="F89" s="212" t="e">
        <f aca="false">CONCATENATE(D89,"   ",E89)</f>
        <v>#NAME?</v>
      </c>
      <c r="G89" s="98" t="e">
        <f aca="false">'Hybrid - IP - Mirror - Straight'!N89</f>
        <v>#NAME?</v>
      </c>
      <c r="H89" s="98" t="e">
        <f aca="false">'Hybrid - IP - Mirror - Straight'!O89</f>
        <v>#NAME?</v>
      </c>
      <c r="J89" s="200"/>
      <c r="K89" s="31"/>
      <c r="L89" s="31"/>
    </row>
    <row r="90" customFormat="false" ht="45" hidden="false" customHeight="true" outlineLevel="0" collapsed="false">
      <c r="A90" s="0" t="str">
        <f aca="false">'Hybrid - IP - Mirror - Straight'!C90</f>
        <v>PT_a_gamma_X0M_P2E_LV_SRC/RET</v>
      </c>
      <c r="B90" s="27" t="str">
        <f aca="false">IF(ISNUMBER(SEARCH("_LV",A90)),LEFT(A90,FIND("_LV",A90)-1),"")</f>
        <v>PT_a_gamma_X0M_P2E</v>
      </c>
      <c r="C90" s="98" t="str">
        <f aca="false">'Hybrid - IP - Mirror - Straight'!E90</f>
        <v>P16 - 5/13</v>
      </c>
      <c r="D90" s="0" t="str">
        <f aca="false">'Hybrid - IP - Mirror - Straight'!F90</f>
        <v>42 - J12 - 4/3</v>
      </c>
      <c r="E90" s="0" t="e">
        <f aca="false">'Hybrid - IP - Mirror - Straight'!L90</f>
        <v>#NAME?</v>
      </c>
      <c r="F90" s="212" t="e">
        <f aca="false">CONCATENATE(D90,"   ",E90)</f>
        <v>#NAME?</v>
      </c>
      <c r="G90" s="98" t="e">
        <f aca="false">'Hybrid - IP - Mirror - Straight'!N90</f>
        <v>#NAME?</v>
      </c>
      <c r="H90" s="98" t="e">
        <f aca="false">'Hybrid - IP - Mirror - Straight'!O90</f>
        <v>#NAME?</v>
      </c>
      <c r="J90" s="200"/>
      <c r="K90" s="31"/>
      <c r="L90" s="31"/>
    </row>
    <row r="91" customFormat="false" ht="45" hidden="false" customHeight="true" outlineLevel="0" collapsed="false">
      <c r="A91" s="0" t="str">
        <f aca="false">'Hybrid - IP - Mirror - Straight'!C91</f>
        <v>PT_a_gamma_X0M_P3_LV_SRC/RET</v>
      </c>
      <c r="B91" s="27" t="str">
        <f aca="false">IF(ISNUMBER(SEARCH("_LV",A91)),LEFT(A91,FIND("_LV",A91)-1),"")</f>
        <v>PT_a_gamma_X0M_P3</v>
      </c>
      <c r="C91" s="98" t="str">
        <f aca="false">'Hybrid - IP - Mirror - Straight'!E91</f>
        <v>P16 - 6/14</v>
      </c>
      <c r="D91" s="0" t="str">
        <f aca="false">'Hybrid - IP - Mirror - Straight'!F91</f>
        <v>40 - J13 - 8/7</v>
      </c>
      <c r="E91" s="0" t="e">
        <f aca="false">'Hybrid - IP - Mirror - Straight'!L91</f>
        <v>#NAME?</v>
      </c>
      <c r="F91" s="212" t="e">
        <f aca="false">CONCATENATE(D91,"   ",E91)</f>
        <v>#NAME?</v>
      </c>
      <c r="G91" s="98" t="e">
        <f aca="false">'Hybrid - IP - Mirror - Straight'!N91</f>
        <v>#NAME?</v>
      </c>
      <c r="H91" s="98" t="e">
        <f aca="false">'Hybrid - IP - Mirror - Straight'!O91</f>
        <v>#NAME?</v>
      </c>
      <c r="J91" s="200"/>
      <c r="K91" s="31"/>
      <c r="L91" s="31"/>
    </row>
    <row r="92" customFormat="false" ht="9.95" hidden="false" customHeight="true" outlineLevel="0" collapsed="false">
      <c r="F92" s="212"/>
      <c r="J92" s="31"/>
      <c r="K92" s="31"/>
      <c r="L92" s="31"/>
    </row>
    <row r="93" customFormat="false" ht="9.95" hidden="false" customHeight="true" outlineLevel="0" collapsed="false">
      <c r="F93" s="212"/>
      <c r="J93" s="31"/>
      <c r="K93" s="31"/>
      <c r="L93" s="31"/>
    </row>
    <row r="94" customFormat="false" ht="9.95" hidden="false" customHeight="true" outlineLevel="0" collapsed="false">
      <c r="F94" s="212"/>
      <c r="J94" s="31"/>
      <c r="K94" s="31"/>
      <c r="L94" s="31"/>
    </row>
    <row r="95" customFormat="false" ht="45" hidden="false" customHeight="true" outlineLevel="0" collapsed="false">
      <c r="A95" s="0" t="str">
        <f aca="false">'Hybrid - IP - Mirror - Straight'!C95</f>
        <v>PT_a_gamma_X1S_P1W_LV_SRC/RET</v>
      </c>
      <c r="B95" s="27" t="str">
        <f aca="false">IF(ISNUMBER(SEARCH("_LV",A95)),LEFT(A95,FIND("_LV",A95)-1),"")</f>
        <v>PT_a_gamma_X1S_P1W</v>
      </c>
      <c r="C95" s="98" t="str">
        <f aca="false">'Hybrid - IP - Mirror - Straight'!E95</f>
        <v>P17 - 1/9</v>
      </c>
      <c r="D95" s="0" t="str">
        <f aca="false">'Hybrid - IP - Mirror - Straight'!F95</f>
        <v>42 - J13 - 6/5</v>
      </c>
      <c r="E95" s="0" t="e">
        <f aca="false">'Hybrid - IP - Mirror - Straight'!L95</f>
        <v>#NAME?</v>
      </c>
      <c r="F95" s="212" t="e">
        <f aca="false">CONCATENATE(D95,"   ",E95)</f>
        <v>#NAME?</v>
      </c>
      <c r="G95" s="98" t="e">
        <f aca="false">'Hybrid - IP - Mirror - Straight'!N95</f>
        <v>#NAME?</v>
      </c>
      <c r="H95" s="98" t="e">
        <f aca="false">'Hybrid - IP - Mirror - Straight'!O95</f>
        <v>#NAME?</v>
      </c>
      <c r="J95" s="200"/>
      <c r="K95" s="31"/>
      <c r="L95" s="31"/>
    </row>
    <row r="96" customFormat="false" ht="45" hidden="false" customHeight="true" outlineLevel="0" collapsed="false">
      <c r="A96" s="0" t="str">
        <f aca="false">'Hybrid - IP - Mirror - Straight'!C96</f>
        <v>PT_a_gamma_X1S_P2E_LV_SRC/RET</v>
      </c>
      <c r="B96" s="27" t="str">
        <f aca="false">IF(ISNUMBER(SEARCH("_LV",A96)),LEFT(A96,FIND("_LV",A96)-1),"")</f>
        <v>PT_a_gamma_X1S_P2E</v>
      </c>
      <c r="C96" s="98" t="str">
        <f aca="false">'Hybrid - IP - Mirror - Straight'!E96</f>
        <v>P17 - 2/10</v>
      </c>
      <c r="D96" s="0" t="str">
        <f aca="false">'Hybrid - IP - Mirror - Straight'!F96</f>
        <v>40 - J13 - 2/1</v>
      </c>
      <c r="E96" s="0" t="e">
        <f aca="false">'Hybrid - IP - Mirror - Straight'!L96</f>
        <v>#NAME?</v>
      </c>
      <c r="F96" s="212" t="e">
        <f aca="false">CONCATENATE(D96,"   ",E96)</f>
        <v>#NAME?</v>
      </c>
      <c r="G96" s="98" t="e">
        <f aca="false">'Hybrid - IP - Mirror - Straight'!N96</f>
        <v>#NAME?</v>
      </c>
      <c r="H96" s="98" t="e">
        <f aca="false">'Hybrid - IP - Mirror - Straight'!O96</f>
        <v>#NAME?</v>
      </c>
      <c r="J96" s="200"/>
      <c r="K96" s="31"/>
      <c r="L96" s="31"/>
    </row>
    <row r="97" customFormat="false" ht="45" hidden="false" customHeight="true" outlineLevel="0" collapsed="false">
      <c r="A97" s="0" t="str">
        <f aca="false">'Hybrid - IP - Mirror - Straight'!C97</f>
        <v>PT_a_gamma_X1S_P3_LV_SRC/RET</v>
      </c>
      <c r="B97" s="27" t="str">
        <f aca="false">IF(ISNUMBER(SEARCH("_LV",A97)),LEFT(A97,FIND("_LV",A97)-1),"")</f>
        <v>PT_a_gamma_X1S_P3</v>
      </c>
      <c r="C97" s="98" t="str">
        <f aca="false">'Hybrid - IP - Mirror - Straight'!E97</f>
        <v>P17 - 3/11</v>
      </c>
      <c r="D97" s="0" t="str">
        <f aca="false">'Hybrid - IP - Mirror - Straight'!F97</f>
        <v>38 - J13 - 4/3</v>
      </c>
      <c r="E97" s="0" t="e">
        <f aca="false">'Hybrid - IP - Mirror - Straight'!L97</f>
        <v>#NAME?</v>
      </c>
      <c r="F97" s="212" t="e">
        <f aca="false">CONCATENATE(D97,"   ",E97)</f>
        <v>#NAME?</v>
      </c>
      <c r="G97" s="98" t="e">
        <f aca="false">'Hybrid - IP - Mirror - Straight'!N97</f>
        <v>#NAME?</v>
      </c>
      <c r="H97" s="98" t="e">
        <f aca="false">'Hybrid - IP - Mirror - Straight'!O97</f>
        <v>#NAME?</v>
      </c>
      <c r="J97" s="200"/>
      <c r="K97" s="31"/>
      <c r="L97" s="203"/>
    </row>
    <row r="98" customFormat="false" ht="45" hidden="false" customHeight="true" outlineLevel="0" collapsed="false">
      <c r="A98" s="0" t="str">
        <f aca="false">'Hybrid - IP - Mirror - Straight'!C98</f>
        <v>PT_a_gamma_X1M_P1W_LV_SRC/RET</v>
      </c>
      <c r="B98" s="27" t="str">
        <f aca="false">IF(ISNUMBER(SEARCH("_LV",A98)),LEFT(A98,FIND("_LV",A98)-1),"")</f>
        <v>PT_a_gamma_X1M_P1W</v>
      </c>
      <c r="C98" s="98" t="str">
        <f aca="false">'Hybrid - IP - Mirror - Straight'!E98</f>
        <v>P17 - 4/12</v>
      </c>
      <c r="D98" s="0" t="str">
        <f aca="false">'Hybrid - IP - Mirror - Straight'!F98</f>
        <v>46 - J13 - 8/7</v>
      </c>
      <c r="E98" s="0" t="e">
        <f aca="false">'Hybrid - IP - Mirror - Straight'!L98</f>
        <v>#NAME?</v>
      </c>
      <c r="F98" s="212" t="e">
        <f aca="false">CONCATENATE(D98,"   ",E98)</f>
        <v>#NAME?</v>
      </c>
      <c r="G98" s="98" t="e">
        <f aca="false">'Hybrid - IP - Mirror - Straight'!N98</f>
        <v>#NAME?</v>
      </c>
      <c r="H98" s="98" t="e">
        <f aca="false">'Hybrid - IP - Mirror - Straight'!O98</f>
        <v>#NAME?</v>
      </c>
      <c r="J98" s="200"/>
      <c r="K98" s="31"/>
      <c r="L98" s="31"/>
    </row>
    <row r="99" customFormat="false" ht="45" hidden="false" customHeight="true" outlineLevel="0" collapsed="false">
      <c r="A99" s="0" t="str">
        <f aca="false">'Hybrid - IP - Mirror - Straight'!C99</f>
        <v>PT_a_gamma_X1M_P2E_LV_SRC/RET</v>
      </c>
      <c r="B99" s="27" t="str">
        <f aca="false">IF(ISNUMBER(SEARCH("_LV",A99)),LEFT(A99,FIND("_LV",A99)-1),"")</f>
        <v>PT_a_gamma_X1M_P2E</v>
      </c>
      <c r="C99" s="98" t="str">
        <f aca="false">'Hybrid - IP - Mirror - Straight'!E99</f>
        <v>P17 - 5/13</v>
      </c>
      <c r="D99" s="0" t="str">
        <f aca="false">'Hybrid - IP - Mirror - Straight'!F99</f>
        <v>42 - J13 - 4/3</v>
      </c>
      <c r="E99" s="0" t="e">
        <f aca="false">'Hybrid - IP - Mirror - Straight'!L99</f>
        <v>#NAME?</v>
      </c>
      <c r="F99" s="212" t="e">
        <f aca="false">CONCATENATE(D99,"   ",E99)</f>
        <v>#NAME?</v>
      </c>
      <c r="G99" s="98" t="e">
        <f aca="false">'Hybrid - IP - Mirror - Straight'!N99</f>
        <v>#NAME?</v>
      </c>
      <c r="H99" s="98" t="e">
        <f aca="false">'Hybrid - IP - Mirror - Straight'!O99</f>
        <v>#NAME?</v>
      </c>
      <c r="J99" s="200"/>
      <c r="K99" s="31"/>
      <c r="L99" s="31"/>
    </row>
    <row r="100" customFormat="false" ht="45" hidden="false" customHeight="true" outlineLevel="0" collapsed="false">
      <c r="A100" s="0" t="str">
        <f aca="false">'Hybrid - IP - Mirror - Straight'!C100</f>
        <v>PT_a_gamma_X1M_P3_LV_SRC/RET</v>
      </c>
      <c r="B100" s="27" t="str">
        <f aca="false">IF(ISNUMBER(SEARCH("_LV",A100)),LEFT(A100,FIND("_LV",A100)-1),"")</f>
        <v>PT_a_gamma_X1M_P3</v>
      </c>
      <c r="C100" s="98" t="str">
        <f aca="false">'Hybrid - IP - Mirror - Straight'!E100</f>
        <v>P17 - 6/14</v>
      </c>
      <c r="D100" s="0" t="str">
        <f aca="false">'Hybrid - IP - Mirror - Straight'!F100</f>
        <v>40 - J13 - 6/5</v>
      </c>
      <c r="E100" s="0" t="e">
        <f aca="false">'Hybrid - IP - Mirror - Straight'!L100</f>
        <v>#NAME?</v>
      </c>
      <c r="F100" s="212" t="e">
        <f aca="false">CONCATENATE(D100,"   ",E100)</f>
        <v>#NAME?</v>
      </c>
      <c r="G100" s="98" t="e">
        <f aca="false">'Hybrid - IP - Mirror - Straight'!N100</f>
        <v>#NAME?</v>
      </c>
      <c r="H100" s="98" t="e">
        <f aca="false">'Hybrid - IP - Mirror - Straight'!O100</f>
        <v>#NAME?</v>
      </c>
      <c r="J100" s="200"/>
      <c r="K100" s="31"/>
      <c r="L100" s="31"/>
    </row>
    <row r="101" customFormat="false" ht="9.95" hidden="false" customHeight="true" outlineLevel="0" collapsed="false">
      <c r="F101" s="212"/>
      <c r="J101" s="31"/>
      <c r="K101" s="31"/>
      <c r="L101" s="31"/>
    </row>
    <row r="102" customFormat="false" ht="9.95" hidden="false" customHeight="true" outlineLevel="0" collapsed="false">
      <c r="J102" s="31"/>
      <c r="K102" s="31"/>
      <c r="L102" s="31"/>
    </row>
    <row r="103" customFormat="false" ht="9.95" hidden="false" customHeight="true" outlineLevel="0" collapsed="false">
      <c r="J103" s="31"/>
      <c r="K103" s="31"/>
      <c r="L103" s="31"/>
    </row>
    <row r="104" customFormat="false" ht="9.95" hidden="false" customHeight="true" outlineLevel="0" collapsed="false">
      <c r="J104" s="31"/>
      <c r="K104" s="31"/>
      <c r="L104" s="31"/>
    </row>
    <row r="105" customFormat="false" ht="9.95" hidden="false" customHeight="true" outlineLevel="0" collapsed="false">
      <c r="J105" s="31"/>
      <c r="K105" s="31"/>
      <c r="L105" s="31"/>
    </row>
    <row r="106" customFormat="false" ht="45" hidden="false" customHeight="true" outlineLevel="0" collapsed="false">
      <c r="A106" s="159" t="s">
        <v>1002</v>
      </c>
      <c r="B106" s="27" t="str">
        <f aca="false">IF(ISNUMBER(SEARCH("_LV",A106)),LEFT(A106,FIND("_LV",A106)-1),"")</f>
        <v>PT_a_gamma_X0M_P4</v>
      </c>
      <c r="C106" s="151" t="s">
        <v>335</v>
      </c>
      <c r="D106" s="219" t="s">
        <v>1003</v>
      </c>
      <c r="E106" s="0" t="e">
        <f aca="false">'Hybrid - IP - Mirror - Straight'!L106</f>
        <v>#NAME?</v>
      </c>
      <c r="G106" s="98" t="e">
        <f aca="false">'Hybrid - IP - Mirror - Straight'!N106</f>
        <v>#NAME?</v>
      </c>
      <c r="H106" s="98" t="e">
        <f aca="false">'Hybrid - IP - Mirror - Straight'!O106</f>
        <v>#NAME?</v>
      </c>
      <c r="J106" s="203"/>
      <c r="K106" s="31"/>
      <c r="L106" s="200"/>
    </row>
    <row r="107" customFormat="false" ht="45" hidden="false" customHeight="true" outlineLevel="0" collapsed="false">
      <c r="A107" s="164" t="s">
        <v>1004</v>
      </c>
      <c r="B107" s="27" t="str">
        <f aca="false">IF(ISNUMBER(SEARCH("_LV",A107)),LEFT(A107,FIND("_LV",A107)-1),"")</f>
        <v>PT_a_gamma_X1M_P4</v>
      </c>
      <c r="C107" s="151" t="s">
        <v>338</v>
      </c>
      <c r="D107" s="220" t="s">
        <v>1005</v>
      </c>
      <c r="E107" s="0" t="e">
        <f aca="false">'Hybrid - IP - Mirror - Straight'!L107</f>
        <v>#NAME?</v>
      </c>
      <c r="G107" s="98" t="e">
        <f aca="false">'Hybrid - IP - Mirror - Straight'!N107</f>
        <v>#NAME?</v>
      </c>
      <c r="H107" s="98" t="e">
        <f aca="false">'Hybrid - IP - Mirror - Straight'!O107</f>
        <v>#NAME?</v>
      </c>
      <c r="J107" s="203"/>
      <c r="K107" s="31"/>
      <c r="L107" s="200"/>
    </row>
  </sheetData>
  <mergeCells count="2">
    <mergeCell ref="B1:C1"/>
    <mergeCell ref="J2:L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V15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6" activeCellId="0" sqref="C26"/>
    </sheetView>
  </sheetViews>
  <sheetFormatPr defaultRowHeight="15" zeroHeight="false" outlineLevelRow="0" outlineLevelCol="0"/>
  <cols>
    <col collapsed="false" customWidth="true" hidden="false" outlineLevel="0" max="1" min="1" style="16" width="5.14"/>
    <col collapsed="false" customWidth="true" hidden="false" outlineLevel="0" max="2" min="2" style="16" width="4.86"/>
    <col collapsed="false" customWidth="true" hidden="false" outlineLevel="0" max="3" min="3" style="16" width="27.85"/>
    <col collapsed="false" customWidth="true" hidden="false" outlineLevel="0" max="4" min="4" style="16" width="28.42"/>
    <col collapsed="false" customWidth="true" hidden="false" outlineLevel="0" max="5" min="5" style="16" width="15.57"/>
    <col collapsed="false" customWidth="true" hidden="false" outlineLevel="0" max="6" min="6" style="16" width="17.86"/>
    <col collapsed="false" customWidth="true" hidden="false" outlineLevel="0" max="7" min="7" style="16" width="5.86"/>
    <col collapsed="false" customWidth="true" hidden="false" outlineLevel="0" max="8" min="8" style="14" width="6.86"/>
    <col collapsed="false" customWidth="true" hidden="false" outlineLevel="0" max="10" min="9" style="14" width="1.58"/>
    <col collapsed="false" customWidth="true" hidden="false" outlineLevel="0" max="11" min="11" style="14" width="1.71"/>
    <col collapsed="false" customWidth="true" hidden="false" outlineLevel="0" max="12" min="12" style="16" width="5.43"/>
    <col collapsed="false" customWidth="true" hidden="false" outlineLevel="0" max="13" min="13" style="22" width="4.71"/>
    <col collapsed="false" customWidth="true" hidden="false" outlineLevel="0" max="14" min="14" style="16" width="6.86"/>
    <col collapsed="false" customWidth="true" hidden="false" outlineLevel="0" max="15" min="15" style="16" width="6.28"/>
    <col collapsed="false" customWidth="true" hidden="false" outlineLevel="0" max="16" min="16" style="22" width="6.57"/>
    <col collapsed="false" customWidth="true" hidden="false" outlineLevel="0" max="17" min="17" style="16" width="3.29"/>
    <col collapsed="false" customWidth="true" hidden="false" outlineLevel="0" max="18" min="18" style="22" width="6.28"/>
    <col collapsed="false" customWidth="true" hidden="false" outlineLevel="0" max="19" min="19" style="16" width="2.85"/>
    <col collapsed="false" customWidth="true" hidden="false" outlineLevel="0" max="20" min="20" style="16" width="8.71"/>
    <col collapsed="false" customWidth="true" hidden="false" outlineLevel="0" max="21" min="21" style="16" width="15.29"/>
    <col collapsed="false" customWidth="true" hidden="false" outlineLevel="0" max="22" min="22" style="16" width="10.71"/>
    <col collapsed="false" customWidth="true" hidden="false" outlineLevel="0" max="1025" min="23" style="16" width="8.71"/>
  </cols>
  <sheetData>
    <row r="1" customFormat="false" ht="15" hidden="false" customHeight="true" outlineLevel="0" collapsed="false">
      <c r="H1" s="19" t="s">
        <v>36</v>
      </c>
      <c r="L1" s="20" t="s">
        <v>37</v>
      </c>
      <c r="M1" s="21" t="s">
        <v>38</v>
      </c>
    </row>
    <row r="2" customFormat="false" ht="23.25" hidden="false" customHeight="true" outlineLevel="0" collapsed="false">
      <c r="C2" s="152" t="s">
        <v>1026</v>
      </c>
      <c r="D2" s="152"/>
      <c r="E2" s="152"/>
      <c r="F2" s="152"/>
      <c r="G2" s="24" t="s">
        <v>41</v>
      </c>
      <c r="H2" s="19"/>
      <c r="I2" s="25" t="s">
        <v>42</v>
      </c>
      <c r="J2" s="25"/>
      <c r="K2" s="25"/>
      <c r="L2" s="20"/>
      <c r="M2" s="20"/>
      <c r="N2" s="16" t="s">
        <v>43</v>
      </c>
      <c r="O2" s="16" t="s">
        <v>44</v>
      </c>
      <c r="P2" s="224" t="str">
        <f aca="false">N2</f>
        <v>A-bot</v>
      </c>
      <c r="R2" s="224" t="str">
        <f aca="false">O2</f>
        <v>C-top</v>
      </c>
      <c r="S2" s="27"/>
      <c r="U2" s="28" t="s">
        <v>45</v>
      </c>
    </row>
    <row r="3" customFormat="false" ht="66" hidden="false" customHeight="true" outlineLevel="0" collapsed="false">
      <c r="C3" s="225" t="s">
        <v>46</v>
      </c>
      <c r="D3" s="225" t="s">
        <v>47</v>
      </c>
      <c r="E3" s="156" t="s">
        <v>48</v>
      </c>
      <c r="F3" s="156" t="s">
        <v>49</v>
      </c>
      <c r="H3" s="19"/>
      <c r="L3" s="20"/>
      <c r="M3" s="20"/>
      <c r="N3" s="16" t="s">
        <v>50</v>
      </c>
      <c r="O3" s="16" t="s">
        <v>50</v>
      </c>
      <c r="P3" s="22" t="s">
        <v>50</v>
      </c>
      <c r="Q3" s="16" t="s">
        <v>51</v>
      </c>
      <c r="R3" s="22" t="s">
        <v>52</v>
      </c>
      <c r="S3" s="27" t="s">
        <v>51</v>
      </c>
      <c r="U3" s="31" t="s">
        <v>53</v>
      </c>
      <c r="V3" s="16" t="n">
        <f aca="false">TRUE()</f>
        <v>1</v>
      </c>
    </row>
    <row r="4" customFormat="false" ht="15" hidden="false" customHeight="false" outlineLevel="0" collapsed="false">
      <c r="C4" s="226" t="s">
        <v>1027</v>
      </c>
      <c r="D4" s="161" t="s">
        <v>1028</v>
      </c>
      <c r="E4" s="161" t="s">
        <v>1029</v>
      </c>
      <c r="F4" s="162" t="s">
        <v>1030</v>
      </c>
      <c r="G4" s="36" t="str">
        <f aca="false">IF(LEFT(F4,3)="2.5", MID(F4,7,2),LEFT(F4,2))</f>
        <v>27</v>
      </c>
      <c r="H4" s="14" t="s">
        <v>177</v>
      </c>
      <c r="I4" s="227"/>
      <c r="L4" s="27" t="e">
        <f aca="false" t="array" ref="L4:L4">INDEX(Cable_L!$B$3:$B$77,MATCH(1,COUNTIFS($G4,Cable_L!$A$3:$A$77,$H4,Cable_L!$C$3:$C$77),0))</f>
        <v>#NAME?</v>
      </c>
      <c r="M4" s="22" t="e">
        <f aca="false" t="array" ref="M4:M8">_xlfn._xlws.sort(_xlfn.unique(G4:G11))</f>
        <v>#NAME?</v>
      </c>
      <c r="N4" s="27" t="e">
        <f aca="false" t="array" ref="N4:N4">INDEX(INDEX(Cable_L!$H$3:$K$77,,MATCH(N$2,Cable_L!$H$2:$K$2,0)),MATCH(1,COUNTIFS($G4,Cable_L!$A$3:$A$77,$H4,Cable_L!$C$3:$C$77),0))</f>
        <v>#NAME?</v>
      </c>
      <c r="O4" s="27" t="e">
        <f aca="false" t="array" ref="O4:O4">INDEX(INDEX(Cable_L!$H$3:$K$77,,MATCH(O$2,Cable_L!$H$2:$K$2,0)),MATCH(1,COUNTIFS($G4,Cable_L!$A$3:$A$77,$H4,Cable_L!$C$3:$C$77),0))</f>
        <v>#NAME?</v>
      </c>
      <c r="P4" s="22" t="e">
        <f aca="false" t="array" ref="P4:P4">_xlfn._xlws.filter(_xlfn.unique(N4:N11),_xlfn.unique(N4:N11)&lt;&gt;"")</f>
        <v>#NAME?</v>
      </c>
      <c r="Q4" s="16" t="e">
        <f aca="false">COUNTIF(N4:N11,P4)</f>
        <v>#NAME?</v>
      </c>
      <c r="R4" s="22" t="e">
        <f aca="false" t="array" ref="R4:R4">_xlfn._xlws.filter(_xlfn.unique(O4:O11),_xlfn.unique(O4:O11)&lt;&gt;"")</f>
        <v>#NAME?</v>
      </c>
      <c r="S4" s="27" t="e">
        <f aca="false">COUNTIF(O4:O11,R4)</f>
        <v>#NAME?</v>
      </c>
      <c r="U4" s="31" t="s">
        <v>59</v>
      </c>
      <c r="V4" s="31" t="s">
        <v>60</v>
      </c>
    </row>
    <row r="5" customFormat="false" ht="15" hidden="false" customHeight="false" outlineLevel="0" collapsed="false">
      <c r="C5" s="228" t="s">
        <v>1031</v>
      </c>
      <c r="D5" s="16" t="s">
        <v>1032</v>
      </c>
      <c r="E5" s="16" t="s">
        <v>1033</v>
      </c>
      <c r="F5" s="165" t="s">
        <v>1034</v>
      </c>
      <c r="G5" s="36" t="str">
        <f aca="false">IF(LEFT(F5,3)="2.5", MID(F5,7,2),LEFT(F5,2))</f>
        <v>27</v>
      </c>
      <c r="H5" s="31" t="s">
        <v>177</v>
      </c>
      <c r="I5" s="49"/>
      <c r="J5" s="31"/>
      <c r="K5" s="31"/>
      <c r="L5" s="27" t="e">
        <f aca="false" t="array" ref="L5:L5">INDEX(Cable_L!$B$3:$B$77,MATCH(1,COUNTIFS($G5,Cable_L!$A$3:$A$77,$H5,Cable_L!$C$3:$C$77),0))</f>
        <v>#NAME?</v>
      </c>
      <c r="M5" s="22" t="e">
        <v>#NAME?</v>
      </c>
      <c r="N5" s="27" t="e">
        <f aca="false" t="array" ref="N5:N5">INDEX(INDEX(Cable_L!$H$3:$K$77,,MATCH(N$2,Cable_L!$H$2:$K$2,0)),MATCH(1,COUNTIFS(G5,Cable_L!$A$3:$A$77,H5,Cable_L!$C$3:$C$77),0))</f>
        <v>#NAME?</v>
      </c>
      <c r="O5" s="27" t="e">
        <f aca="false" t="array" ref="O5:O5">INDEX(INDEX(Cable_L!$H$3:$K$77,,MATCH(O$2,Cable_L!$H$2:$K$2,0)),MATCH(1,COUNTIFS($G5,Cable_L!$A$3:$A$77,$H5,Cable_L!$C$3:$C$77),0))</f>
        <v>#NAME?</v>
      </c>
      <c r="S5" s="27"/>
      <c r="U5" s="31" t="s">
        <v>66</v>
      </c>
      <c r="V5" s="31" t="s">
        <v>60</v>
      </c>
    </row>
    <row r="6" customFormat="false" ht="15" hidden="false" customHeight="false" outlineLevel="0" collapsed="false">
      <c r="C6" s="228" t="s">
        <v>1035</v>
      </c>
      <c r="D6" s="16" t="s">
        <v>1036</v>
      </c>
      <c r="E6" s="16" t="s">
        <v>1037</v>
      </c>
      <c r="F6" s="229" t="s">
        <v>1038</v>
      </c>
      <c r="G6" s="36" t="str">
        <f aca="false">IF(LEFT(F6,3)="2.5", MID(F6,7,2),LEFT(F6,2))</f>
        <v>34</v>
      </c>
      <c r="H6" s="31" t="s">
        <v>177</v>
      </c>
      <c r="I6" s="49"/>
      <c r="J6" s="31"/>
      <c r="K6" s="31"/>
      <c r="L6" s="27" t="e">
        <f aca="false" t="array" ref="L6:L6">INDEX(Cable_L!$B$3:$B$77,MATCH(1,COUNTIFS($G6,Cable_L!$A$3:$A$77,$H6,Cable_L!$C$3:$C$77),0))</f>
        <v>#NAME?</v>
      </c>
      <c r="M6" s="22" t="e">
        <v>#NAME?</v>
      </c>
      <c r="N6" s="27" t="e">
        <f aca="false" t="array" ref="N6:N6">INDEX(INDEX(Cable_L!$H$3:$K$77,,MATCH($N$2,Cable_L!$H$2:$K$2,0)),MATCH(1,COUNTIFS(G6,Cable_L!$A$3:$A$77,H6,Cable_L!$C$3:$C$77),0))</f>
        <v>#NAME?</v>
      </c>
      <c r="O6" s="27" t="e">
        <f aca="false" t="array" ref="O6:O6">INDEX(INDEX(Cable_L!$H$3:$K$77,,MATCH(O$2,Cable_L!$H$2:$K$2,0)),MATCH(1,COUNTIFS($G6,Cable_L!$A$3:$A$77,$H6,Cable_L!$C$3:$C$77),0))</f>
        <v>#NAME?</v>
      </c>
      <c r="S6" s="27"/>
      <c r="U6" s="230" t="s">
        <v>69</v>
      </c>
      <c r="V6" s="231" t="n">
        <f aca="false">TRUE()</f>
        <v>1</v>
      </c>
    </row>
    <row r="7" customFormat="false" ht="15" hidden="false" customHeight="false" outlineLevel="0" collapsed="false">
      <c r="C7" s="228" t="s">
        <v>1039</v>
      </c>
      <c r="D7" s="16" t="s">
        <v>1040</v>
      </c>
      <c r="E7" s="16" t="s">
        <v>1041</v>
      </c>
      <c r="F7" s="165" t="s">
        <v>1042</v>
      </c>
      <c r="G7" s="36" t="str">
        <f aca="false">IF(LEFT(F7,3)="2.5", MID(F7,7,2),LEFT(F7,2))</f>
        <v>25</v>
      </c>
      <c r="H7" s="31" t="s">
        <v>177</v>
      </c>
      <c r="I7" s="49"/>
      <c r="J7" s="31"/>
      <c r="K7" s="31"/>
      <c r="L7" s="27" t="e">
        <f aca="false" t="array" ref="L7:L7">INDEX(Cable_L!$B$3:$B$77,MATCH(1,COUNTIFS($G7,Cable_L!$A$3:$A$77,$H7,Cable_L!$C$3:$C$77),0))</f>
        <v>#NAME?</v>
      </c>
      <c r="M7" s="22" t="e">
        <v>#NAME?</v>
      </c>
      <c r="N7" s="27" t="e">
        <f aca="false" t="array" ref="N7:N7">INDEX(INDEX(Cable_L!$H$3:$K$77,,MATCH($N$2,Cable_L!$H$2:$K$2,0)),MATCH(1,COUNTIFS(G7,Cable_L!$A$3:$A$77,H7,Cable_L!$C$3:$C$77),0))</f>
        <v>#NAME?</v>
      </c>
      <c r="O7" s="27" t="e">
        <f aca="false" t="array" ref="O7:O7">INDEX(INDEX(Cable_L!$H$3:$K$77,,MATCH(O$2,Cable_L!$H$2:$K$2,0)),MATCH(1,COUNTIFS($G7,Cable_L!$A$3:$A$77,$H7,Cable_L!$C$3:$C$77),0))</f>
        <v>#NAME?</v>
      </c>
      <c r="S7" s="27"/>
      <c r="U7" s="31" t="s">
        <v>74</v>
      </c>
      <c r="V7" s="31" t="s">
        <v>60</v>
      </c>
    </row>
    <row r="8" customFormat="false" ht="15" hidden="false" customHeight="false" outlineLevel="0" collapsed="false">
      <c r="C8" s="228" t="s">
        <v>1043</v>
      </c>
      <c r="D8" s="16" t="s">
        <v>1044</v>
      </c>
      <c r="E8" s="16" t="s">
        <v>1045</v>
      </c>
      <c r="F8" s="165" t="s">
        <v>1046</v>
      </c>
      <c r="G8" s="36" t="str">
        <f aca="false">IF(LEFT(F8,3)="2.5", MID(F8,7,2),LEFT(F8,2))</f>
        <v>25</v>
      </c>
      <c r="H8" s="31" t="s">
        <v>177</v>
      </c>
      <c r="I8" s="49"/>
      <c r="J8" s="31"/>
      <c r="K8" s="31"/>
      <c r="L8" s="27" t="e">
        <f aca="false" t="array" ref="L8:L8">INDEX(Cable_L!$B$3:$B$77,MATCH(1,COUNTIFS($G8,Cable_L!$A$3:$A$77,$H8,Cable_L!$C$3:$C$77),0))</f>
        <v>#NAME?</v>
      </c>
      <c r="M8" s="22" t="e">
        <v>#NAME?</v>
      </c>
      <c r="N8" s="27" t="e">
        <f aca="false" t="array" ref="N8:N8">INDEX(INDEX(Cable_L!$H$3:$K$77,,MATCH($N$2,Cable_L!$H$2:$K$2,0)),MATCH(1,COUNTIFS(G8,Cable_L!$A$3:$A$77,H8,Cable_L!$C$3:$C$77),0))</f>
        <v>#NAME?</v>
      </c>
      <c r="O8" s="27" t="e">
        <f aca="false" t="array" ref="O8:O8">INDEX(INDEX(Cable_L!$H$3:$K$77,,MATCH(O$2,Cable_L!$H$2:$K$2,0)),MATCH(1,COUNTIFS($G8,Cable_L!$A$3:$A$77,$H8,Cable_L!$C$3:$C$77),0))</f>
        <v>#NAME?</v>
      </c>
      <c r="S8" s="27"/>
      <c r="U8" s="230" t="s">
        <v>79</v>
      </c>
      <c r="V8" s="231" t="n">
        <f aca="false">TRUE()</f>
        <v>1</v>
      </c>
    </row>
    <row r="9" customFormat="false" ht="15" hidden="false" customHeight="false" outlineLevel="0" collapsed="false">
      <c r="C9" s="228" t="s">
        <v>1047</v>
      </c>
      <c r="D9" s="16" t="s">
        <v>1048</v>
      </c>
      <c r="E9" s="16" t="s">
        <v>1049</v>
      </c>
      <c r="F9" s="229" t="s">
        <v>1050</v>
      </c>
      <c r="G9" s="36" t="str">
        <f aca="false">IF(LEFT(F9,3)="2.5", MID(F9,7,2),LEFT(F9,2))</f>
        <v>34</v>
      </c>
      <c r="H9" s="31" t="s">
        <v>177</v>
      </c>
      <c r="I9" s="49"/>
      <c r="J9" s="31"/>
      <c r="K9" s="31"/>
      <c r="L9" s="27" t="e">
        <f aca="false" t="array" ref="L9:L9">INDEX(Cable_L!$B$3:$B$77,MATCH(1,COUNTIFS($G9,Cable_L!$A$3:$A$77,$H9,Cable_L!$C$3:$C$77),0))</f>
        <v>#NAME?</v>
      </c>
      <c r="N9" s="27" t="e">
        <f aca="false" t="array" ref="N9:N9">INDEX(INDEX(Cable_L!$H$3:$K$77,,MATCH($N$2,Cable_L!$H$2:$K$2,0)),MATCH(1,COUNTIFS(G9,Cable_L!$A$3:$A$77,H9,Cable_L!$C$3:$C$77),0))</f>
        <v>#NAME?</v>
      </c>
      <c r="O9" s="27" t="e">
        <f aca="false" t="array" ref="O9:O9">INDEX(INDEX(Cable_L!$H$3:$K$77,,MATCH(O$2,Cable_L!$H$2:$K$2,0)),MATCH(1,COUNTIFS($G9,Cable_L!$A$3:$A$77,$H9,Cable_L!$C$3:$C$77),0))</f>
        <v>#NAME?</v>
      </c>
      <c r="S9" s="27"/>
      <c r="U9" s="31" t="s">
        <v>84</v>
      </c>
      <c r="V9" s="16" t="n">
        <f aca="false">TRUE()</f>
        <v>1</v>
      </c>
    </row>
    <row r="10" customFormat="false" ht="15" hidden="false" customHeight="false" outlineLevel="0" collapsed="false">
      <c r="C10" s="228" t="s">
        <v>1051</v>
      </c>
      <c r="D10" s="16" t="s">
        <v>1052</v>
      </c>
      <c r="E10" s="16" t="s">
        <v>1053</v>
      </c>
      <c r="F10" s="165" t="s">
        <v>1054</v>
      </c>
      <c r="G10" s="36" t="str">
        <f aca="false">IF(LEFT(F10,3)="2.5", MID(F10,7,2),LEFT(F10,2))</f>
        <v>26</v>
      </c>
      <c r="H10" s="31" t="s">
        <v>177</v>
      </c>
      <c r="I10" s="49"/>
      <c r="J10" s="31"/>
      <c r="K10" s="31"/>
      <c r="L10" s="27" t="e">
        <f aca="false" t="array" ref="L10:L10">INDEX(Cable_L!$B$3:$B$77,MATCH(1,COUNTIFS($G10,Cable_L!$A$3:$A$77,$H10,Cable_L!$C$3:$C$77),0))</f>
        <v>#NAME?</v>
      </c>
      <c r="N10" s="27" t="e">
        <f aca="false" t="array" ref="N10:N10">INDEX(INDEX(Cable_L!$H$3:$K$77,,MATCH($N$2,Cable_L!$H$2:$K$2,0)),MATCH(1,COUNTIFS(G10,Cable_L!$A$3:$A$77,H10,Cable_L!$C$3:$C$77),0))</f>
        <v>#NAME?</v>
      </c>
      <c r="O10" s="27" t="e">
        <f aca="false" t="array" ref="O10:O10">INDEX(INDEX(Cable_L!$H$3:$K$77,,MATCH(O$2,Cable_L!$H$2:$K$2,0)),MATCH(1,COUNTIFS($G10,Cable_L!$A$3:$A$77,$H10,Cable_L!$C$3:$C$77),0))</f>
        <v>#NAME?</v>
      </c>
      <c r="S10" s="27"/>
      <c r="U10" s="31"/>
    </row>
    <row r="11" customFormat="false" ht="15" hidden="false" customHeight="false" outlineLevel="0" collapsed="false">
      <c r="C11" s="232" t="s">
        <v>67</v>
      </c>
      <c r="D11" s="176"/>
      <c r="E11" s="176" t="s">
        <v>1055</v>
      </c>
      <c r="F11" s="177"/>
      <c r="G11" s="36" t="str">
        <f aca="false">IF(LEFT(F11,3)="2.5", MID(F11,7,2),LEFT(F11,2))</f>
        <v/>
      </c>
      <c r="H11" s="31"/>
      <c r="I11" s="31"/>
      <c r="J11" s="31"/>
      <c r="K11" s="31"/>
      <c r="L11" s="27"/>
      <c r="S11" s="27"/>
      <c r="U11" s="31" t="s">
        <v>92</v>
      </c>
      <c r="V11" s="31" t="s">
        <v>60</v>
      </c>
    </row>
    <row r="12" customFormat="false" ht="15" hidden="false" customHeight="false" outlineLevel="0" collapsed="false">
      <c r="G12" s="36" t="str">
        <f aca="false">IF(LEFT(F12,3)="2.5", MID(F12,7,2),LEFT(F12,2))</f>
        <v/>
      </c>
      <c r="H12" s="31"/>
      <c r="I12" s="31"/>
      <c r="J12" s="31"/>
      <c r="K12" s="31"/>
      <c r="L12" s="27"/>
    </row>
    <row r="13" customFormat="false" ht="15" hidden="false" customHeight="false" outlineLevel="0" collapsed="false">
      <c r="C13" s="226" t="s">
        <v>1056</v>
      </c>
      <c r="D13" s="161" t="s">
        <v>1057</v>
      </c>
      <c r="E13" s="161" t="s">
        <v>1058</v>
      </c>
      <c r="F13" s="162" t="s">
        <v>1059</v>
      </c>
      <c r="G13" s="36" t="str">
        <f aca="false">IF(LEFT(F13,3)="2.5", MID(F13,7,2),LEFT(F13,2))</f>
        <v>25</v>
      </c>
      <c r="H13" s="31" t="s">
        <v>177</v>
      </c>
      <c r="I13" s="49"/>
      <c r="J13" s="31"/>
      <c r="K13" s="31"/>
      <c r="L13" s="27" t="e">
        <f aca="false" t="array" ref="L13:L13">INDEX(Cable_L!$B$3:$B$77,MATCH(1,COUNTIFS($G13,Cable_L!$A$3:$A$77,$H13,Cable_L!$C$3:$C$77),0))</f>
        <v>#NAME?</v>
      </c>
      <c r="M13" s="22" t="e">
        <f aca="false" t="array" ref="M13:M16">_xlfn._xlws.sort(_xlfn.unique(G13:G20))</f>
        <v>#NAME?</v>
      </c>
      <c r="N13" s="27" t="e">
        <f aca="false" t="array" ref="N13:N13">INDEX(INDEX(Cable_L!$H$3:$K$77,,MATCH($N$2,Cable_L!$H$2:$K$2,0)),MATCH(1,COUNTIFS(G13,Cable_L!$A$3:$A$77,H13,Cable_L!$C$3:$C$77),0))</f>
        <v>#NAME?</v>
      </c>
      <c r="O13" s="27" t="e">
        <f aca="false" t="array" ref="O13:O13">INDEX(INDEX(Cable_L!$H$3:$K$77,,MATCH(O$2,Cable_L!$H$2:$K$2,0)),MATCH(1,COUNTIFS($G13,Cable_L!$A$3:$A$77,$H13,Cable_L!$C$3:$C$77),0))</f>
        <v>#NAME?</v>
      </c>
      <c r="P13" s="22" t="e">
        <f aca="false" t="array" ref="P13:P13">_xlfn._xlws.filter(_xlfn.unique(N13:N20),_xlfn.unique(N13:N20)&lt;&gt;"")</f>
        <v>#NAME?</v>
      </c>
      <c r="Q13" s="16" t="e">
        <f aca="false">COUNTIF(N13:N20,P13)</f>
        <v>#NAME?</v>
      </c>
      <c r="R13" s="22" t="e">
        <f aca="false" t="array" ref="R13:R13">_xlfn._xlws.filter(_xlfn.unique(O13:O20),_xlfn.unique(O13:O20)&lt;&gt;"")</f>
        <v>#NAME?</v>
      </c>
      <c r="S13" s="27" t="e">
        <f aca="false">COUNTIF(O13:O20,R13)</f>
        <v>#NAME?</v>
      </c>
    </row>
    <row r="14" customFormat="false" ht="15" hidden="false" customHeight="false" outlineLevel="0" collapsed="false">
      <c r="C14" s="228" t="s">
        <v>1060</v>
      </c>
      <c r="D14" s="16" t="s">
        <v>1061</v>
      </c>
      <c r="E14" s="16" t="s">
        <v>1062</v>
      </c>
      <c r="F14" s="165" t="s">
        <v>1063</v>
      </c>
      <c r="G14" s="36" t="str">
        <f aca="false">IF(LEFT(F14,3)="2.5", MID(F14,7,2),LEFT(F14,2))</f>
        <v>25</v>
      </c>
      <c r="H14" s="31" t="s">
        <v>177</v>
      </c>
      <c r="I14" s="49"/>
      <c r="J14" s="31"/>
      <c r="K14" s="31"/>
      <c r="L14" s="27" t="e">
        <f aca="false" t="array" ref="L14:L14">INDEX(Cable_L!$B$3:$B$77,MATCH(1,COUNTIFS($G14,Cable_L!$A$3:$A$77,$H14,Cable_L!$C$3:$C$77),0))</f>
        <v>#NAME?</v>
      </c>
      <c r="M14" s="22" t="e">
        <v>#NAME?</v>
      </c>
      <c r="N14" s="27" t="e">
        <f aca="false" t="array" ref="N14:N14">INDEX(INDEX(Cable_L!$H$3:$K$77,,MATCH($N$2,Cable_L!$H$2:$K$2,0)),MATCH(1,COUNTIFS(G14,Cable_L!$A$3:$A$77,H14,Cable_L!$C$3:$C$77),0))</f>
        <v>#NAME?</v>
      </c>
      <c r="O14" s="27" t="e">
        <f aca="false" t="array" ref="O14:O14">INDEX(INDEX(Cable_L!$H$3:$K$77,,MATCH(O$2,Cable_L!$H$2:$K$2,0)),MATCH(1,COUNTIFS($G14,Cable_L!$A$3:$A$77,$H14,Cable_L!$C$3:$C$77),0))</f>
        <v>#NAME?</v>
      </c>
      <c r="U14" s="145" t="s">
        <v>699</v>
      </c>
    </row>
    <row r="15" customFormat="false" ht="15" hidden="false" customHeight="false" outlineLevel="0" collapsed="false">
      <c r="C15" s="228" t="s">
        <v>1064</v>
      </c>
      <c r="D15" s="16" t="s">
        <v>1065</v>
      </c>
      <c r="E15" s="16" t="s">
        <v>1066</v>
      </c>
      <c r="F15" s="165" t="s">
        <v>1067</v>
      </c>
      <c r="G15" s="36" t="str">
        <f aca="false">IF(LEFT(F15,3)="2.5", MID(F15,7,2),LEFT(F15,2))</f>
        <v>25</v>
      </c>
      <c r="H15" s="31" t="s">
        <v>177</v>
      </c>
      <c r="I15" s="49"/>
      <c r="J15" s="31"/>
      <c r="K15" s="31"/>
      <c r="L15" s="27" t="e">
        <f aca="false" t="array" ref="L15:L15">INDEX(Cable_L!$B$3:$B$77,MATCH(1,COUNTIFS($G15,Cable_L!$A$3:$A$77,$H15,Cable_L!$C$3:$C$77),0))</f>
        <v>#NAME?</v>
      </c>
      <c r="M15" s="22" t="e">
        <v>#NAME?</v>
      </c>
      <c r="N15" s="27" t="e">
        <f aca="false" t="array" ref="N15:N15">INDEX(INDEX(Cable_L!$H$3:$K$77,,MATCH($N$2,Cable_L!$H$2:$K$2,0)),MATCH(1,COUNTIFS(G15,Cable_L!$A$3:$A$77,H15,Cable_L!$C$3:$C$77),0))</f>
        <v>#NAME?</v>
      </c>
      <c r="O15" s="27" t="e">
        <f aca="false" t="array" ref="O15:O15">INDEX(INDEX(Cable_L!$H$3:$K$77,,MATCH(O$2,Cable_L!$H$2:$K$2,0)),MATCH(1,COUNTIFS($G15,Cable_L!$A$3:$A$77,$H15,Cable_L!$C$3:$C$77),0))</f>
        <v>#NAME?</v>
      </c>
    </row>
    <row r="16" customFormat="false" ht="15" hidden="false" customHeight="false" outlineLevel="0" collapsed="false">
      <c r="C16" s="228" t="s">
        <v>1068</v>
      </c>
      <c r="D16" s="16" t="s">
        <v>1069</v>
      </c>
      <c r="E16" s="16" t="s">
        <v>1070</v>
      </c>
      <c r="F16" s="165" t="s">
        <v>1071</v>
      </c>
      <c r="G16" s="36" t="str">
        <f aca="false">IF(LEFT(F16,3)="2.5", MID(F16,7,2),LEFT(F16,2))</f>
        <v>27</v>
      </c>
      <c r="H16" s="31" t="s">
        <v>177</v>
      </c>
      <c r="I16" s="49"/>
      <c r="J16" s="31"/>
      <c r="K16" s="31"/>
      <c r="L16" s="27" t="e">
        <f aca="false" t="array" ref="L16:L16">INDEX(Cable_L!$B$3:$B$77,MATCH(1,COUNTIFS($G16,Cable_L!$A$3:$A$77,$H16,Cable_L!$C$3:$C$77),0))</f>
        <v>#NAME?</v>
      </c>
      <c r="M16" s="22" t="e">
        <v>#NAME?</v>
      </c>
      <c r="N16" s="27" t="e">
        <f aca="false" t="array" ref="N16:N16">INDEX(INDEX(Cable_L!$H$3:$K$77,,MATCH($N$2,Cable_L!$H$2:$K$2,0)),MATCH(1,COUNTIFS(G16,Cable_L!$A$3:$A$77,H16,Cable_L!$C$3:$C$77),0))</f>
        <v>#NAME?</v>
      </c>
      <c r="O16" s="27" t="e">
        <f aca="false" t="array" ref="O16:O16">INDEX(INDEX(Cable_L!$H$3:$K$77,,MATCH(O$2,Cable_L!$H$2:$K$2,0)),MATCH(1,COUNTIFS($G16,Cable_L!$A$3:$A$77,$H16,Cable_L!$C$3:$C$77),0))</f>
        <v>#NAME?</v>
      </c>
    </row>
    <row r="17" customFormat="false" ht="15" hidden="false" customHeight="false" outlineLevel="0" collapsed="false">
      <c r="C17" s="228" t="s">
        <v>1072</v>
      </c>
      <c r="D17" s="16" t="s">
        <v>1073</v>
      </c>
      <c r="E17" s="16" t="s">
        <v>1074</v>
      </c>
      <c r="F17" s="165" t="s">
        <v>1075</v>
      </c>
      <c r="G17" s="36" t="str">
        <f aca="false">IF(LEFT(F17,3)="2.5", MID(F17,7,2),LEFT(F17,2))</f>
        <v>27</v>
      </c>
      <c r="H17" s="31" t="s">
        <v>177</v>
      </c>
      <c r="I17" s="49"/>
      <c r="J17" s="31"/>
      <c r="K17" s="31"/>
      <c r="L17" s="27" t="e">
        <f aca="false" t="array" ref="L17:L17">INDEX(Cable_L!$B$3:$B$77,MATCH(1,COUNTIFS($G17,Cable_L!$A$3:$A$77,$H17,Cable_L!$C$3:$C$77),0))</f>
        <v>#NAME?</v>
      </c>
      <c r="N17" s="27" t="e">
        <f aca="false" t="array" ref="N17:N17">INDEX(INDEX(Cable_L!$H$3:$K$77,,MATCH($N$2,Cable_L!$H$2:$K$2,0)),MATCH(1,COUNTIFS(G17,Cable_L!$A$3:$A$77,H17,Cable_L!$C$3:$C$77),0))</f>
        <v>#NAME?</v>
      </c>
      <c r="O17" s="27" t="e">
        <f aca="false" t="array" ref="O17:O17">INDEX(INDEX(Cable_L!$H$3:$K$77,,MATCH(O$2,Cable_L!$H$2:$K$2,0)),MATCH(1,COUNTIFS($G17,Cable_L!$A$3:$A$77,$H17,Cable_L!$C$3:$C$77),0))</f>
        <v>#NAME?</v>
      </c>
    </row>
    <row r="18" customFormat="false" ht="15" hidden="false" customHeight="false" outlineLevel="0" collapsed="false">
      <c r="C18" s="228" t="s">
        <v>1076</v>
      </c>
      <c r="D18" s="16" t="s">
        <v>1077</v>
      </c>
      <c r="E18" s="16" t="s">
        <v>1078</v>
      </c>
      <c r="F18" s="165" t="s">
        <v>1079</v>
      </c>
      <c r="G18" s="36" t="str">
        <f aca="false">IF(LEFT(F18,3)="2.5", MID(F18,7,2),LEFT(F18,2))</f>
        <v>25</v>
      </c>
      <c r="H18" s="31" t="s">
        <v>177</v>
      </c>
      <c r="I18" s="49"/>
      <c r="J18" s="31"/>
      <c r="K18" s="31"/>
      <c r="L18" s="27" t="e">
        <f aca="false" t="array" ref="L18:L18">INDEX(Cable_L!$B$3:$B$77,MATCH(1,COUNTIFS($G18,Cable_L!$A$3:$A$77,$H18,Cable_L!$C$3:$C$77),0))</f>
        <v>#NAME?</v>
      </c>
      <c r="N18" s="27" t="e">
        <f aca="false" t="array" ref="N18:N18">INDEX(INDEX(Cable_L!$H$3:$K$77,,MATCH($N$2,Cable_L!$H$2:$K$2,0)),MATCH(1,COUNTIFS(G18,Cable_L!$A$3:$A$77,H18,Cable_L!$C$3:$C$77),0))</f>
        <v>#NAME?</v>
      </c>
      <c r="O18" s="27" t="e">
        <f aca="false" t="array" ref="O18:O18">INDEX(INDEX(Cable_L!$H$3:$K$77,,MATCH(O$2,Cable_L!$H$2:$K$2,0)),MATCH(1,COUNTIFS($G18,Cable_L!$A$3:$A$77,$H18,Cable_L!$C$3:$C$77),0))</f>
        <v>#NAME?</v>
      </c>
    </row>
    <row r="19" customFormat="false" ht="15" hidden="false" customHeight="false" outlineLevel="0" collapsed="false">
      <c r="C19" s="228" t="s">
        <v>1080</v>
      </c>
      <c r="D19" s="16" t="s">
        <v>1081</v>
      </c>
      <c r="E19" s="16" t="s">
        <v>1082</v>
      </c>
      <c r="F19" s="229" t="s">
        <v>1083</v>
      </c>
      <c r="G19" s="36" t="str">
        <f aca="false">IF(LEFT(F19,3)="2.5", MID(F19,7,2),LEFT(F19,2))</f>
        <v>34</v>
      </c>
      <c r="H19" s="31" t="s">
        <v>177</v>
      </c>
      <c r="I19" s="49"/>
      <c r="J19" s="31"/>
      <c r="K19" s="31"/>
      <c r="L19" s="27" t="e">
        <f aca="false" t="array" ref="L19:L19">INDEX(Cable_L!$B$3:$B$77,MATCH(1,COUNTIFS($G19,Cable_L!$A$3:$A$77,$H19,Cable_L!$C$3:$C$77),0))</f>
        <v>#NAME?</v>
      </c>
      <c r="N19" s="27" t="e">
        <f aca="false" t="array" ref="N19:N19">INDEX(INDEX(Cable_L!$H$3:$K$77,,MATCH($N$2,Cable_L!$H$2:$K$2,0)),MATCH(1,COUNTIFS(G19,Cable_L!$A$3:$A$77,H19,Cable_L!$C$3:$C$77),0))</f>
        <v>#NAME?</v>
      </c>
      <c r="O19" s="27" t="e">
        <f aca="false" t="array" ref="O19:O19">INDEX(INDEX(Cable_L!$H$3:$K$77,,MATCH(O$2,Cable_L!$H$2:$K$2,0)),MATCH(1,COUNTIFS($G19,Cable_L!$A$3:$A$77,$H19,Cable_L!$C$3:$C$77),0))</f>
        <v>#NAME?</v>
      </c>
    </row>
    <row r="20" customFormat="false" ht="15" hidden="false" customHeight="false" outlineLevel="0" collapsed="false">
      <c r="C20" s="232" t="s">
        <v>67</v>
      </c>
      <c r="D20" s="176"/>
      <c r="E20" s="176" t="s">
        <v>1084</v>
      </c>
      <c r="F20" s="233"/>
      <c r="G20" s="36" t="str">
        <f aca="false">IF(LEFT(F20,3)="2.5", MID(F20,7,2),LEFT(F20,2))</f>
        <v/>
      </c>
      <c r="H20" s="31"/>
      <c r="I20" s="31"/>
      <c r="J20" s="31"/>
      <c r="K20" s="31"/>
      <c r="L20" s="27"/>
    </row>
    <row r="21" customFormat="false" ht="15" hidden="false" customHeight="false" outlineLevel="0" collapsed="false">
      <c r="F21" s="22"/>
      <c r="G21" s="36" t="str">
        <f aca="false">IF(LEFT(F21,3)="2.5", MID(F21,7,2),LEFT(F21,2))</f>
        <v/>
      </c>
      <c r="H21" s="31"/>
      <c r="I21" s="31"/>
      <c r="J21" s="31"/>
      <c r="K21" s="31"/>
      <c r="L21" s="27"/>
    </row>
    <row r="22" customFormat="false" ht="15" hidden="false" customHeight="false" outlineLevel="0" collapsed="false">
      <c r="C22" s="226" t="s">
        <v>1085</v>
      </c>
      <c r="D22" s="161" t="s">
        <v>1086</v>
      </c>
      <c r="E22" s="161" t="s">
        <v>1087</v>
      </c>
      <c r="F22" s="162" t="s">
        <v>1088</v>
      </c>
      <c r="G22" s="36" t="str">
        <f aca="false">IF(LEFT(F22,3)="2.5", MID(F22,7,2),LEFT(F22,2))</f>
        <v>27</v>
      </c>
      <c r="H22" s="31" t="s">
        <v>177</v>
      </c>
      <c r="I22" s="49"/>
      <c r="J22" s="31"/>
      <c r="K22" s="31"/>
      <c r="L22" s="27" t="e">
        <f aca="false" t="array" ref="L22:L22">INDEX(Cable_L!$B$3:$B$77,MATCH(1,COUNTIFS($G22,Cable_L!$A$3:$A$77,$H22,Cable_L!$C$3:$C$77),0))</f>
        <v>#NAME?</v>
      </c>
      <c r="M22" s="22" t="e">
        <f aca="false" t="array" ref="M22:M25">_xlfn._xlws.sort(_xlfn.unique(G22:G29))</f>
        <v>#NAME?</v>
      </c>
      <c r="N22" s="27" t="e">
        <f aca="false" t="array" ref="N22:N22">INDEX(INDEX(Cable_L!$H$3:$K$77,,MATCH($N$2,Cable_L!$H$2:$K$2,0)),MATCH(1,COUNTIFS(G22,Cable_L!$A$3:$A$77,H22,Cable_L!$C$3:$C$77),0))</f>
        <v>#NAME?</v>
      </c>
      <c r="O22" s="27" t="e">
        <f aca="false" t="array" ref="O22:O22">INDEX(INDEX(Cable_L!$H$3:$K$77,,MATCH(O$2,Cable_L!$H$2:$K$2,0)),MATCH(1,COUNTIFS($G22,Cable_L!$A$3:$A$77,$H22,Cable_L!$C$3:$C$77),0))</f>
        <v>#NAME?</v>
      </c>
      <c r="P22" s="22" t="e">
        <f aca="false" t="array" ref="P22:P22">_xlfn._xlws.filter(_xlfn.unique(N22:N29),_xlfn.unique(N22:N29)&lt;&gt;"")</f>
        <v>#NAME?</v>
      </c>
      <c r="Q22" s="16" t="e">
        <f aca="false">COUNTIF(N22:N29,P22)</f>
        <v>#NAME?</v>
      </c>
      <c r="R22" s="22" t="e">
        <f aca="false" t="array" ref="R22:R22">_xlfn._xlws.filter(_xlfn.unique(O22:O29),_xlfn.unique(O22:O29)&lt;&gt;"")</f>
        <v>#NAME?</v>
      </c>
      <c r="S22" s="27" t="e">
        <f aca="false">COUNTIF(O22:O29,R22)</f>
        <v>#NAME?</v>
      </c>
    </row>
    <row r="23" customFormat="false" ht="15" hidden="false" customHeight="false" outlineLevel="0" collapsed="false">
      <c r="C23" s="228" t="s">
        <v>1089</v>
      </c>
      <c r="D23" s="16" t="s">
        <v>1090</v>
      </c>
      <c r="E23" s="16" t="s">
        <v>1091</v>
      </c>
      <c r="F23" s="165" t="s">
        <v>1092</v>
      </c>
      <c r="G23" s="36" t="str">
        <f aca="false">IF(LEFT(F23,3)="2.5", MID(F23,7,2),LEFT(F23,2))</f>
        <v>27</v>
      </c>
      <c r="H23" s="31" t="s">
        <v>177</v>
      </c>
      <c r="I23" s="49"/>
      <c r="J23" s="31"/>
      <c r="K23" s="31"/>
      <c r="L23" s="27" t="e">
        <f aca="false" t="array" ref="L23:L23">INDEX(Cable_L!$B$3:$B$77,MATCH(1,COUNTIFS($G23,Cable_L!$A$3:$A$77,$H23,Cable_L!$C$3:$C$77),0))</f>
        <v>#NAME?</v>
      </c>
      <c r="M23" s="22" t="e">
        <v>#NAME?</v>
      </c>
      <c r="N23" s="27" t="e">
        <f aca="false" t="array" ref="N23:N23">INDEX(INDEX(Cable_L!$H$3:$K$77,,MATCH($N$2,Cable_L!$H$2:$K$2,0)),MATCH(1,COUNTIFS(G23,Cable_L!$A$3:$A$77,H23,Cable_L!$C$3:$C$77),0))</f>
        <v>#NAME?</v>
      </c>
      <c r="O23" s="27" t="e">
        <f aca="false" t="array" ref="O23:O23">INDEX(INDEX(Cable_L!$H$3:$K$77,,MATCH(O$2,Cable_L!$H$2:$K$2,0)),MATCH(1,COUNTIFS($G23,Cable_L!$A$3:$A$77,$H23,Cable_L!$C$3:$C$77),0))</f>
        <v>#NAME?</v>
      </c>
    </row>
    <row r="24" customFormat="false" ht="15" hidden="false" customHeight="false" outlineLevel="0" collapsed="false">
      <c r="C24" s="228" t="s">
        <v>1093</v>
      </c>
      <c r="D24" s="16" t="s">
        <v>1094</v>
      </c>
      <c r="E24" s="16" t="s">
        <v>1095</v>
      </c>
      <c r="F24" s="165" t="s">
        <v>1096</v>
      </c>
      <c r="G24" s="36" t="str">
        <f aca="false">IF(LEFT(F24,3)="2.5", MID(F24,7,2),LEFT(F24,2))</f>
        <v>25</v>
      </c>
      <c r="H24" s="31" t="s">
        <v>177</v>
      </c>
      <c r="I24" s="49"/>
      <c r="J24" s="31"/>
      <c r="K24" s="31"/>
      <c r="L24" s="27" t="e">
        <f aca="false" t="array" ref="L24:L24">INDEX(Cable_L!$B$3:$B$77,MATCH(1,COUNTIFS($G24,Cable_L!$A$3:$A$77,$H24,Cable_L!$C$3:$C$77),0))</f>
        <v>#NAME?</v>
      </c>
      <c r="M24" s="22" t="e">
        <v>#NAME?</v>
      </c>
      <c r="N24" s="27" t="e">
        <f aca="false" t="array" ref="N24:N24">INDEX(INDEX(Cable_L!$H$3:$K$77,,MATCH($N$2,Cable_L!$H$2:$K$2,0)),MATCH(1,COUNTIFS(G24,Cable_L!$A$3:$A$77,H24,Cable_L!$C$3:$C$77),0))</f>
        <v>#NAME?</v>
      </c>
      <c r="O24" s="27" t="e">
        <f aca="false" t="array" ref="O24:O24">INDEX(INDEX(Cable_L!$H$3:$K$77,,MATCH(O$2,Cable_L!$H$2:$K$2,0)),MATCH(1,COUNTIFS($G24,Cable_L!$A$3:$A$77,$H24,Cable_L!$C$3:$C$77),0))</f>
        <v>#NAME?</v>
      </c>
    </row>
    <row r="25" customFormat="false" ht="15" hidden="false" customHeight="false" outlineLevel="0" collapsed="false">
      <c r="C25" s="228" t="s">
        <v>1097</v>
      </c>
      <c r="D25" s="16" t="s">
        <v>1098</v>
      </c>
      <c r="E25" s="16" t="s">
        <v>1099</v>
      </c>
      <c r="F25" s="229" t="s">
        <v>1100</v>
      </c>
      <c r="G25" s="36" t="str">
        <f aca="false">IF(LEFT(F25,3)="2.5", MID(F25,7,2),LEFT(F25,2))</f>
        <v>34</v>
      </c>
      <c r="H25" s="31" t="s">
        <v>177</v>
      </c>
      <c r="I25" s="49"/>
      <c r="J25" s="31"/>
      <c r="K25" s="31"/>
      <c r="L25" s="27" t="e">
        <f aca="false" t="array" ref="L25:L25">INDEX(Cable_L!$B$3:$B$77,MATCH(1,COUNTIFS($G25,Cable_L!$A$3:$A$77,$H25,Cable_L!$C$3:$C$77),0))</f>
        <v>#NAME?</v>
      </c>
      <c r="M25" s="22" t="e">
        <v>#NAME?</v>
      </c>
      <c r="N25" s="27" t="e">
        <f aca="false" t="array" ref="N25:N25">INDEX(INDEX(Cable_L!$H$3:$K$77,,MATCH($N$2,Cable_L!$H$2:$K$2,0)),MATCH(1,COUNTIFS(G25,Cable_L!$A$3:$A$77,H25,Cable_L!$C$3:$C$77),0))</f>
        <v>#NAME?</v>
      </c>
      <c r="O25" s="27" t="e">
        <f aca="false" t="array" ref="O25:O25">INDEX(INDEX(Cable_L!$H$3:$K$77,,MATCH(O$2,Cable_L!$H$2:$K$2,0)),MATCH(1,COUNTIFS($G25,Cable_L!$A$3:$A$77,$H25,Cable_L!$C$3:$C$77),0))</f>
        <v>#NAME?</v>
      </c>
    </row>
    <row r="26" customFormat="false" ht="13.8" hidden="false" customHeight="false" outlineLevel="0" collapsed="false">
      <c r="C26" s="228" t="s">
        <v>1101</v>
      </c>
      <c r="D26" s="16" t="s">
        <v>1102</v>
      </c>
      <c r="E26" s="16" t="s">
        <v>1103</v>
      </c>
      <c r="F26" s="165" t="s">
        <v>1104</v>
      </c>
      <c r="G26" s="36" t="str">
        <f aca="false">IF(LEFT(F26,3)="2.5", MID(F26,7,2),LEFT(F26,2))</f>
        <v>25</v>
      </c>
      <c r="H26" s="31" t="s">
        <v>177</v>
      </c>
      <c r="I26" s="49"/>
      <c r="J26" s="31"/>
      <c r="K26" s="31"/>
      <c r="L26" s="27" t="e">
        <f aca="false" t="array" ref="L26:L26">INDEX(Cable_L!$B$3:$B$77,MATCH(1,COUNTIFS($G26,Cable_L!$A$3:$A$77,$H26,Cable_L!$C$3:$C$77),0))</f>
        <v>#NAME?</v>
      </c>
      <c r="N26" s="27" t="e">
        <f aca="false" t="array" ref="N26:N26">INDEX(INDEX(Cable_L!$H$3:$K$77,,MATCH($N$2,Cable_L!$H$2:$K$2,0)),MATCH(1,COUNTIFS(G26,Cable_L!$A$3:$A$77,H26,Cable_L!$C$3:$C$77),0))</f>
        <v>#NAME?</v>
      </c>
      <c r="O26" s="27" t="e">
        <f aca="false" t="array" ref="O26:O26">INDEX(INDEX(Cable_L!$H$3:$K$77,,MATCH(O$2,Cable_L!$H$2:$K$2,0)),MATCH(1,COUNTIFS($G26,Cable_L!$A$3:$A$77,$H26,Cable_L!$C$3:$C$77),0))</f>
        <v>#NAME?</v>
      </c>
    </row>
    <row r="27" customFormat="false" ht="15" hidden="false" customHeight="false" outlineLevel="0" collapsed="false">
      <c r="C27" s="228" t="s">
        <v>1105</v>
      </c>
      <c r="D27" s="16" t="s">
        <v>1106</v>
      </c>
      <c r="E27" s="16" t="s">
        <v>1107</v>
      </c>
      <c r="F27" s="165" t="s">
        <v>1108</v>
      </c>
      <c r="G27" s="36" t="str">
        <f aca="false">IF(LEFT(F27,3)="2.5", MID(F27,7,2),LEFT(F27,2))</f>
        <v>26</v>
      </c>
      <c r="H27" s="31" t="s">
        <v>177</v>
      </c>
      <c r="I27" s="49"/>
      <c r="J27" s="31"/>
      <c r="K27" s="31"/>
      <c r="L27" s="27" t="e">
        <f aca="false" t="array" ref="L27:L27">INDEX(Cable_L!$B$3:$B$77,MATCH(1,COUNTIFS($G27,Cable_L!$A$3:$A$77,$H27,Cable_L!$C$3:$C$77),0))</f>
        <v>#NAME?</v>
      </c>
      <c r="N27" s="27" t="e">
        <f aca="false" t="array" ref="N27:N27">INDEX(INDEX(Cable_L!$H$3:$K$77,,MATCH($N$2,Cable_L!$H$2:$K$2,0)),MATCH(1,COUNTIFS(G27,Cable_L!$A$3:$A$77,H27,Cable_L!$C$3:$C$77),0))</f>
        <v>#NAME?</v>
      </c>
      <c r="O27" s="27" t="e">
        <f aca="false" t="array" ref="O27:O27">INDEX(INDEX(Cable_L!$H$3:$K$77,,MATCH(O$2,Cable_L!$H$2:$K$2,0)),MATCH(1,COUNTIFS($G27,Cable_L!$A$3:$A$77,$H27,Cable_L!$C$3:$C$77),0))</f>
        <v>#NAME?</v>
      </c>
    </row>
    <row r="28" customFormat="false" ht="15" hidden="false" customHeight="false" outlineLevel="0" collapsed="false">
      <c r="C28" s="228" t="s">
        <v>1109</v>
      </c>
      <c r="D28" s="16" t="s">
        <v>1110</v>
      </c>
      <c r="E28" s="16" t="s">
        <v>1111</v>
      </c>
      <c r="F28" s="165" t="s">
        <v>1112</v>
      </c>
      <c r="G28" s="36" t="str">
        <f aca="false">IF(LEFT(F28,3)="2.5", MID(F28,7,2),LEFT(F28,2))</f>
        <v>26</v>
      </c>
      <c r="H28" s="31" t="s">
        <v>177</v>
      </c>
      <c r="I28" s="49"/>
      <c r="J28" s="31"/>
      <c r="K28" s="31"/>
      <c r="L28" s="27" t="e">
        <f aca="false" t="array" ref="L28:L28">INDEX(Cable_L!$B$3:$B$77,MATCH(1,COUNTIFS($G28,Cable_L!$A$3:$A$77,$H28,Cable_L!$C$3:$C$77),0))</f>
        <v>#NAME?</v>
      </c>
      <c r="N28" s="27" t="e">
        <f aca="false" t="array" ref="N28:N28">INDEX(INDEX(Cable_L!$H$3:$K$77,,MATCH($N$2,Cable_L!$H$2:$K$2,0)),MATCH(1,COUNTIFS(G28,Cable_L!$A$3:$A$77,H28,Cable_L!$C$3:$C$77),0))</f>
        <v>#NAME?</v>
      </c>
      <c r="O28" s="27" t="e">
        <f aca="false" t="array" ref="O28:O28">INDEX(INDEX(Cable_L!$H$3:$K$77,,MATCH(O$2,Cable_L!$H$2:$K$2,0)),MATCH(1,COUNTIFS($G28,Cable_L!$A$3:$A$77,$H28,Cable_L!$C$3:$C$77),0))</f>
        <v>#NAME?</v>
      </c>
    </row>
    <row r="29" customFormat="false" ht="15" hidden="false" customHeight="false" outlineLevel="0" collapsed="false">
      <c r="C29" s="232" t="s">
        <v>1113</v>
      </c>
      <c r="D29" s="176" t="s">
        <v>1114</v>
      </c>
      <c r="E29" s="176" t="s">
        <v>1115</v>
      </c>
      <c r="F29" s="177" t="s">
        <v>1116</v>
      </c>
      <c r="G29" s="36" t="str">
        <f aca="false">IF(LEFT(F29,3)="2.5", MID(F29,7,2),LEFT(F29,2))</f>
        <v>26</v>
      </c>
      <c r="H29" s="31" t="s">
        <v>177</v>
      </c>
      <c r="I29" s="49"/>
      <c r="J29" s="31"/>
      <c r="K29" s="31"/>
      <c r="L29" s="27" t="e">
        <f aca="false" t="array" ref="L29:L29">INDEX(Cable_L!$B$3:$B$77,MATCH(1,COUNTIFS($G29,Cable_L!$A$3:$A$77,$H29,Cable_L!$C$3:$C$77),0))</f>
        <v>#NAME?</v>
      </c>
      <c r="N29" s="27" t="e">
        <f aca="false" t="array" ref="N29:N29">INDEX(INDEX(Cable_L!$H$3:$K$77,,MATCH($N$2,Cable_L!$H$2:$K$2,0)),MATCH(1,COUNTIFS(G29,Cable_L!$A$3:$A$77,H29,Cable_L!$C$3:$C$77),0))</f>
        <v>#NAME?</v>
      </c>
      <c r="O29" s="27" t="e">
        <f aca="false" t="array" ref="O29:O29">INDEX(INDEX(Cable_L!$H$3:$K$77,,MATCH(O$2,Cable_L!$H$2:$K$2,0)),MATCH(1,COUNTIFS($G29,Cable_L!$A$3:$A$77,$H29,Cable_L!$C$3:$C$77),0))</f>
        <v>#NAME?</v>
      </c>
    </row>
    <row r="30" customFormat="false" ht="15" hidden="false" customHeight="false" outlineLevel="0" collapsed="false">
      <c r="G30" s="36" t="str">
        <f aca="false">IF(LEFT(F30,3)="2.5", MID(F30,7,2),LEFT(F30,2))</f>
        <v/>
      </c>
      <c r="H30" s="31"/>
      <c r="I30" s="31"/>
      <c r="J30" s="31"/>
      <c r="K30" s="31"/>
      <c r="L30" s="27"/>
    </row>
    <row r="31" customFormat="false" ht="15" hidden="false" customHeight="false" outlineLevel="0" collapsed="false">
      <c r="C31" s="226" t="s">
        <v>1117</v>
      </c>
      <c r="D31" s="161" t="s">
        <v>1118</v>
      </c>
      <c r="E31" s="161" t="s">
        <v>1119</v>
      </c>
      <c r="F31" s="234" t="s">
        <v>1120</v>
      </c>
      <c r="G31" s="36" t="str">
        <f aca="false">IF(LEFT(F31,3)="2.5", MID(F31,7,2),LEFT(F31,2))</f>
        <v>34</v>
      </c>
      <c r="H31" s="31" t="s">
        <v>177</v>
      </c>
      <c r="I31" s="49"/>
      <c r="J31" s="31"/>
      <c r="K31" s="31"/>
      <c r="L31" s="27" t="e">
        <f aca="false" t="array" ref="L31:L31">INDEX(Cable_L!$B$3:$B$77,MATCH(1,COUNTIFS($G31,Cable_L!$A$3:$A$77,$H31,Cable_L!$C$3:$C$77),0))</f>
        <v>#NAME?</v>
      </c>
      <c r="M31" s="22" t="e">
        <f aca="false" t="array" ref="M31:M33">_xlfn._xlws.sort(_xlfn.unique(G31:G38))</f>
        <v>#NAME?</v>
      </c>
      <c r="N31" s="27" t="e">
        <f aca="false" t="array" ref="N31:N31">INDEX(INDEX(Cable_L!$H$3:$K$77,,MATCH($N$2,Cable_L!$H$2:$K$2,0)),MATCH(1,COUNTIFS(G31,Cable_L!$A$3:$A$77,H31,Cable_L!$C$3:$C$77),0))</f>
        <v>#NAME?</v>
      </c>
      <c r="O31" s="27" t="e">
        <f aca="false" t="array" ref="O31:O31">INDEX(INDEX(Cable_L!$H$3:$K$77,,MATCH(O$2,Cable_L!$H$2:$K$2,0)),MATCH(1,COUNTIFS($G31,Cable_L!$A$3:$A$77,$H31,Cable_L!$C$3:$C$77),0))</f>
        <v>#NAME?</v>
      </c>
      <c r="P31" s="22" t="e">
        <f aca="false" t="array" ref="P31:P31">_xlfn._xlws.filter(_xlfn.unique(N31:N38),_xlfn.unique(N31:N38)&lt;&gt;"")</f>
        <v>#NAME?</v>
      </c>
      <c r="Q31" s="16" t="e">
        <f aca="false">COUNTIF(N31:N38,P31)</f>
        <v>#NAME?</v>
      </c>
      <c r="R31" s="22" t="e">
        <f aca="false" t="array" ref="R31:R31">_xlfn._xlws.filter(_xlfn.unique(O31:O38),_xlfn.unique(O31:O38)&lt;&gt;"")</f>
        <v>#NAME?</v>
      </c>
      <c r="S31" s="27" t="e">
        <f aca="false">COUNTIF(O31:O38,R31)</f>
        <v>#NAME?</v>
      </c>
      <c r="U31" s="60" t="s">
        <v>1121</v>
      </c>
    </row>
    <row r="32" customFormat="false" ht="15" hidden="false" customHeight="false" outlineLevel="0" collapsed="false">
      <c r="C32" s="228" t="s">
        <v>1122</v>
      </c>
      <c r="D32" s="16" t="s">
        <v>1123</v>
      </c>
      <c r="E32" s="16" t="s">
        <v>1124</v>
      </c>
      <c r="F32" s="165" t="s">
        <v>1125</v>
      </c>
      <c r="G32" s="36" t="str">
        <f aca="false">IF(LEFT(F32,3)="2.5", MID(F32,7,2),LEFT(F32,2))</f>
        <v>26</v>
      </c>
      <c r="H32" s="31" t="s">
        <v>177</v>
      </c>
      <c r="I32" s="49"/>
      <c r="J32" s="31"/>
      <c r="K32" s="31"/>
      <c r="L32" s="27" t="e">
        <f aca="false" t="array" ref="L32:L32">INDEX(Cable_L!$B$3:$B$77,MATCH(1,COUNTIFS($G32,Cable_L!$A$3:$A$77,$H32,Cable_L!$C$3:$C$77),0))</f>
        <v>#NAME?</v>
      </c>
      <c r="M32" s="22" t="e">
        <v>#NAME?</v>
      </c>
      <c r="N32" s="27" t="e">
        <f aca="false" t="array" ref="N32:N32">INDEX(INDEX(Cable_L!$H$3:$K$77,,MATCH($N$2,Cable_L!$H$2:$K$2,0)),MATCH(1,COUNTIFS(G32,Cable_L!$A$3:$A$77,H32,Cable_L!$C$3:$C$77),0))</f>
        <v>#NAME?</v>
      </c>
      <c r="O32" s="27" t="e">
        <f aca="false" t="array" ref="O32:O32">INDEX(INDEX(Cable_L!$H$3:$K$77,,MATCH(O$2,Cable_L!$H$2:$K$2,0)),MATCH(1,COUNTIFS($G32,Cable_L!$A$3:$A$77,$H32,Cable_L!$C$3:$C$77),0))</f>
        <v>#NAME?</v>
      </c>
    </row>
    <row r="33" customFormat="false" ht="15" hidden="false" customHeight="false" outlineLevel="0" collapsed="false">
      <c r="C33" s="228" t="s">
        <v>1126</v>
      </c>
      <c r="D33" s="16" t="s">
        <v>1127</v>
      </c>
      <c r="E33" s="16" t="s">
        <v>1128</v>
      </c>
      <c r="F33" s="165" t="s">
        <v>1129</v>
      </c>
      <c r="G33" s="36" t="str">
        <f aca="false">IF(LEFT(F33,3)="2.5", MID(F33,7,2),LEFT(F33,2))</f>
        <v>27</v>
      </c>
      <c r="H33" s="31" t="s">
        <v>177</v>
      </c>
      <c r="I33" s="49"/>
      <c r="J33" s="31"/>
      <c r="K33" s="31"/>
      <c r="L33" s="27" t="e">
        <f aca="false" t="array" ref="L33:L33">INDEX(Cable_L!$B$3:$B$77,MATCH(1,COUNTIFS($G33,Cable_L!$A$3:$A$77,$H33,Cable_L!$C$3:$C$77),0))</f>
        <v>#NAME?</v>
      </c>
      <c r="M33" s="22" t="e">
        <v>#NAME?</v>
      </c>
      <c r="N33" s="27" t="e">
        <f aca="false" t="array" ref="N33:N33">INDEX(INDEX(Cable_L!$H$3:$K$77,,MATCH($N$2,Cable_L!$H$2:$K$2,0)),MATCH(1,COUNTIFS(G33,Cable_L!$A$3:$A$77,H33,Cable_L!$C$3:$C$77),0))</f>
        <v>#NAME?</v>
      </c>
      <c r="O33" s="27" t="e">
        <f aca="false" t="array" ref="O33:O33">INDEX(INDEX(Cable_L!$H$3:$K$77,,MATCH(O$2,Cable_L!$H$2:$K$2,0)),MATCH(1,COUNTIFS($G33,Cable_L!$A$3:$A$77,$H33,Cable_L!$C$3:$C$77),0))</f>
        <v>#NAME?</v>
      </c>
    </row>
    <row r="34" customFormat="false" ht="15" hidden="false" customHeight="false" outlineLevel="0" collapsed="false">
      <c r="C34" s="228" t="s">
        <v>1130</v>
      </c>
      <c r="D34" s="16" t="s">
        <v>1131</v>
      </c>
      <c r="E34" s="16" t="s">
        <v>1132</v>
      </c>
      <c r="F34" s="229" t="s">
        <v>1133</v>
      </c>
      <c r="G34" s="36" t="str">
        <f aca="false">IF(LEFT(F34,3)="2.5", MID(F34,7,2),LEFT(F34,2))</f>
        <v>34</v>
      </c>
      <c r="H34" s="31" t="s">
        <v>177</v>
      </c>
      <c r="I34" s="49"/>
      <c r="J34" s="31"/>
      <c r="K34" s="31"/>
      <c r="L34" s="27" t="e">
        <f aca="false" t="array" ref="L34:L34">INDEX(Cable_L!$B$3:$B$77,MATCH(1,COUNTIFS($G34,Cable_L!$A$3:$A$77,$H34,Cable_L!$C$3:$C$77),0))</f>
        <v>#NAME?</v>
      </c>
      <c r="N34" s="27" t="e">
        <f aca="false" t="array" ref="N34:N34">INDEX(INDEX(Cable_L!$H$3:$K$77,,MATCH($N$2,Cable_L!$H$2:$K$2,0)),MATCH(1,COUNTIFS(G34,Cable_L!$A$3:$A$77,H34,Cable_L!$C$3:$C$77),0))</f>
        <v>#NAME?</v>
      </c>
      <c r="O34" s="27" t="e">
        <f aca="false" t="array" ref="O34:O34">INDEX(INDEX(Cable_L!$H$3:$K$77,,MATCH(O$2,Cable_L!$H$2:$K$2,0)),MATCH(1,COUNTIFS($G34,Cable_L!$A$3:$A$77,$H34,Cable_L!$C$3:$C$77),0))</f>
        <v>#NAME?</v>
      </c>
    </row>
    <row r="35" customFormat="false" ht="15" hidden="false" customHeight="false" outlineLevel="0" collapsed="false">
      <c r="C35" s="228" t="s">
        <v>1134</v>
      </c>
      <c r="D35" s="16" t="s">
        <v>1135</v>
      </c>
      <c r="E35" s="16" t="s">
        <v>1136</v>
      </c>
      <c r="F35" s="165" t="s">
        <v>1137</v>
      </c>
      <c r="G35" s="36" t="str">
        <f aca="false">IF(LEFT(F35,3)="2.5", MID(F35,7,2),LEFT(F35,2))</f>
        <v>27</v>
      </c>
      <c r="H35" s="31" t="s">
        <v>177</v>
      </c>
      <c r="I35" s="49"/>
      <c r="J35" s="31"/>
      <c r="K35" s="31"/>
      <c r="L35" s="27" t="e">
        <f aca="false" t="array" ref="L35:L35">INDEX(Cable_L!$B$3:$B$77,MATCH(1,COUNTIFS($G35,Cable_L!$A$3:$A$77,$H35,Cable_L!$C$3:$C$77),0))</f>
        <v>#NAME?</v>
      </c>
      <c r="N35" s="27" t="e">
        <f aca="false" t="array" ref="N35:N35">INDEX(INDEX(Cable_L!$H$3:$K$77,,MATCH($N$2,Cable_L!$H$2:$K$2,0)),MATCH(1,COUNTIFS(G35,Cable_L!$A$3:$A$77,H35,Cable_L!$C$3:$C$77),0))</f>
        <v>#NAME?</v>
      </c>
      <c r="O35" s="27" t="e">
        <f aca="false" t="array" ref="O35:O35">INDEX(INDEX(Cable_L!$H$3:$K$77,,MATCH(O$2,Cable_L!$H$2:$K$2,0)),MATCH(1,COUNTIFS($G35,Cable_L!$A$3:$A$77,$H35,Cable_L!$C$3:$C$77),0))</f>
        <v>#NAME?</v>
      </c>
    </row>
    <row r="36" customFormat="false" ht="15" hidden="false" customHeight="false" outlineLevel="0" collapsed="false">
      <c r="C36" s="228" t="s">
        <v>1138</v>
      </c>
      <c r="D36" s="16" t="s">
        <v>1139</v>
      </c>
      <c r="E36" s="16" t="s">
        <v>1140</v>
      </c>
      <c r="F36" s="165" t="s">
        <v>1141</v>
      </c>
      <c r="G36" s="36" t="str">
        <f aca="false">IF(LEFT(F36,3)="2.5", MID(F36,7,2),LEFT(F36,2))</f>
        <v>26</v>
      </c>
      <c r="H36" s="31" t="s">
        <v>177</v>
      </c>
      <c r="I36" s="49"/>
      <c r="J36" s="31"/>
      <c r="K36" s="31"/>
      <c r="L36" s="27" t="e">
        <f aca="false" t="array" ref="L36:L36">INDEX(Cable_L!$B$3:$B$77,MATCH(1,COUNTIFS($G36,Cable_L!$A$3:$A$77,$H36,Cable_L!$C$3:$C$77),0))</f>
        <v>#NAME?</v>
      </c>
      <c r="N36" s="27" t="e">
        <f aca="false" t="array" ref="N36:N36">INDEX(INDEX(Cable_L!$H$3:$K$77,,MATCH($N$2,Cable_L!$H$2:$K$2,0)),MATCH(1,COUNTIFS(G36,Cable_L!$A$3:$A$77,H36,Cable_L!$C$3:$C$77),0))</f>
        <v>#NAME?</v>
      </c>
      <c r="O36" s="27" t="e">
        <f aca="false" t="array" ref="O36:O36">INDEX(INDEX(Cable_L!$H$3:$K$77,,MATCH(O$2,Cable_L!$H$2:$K$2,0)),MATCH(1,COUNTIFS($G36,Cable_L!$A$3:$A$77,$H36,Cable_L!$C$3:$C$77),0))</f>
        <v>#NAME?</v>
      </c>
    </row>
    <row r="37" customFormat="false" ht="15" hidden="false" customHeight="false" outlineLevel="0" collapsed="false">
      <c r="C37" s="228" t="s">
        <v>1142</v>
      </c>
      <c r="D37" s="16" t="s">
        <v>1143</v>
      </c>
      <c r="E37" s="16" t="s">
        <v>1144</v>
      </c>
      <c r="F37" s="165" t="s">
        <v>1145</v>
      </c>
      <c r="G37" s="36" t="str">
        <f aca="false">IF(LEFT(F37,3)="2.5", MID(F37,7,2),LEFT(F37,2))</f>
        <v>26</v>
      </c>
      <c r="H37" s="31" t="s">
        <v>177</v>
      </c>
      <c r="I37" s="49"/>
      <c r="J37" s="31"/>
      <c r="K37" s="31"/>
      <c r="L37" s="27" t="e">
        <f aca="false" t="array" ref="L37:L37">INDEX(Cable_L!$B$3:$B$77,MATCH(1,COUNTIFS($G37,Cable_L!$A$3:$A$77,$H37,Cable_L!$C$3:$C$77),0))</f>
        <v>#NAME?</v>
      </c>
      <c r="N37" s="27" t="e">
        <f aca="false" t="array" ref="N37:N37">INDEX(INDEX(Cable_L!$H$3:$K$77,,MATCH($N$2,Cable_L!$H$2:$K$2,0)),MATCH(1,COUNTIFS(G37,Cable_L!$A$3:$A$77,H37,Cable_L!$C$3:$C$77),0))</f>
        <v>#NAME?</v>
      </c>
      <c r="O37" s="27" t="e">
        <f aca="false" t="array" ref="O37:O37">INDEX(INDEX(Cable_L!$H$3:$K$77,,MATCH(O$2,Cable_L!$H$2:$K$2,0)),MATCH(1,COUNTIFS($G37,Cable_L!$A$3:$A$77,$H37,Cable_L!$C$3:$C$77),0))</f>
        <v>#NAME?</v>
      </c>
    </row>
    <row r="38" customFormat="false" ht="15" hidden="false" customHeight="false" outlineLevel="0" collapsed="false">
      <c r="C38" s="232" t="s">
        <v>1146</v>
      </c>
      <c r="D38" s="176" t="s">
        <v>1147</v>
      </c>
      <c r="E38" s="176" t="s">
        <v>1148</v>
      </c>
      <c r="F38" s="177" t="s">
        <v>1149</v>
      </c>
      <c r="G38" s="36" t="str">
        <f aca="false">IF(LEFT(F38,3)="2.5", MID(F38,7,2),LEFT(F38,2))</f>
        <v>26</v>
      </c>
      <c r="H38" s="31" t="s">
        <v>177</v>
      </c>
      <c r="I38" s="49"/>
      <c r="J38" s="31"/>
      <c r="K38" s="31"/>
      <c r="L38" s="27" t="e">
        <f aca="false" t="array" ref="L38:L38">INDEX(Cable_L!$B$3:$B$77,MATCH(1,COUNTIFS($G38,Cable_L!$A$3:$A$77,$H38,Cable_L!$C$3:$C$77),0))</f>
        <v>#NAME?</v>
      </c>
      <c r="N38" s="27" t="e">
        <f aca="false" t="array" ref="N38:N38">INDEX(INDEX(Cable_L!$H$3:$K$77,,MATCH($N$2,Cable_L!$H$2:$K$2,0)),MATCH(1,COUNTIFS(G38,Cable_L!$A$3:$A$77,H38,Cable_L!$C$3:$C$77),0))</f>
        <v>#NAME?</v>
      </c>
      <c r="O38" s="27" t="e">
        <f aca="false" t="array" ref="O38:O38">INDEX(INDEX(Cable_L!$H$3:$K$77,,MATCH(O$2,Cable_L!$H$2:$K$2,0)),MATCH(1,COUNTIFS($G38,Cable_L!$A$3:$A$77,$H38,Cable_L!$C$3:$C$77),0))</f>
        <v>#NAME?</v>
      </c>
    </row>
    <row r="39" customFormat="false" ht="15" hidden="false" customHeight="false" outlineLevel="0" collapsed="false">
      <c r="G39" s="36" t="str">
        <f aca="false">IF(LEFT(F39,3)="2.5", MID(F39,7,2),LEFT(F39,2))</f>
        <v/>
      </c>
      <c r="H39" s="31"/>
      <c r="I39" s="31"/>
      <c r="J39" s="31"/>
      <c r="K39" s="31"/>
      <c r="L39" s="27"/>
    </row>
    <row r="40" customFormat="false" ht="15" hidden="false" customHeight="false" outlineLevel="0" collapsed="false">
      <c r="C40" s="226" t="s">
        <v>1150</v>
      </c>
      <c r="D40" s="161" t="s">
        <v>1028</v>
      </c>
      <c r="E40" s="161" t="s">
        <v>1151</v>
      </c>
      <c r="F40" s="162" t="s">
        <v>1152</v>
      </c>
      <c r="G40" s="36" t="str">
        <f aca="false">IF(LEFT(F40,3)="2.5", MID(F40,7,2),LEFT(F40,2))</f>
        <v>28</v>
      </c>
      <c r="H40" s="31" t="s">
        <v>177</v>
      </c>
      <c r="I40" s="49"/>
      <c r="J40" s="31"/>
      <c r="K40" s="31"/>
      <c r="L40" s="27" t="e">
        <f aca="false" t="array" ref="L40:L40">INDEX(Cable_L!$B$3:$B$77,MATCH(1,COUNTIFS($G40,Cable_L!$A$3:$A$77,$H40,Cable_L!$C$3:$C$77),0))</f>
        <v>#NAME?</v>
      </c>
      <c r="M40" s="22" t="e">
        <f aca="false" t="array" ref="M40:M44">_xlfn._xlws.sort(_xlfn.unique(G40:G47))</f>
        <v>#NAME?</v>
      </c>
      <c r="N40" s="27" t="e">
        <f aca="false" t="array" ref="N40:N40">INDEX(INDEX(Cable_L!$H$3:$K$77,,MATCH($N$2,Cable_L!$H$2:$K$2,0)),MATCH(1,COUNTIFS(G40,Cable_L!$A$3:$A$77,H40,Cable_L!$C$3:$C$77),0))</f>
        <v>#NAME?</v>
      </c>
      <c r="O40" s="27" t="e">
        <f aca="false" t="array" ref="O40:O40">INDEX(INDEX(Cable_L!$H$3:$K$77,,MATCH(O$2,Cable_L!$H$2:$K$2,0)),MATCH(1,COUNTIFS($G40,Cable_L!$A$3:$A$77,$H40,Cable_L!$C$3:$C$77),0))</f>
        <v>#NAME?</v>
      </c>
      <c r="P40" s="22" t="e">
        <f aca="false" t="array" ref="P40:P41">_xlfn._xlws.filter(_xlfn.unique(N40:N47),_xlfn.unique(N40:N47)&lt;&gt;"")</f>
        <v>#NAME?</v>
      </c>
      <c r="Q40" s="16" t="e">
        <f aca="false">COUNTIF(N40:N47,P40)</f>
        <v>#NAME?</v>
      </c>
      <c r="R40" s="22" t="e">
        <f aca="false" t="array" ref="R40:R41">_xlfn._xlws.filter(_xlfn.unique(O40:O47),_xlfn.unique(O40:O47)&lt;&gt;"")</f>
        <v>#NAME?</v>
      </c>
      <c r="S40" s="27" t="e">
        <f aca="false">COUNTIF(O40:O47,R40)</f>
        <v>#NAME?</v>
      </c>
    </row>
    <row r="41" customFormat="false" ht="15" hidden="false" customHeight="false" outlineLevel="0" collapsed="false">
      <c r="C41" s="228" t="s">
        <v>1153</v>
      </c>
      <c r="D41" s="16" t="s">
        <v>1032</v>
      </c>
      <c r="E41" s="16" t="s">
        <v>1154</v>
      </c>
      <c r="F41" s="165" t="s">
        <v>1155</v>
      </c>
      <c r="G41" s="36" t="str">
        <f aca="false">IF(LEFT(F41,3)="2.5", MID(F41,7,2),LEFT(F41,2))</f>
        <v>28</v>
      </c>
      <c r="H41" s="31" t="s">
        <v>177</v>
      </c>
      <c r="I41" s="49"/>
      <c r="J41" s="31"/>
      <c r="K41" s="31"/>
      <c r="L41" s="27" t="e">
        <f aca="false" t="array" ref="L41:L41">INDEX(Cable_L!$B$3:$B$77,MATCH(1,COUNTIFS($G41,Cable_L!$A$3:$A$77,$H41,Cable_L!$C$3:$C$77),0))</f>
        <v>#NAME?</v>
      </c>
      <c r="M41" s="22" t="e">
        <v>#NAME?</v>
      </c>
      <c r="N41" s="27" t="e">
        <f aca="false" t="array" ref="N41:N41">INDEX(INDEX(Cable_L!$H$3:$K$77,,MATCH($N$2,Cable_L!$H$2:$K$2,0)),MATCH(1,COUNTIFS(G41,Cable_L!$A$3:$A$77,H41,Cable_L!$C$3:$C$77),0))</f>
        <v>#NAME?</v>
      </c>
      <c r="O41" s="27" t="e">
        <f aca="false" t="array" ref="O41:O41">INDEX(INDEX(Cable_L!$H$3:$K$77,,MATCH(O$2,Cable_L!$H$2:$K$2,0)),MATCH(1,COUNTIFS($G41,Cable_L!$A$3:$A$77,$H41,Cable_L!$C$3:$C$77),0))</f>
        <v>#NAME?</v>
      </c>
      <c r="P41" s="22" t="e">
        <v>#NAME?</v>
      </c>
      <c r="Q41" s="16" t="e">
        <f aca="false">COUNTIF(N40:N47,P41)</f>
        <v>#NAME?</v>
      </c>
      <c r="R41" s="22" t="e">
        <v>#NAME?</v>
      </c>
      <c r="S41" s="27" t="e">
        <f aca="false">COUNTIF(O40:O47,R41)</f>
        <v>#NAME?</v>
      </c>
    </row>
    <row r="42" customFormat="false" ht="15" hidden="false" customHeight="false" outlineLevel="0" collapsed="false">
      <c r="C42" s="228" t="s">
        <v>1156</v>
      </c>
      <c r="D42" s="16" t="s">
        <v>1036</v>
      </c>
      <c r="E42" s="16" t="s">
        <v>1157</v>
      </c>
      <c r="F42" s="229" t="s">
        <v>1158</v>
      </c>
      <c r="G42" s="36" t="str">
        <f aca="false">IF(LEFT(F42,3)="2.5", MID(F42,7,2),LEFT(F42,2))</f>
        <v>35</v>
      </c>
      <c r="H42" s="31" t="s">
        <v>177</v>
      </c>
      <c r="I42" s="49"/>
      <c r="J42" s="31"/>
      <c r="K42" s="49"/>
      <c r="L42" s="27" t="e">
        <f aca="false" t="array" ref="L42:L42">INDEX(Cable_L!$B$3:$B$77,MATCH(1,COUNTIFS($G42,Cable_L!$A$3:$A$77,$H42,Cable_L!$C$3:$C$77),0))</f>
        <v>#NAME?</v>
      </c>
      <c r="M42" s="22" t="e">
        <v>#NAME?</v>
      </c>
      <c r="N42" s="27" t="e">
        <f aca="false" t="array" ref="N42:N42">INDEX(INDEX(Cable_L!$H$3:$K$77,,MATCH($N$2,Cable_L!$H$2:$K$2,0)),MATCH(1,COUNTIFS(G42,Cable_L!$A$3:$A$77,H42,Cable_L!$C$3:$C$77),0))</f>
        <v>#NAME?</v>
      </c>
      <c r="O42" s="27" t="e">
        <f aca="false" t="array" ref="O42:O42">INDEX(INDEX(Cable_L!$H$3:$K$77,,MATCH(O$2,Cable_L!$H$2:$K$2,0)),MATCH(1,COUNTIFS($G42,Cable_L!$A$3:$A$77,$H42,Cable_L!$C$3:$C$77),0))</f>
        <v>#NAME?</v>
      </c>
    </row>
    <row r="43" customFormat="false" ht="15" hidden="false" customHeight="false" outlineLevel="0" collapsed="false">
      <c r="C43" s="228" t="s">
        <v>1159</v>
      </c>
      <c r="D43" s="16" t="s">
        <v>1040</v>
      </c>
      <c r="E43" s="16" t="s">
        <v>1160</v>
      </c>
      <c r="F43" s="165" t="s">
        <v>1161</v>
      </c>
      <c r="G43" s="36" t="str">
        <f aca="false">IF(LEFT(F43,3)="2.5", MID(F43,7,2),LEFT(F43,2))</f>
        <v>30</v>
      </c>
      <c r="H43" s="31" t="s">
        <v>177</v>
      </c>
      <c r="I43" s="49"/>
      <c r="J43" s="31"/>
      <c r="K43" s="31"/>
      <c r="L43" s="27" t="e">
        <f aca="false" t="array" ref="L43:L43">INDEX(Cable_L!$B$3:$B$77,MATCH(1,COUNTIFS($G43,Cable_L!$A$3:$A$77,$H43,Cable_L!$C$3:$C$77),0))</f>
        <v>#NAME?</v>
      </c>
      <c r="M43" s="22" t="e">
        <v>#NAME?</v>
      </c>
      <c r="N43" s="27" t="e">
        <f aca="false" t="array" ref="N43:N43">INDEX(INDEX(Cable_L!$H$3:$K$77,,MATCH($N$2,Cable_L!$H$2:$K$2,0)),MATCH(1,COUNTIFS(G43,Cable_L!$A$3:$A$77,H43,Cable_L!$C$3:$C$77),0))</f>
        <v>#NAME?</v>
      </c>
      <c r="O43" s="27" t="e">
        <f aca="false" t="array" ref="O43:O43">INDEX(INDEX(Cable_L!$H$3:$K$77,,MATCH(O$2,Cable_L!$H$2:$K$2,0)),MATCH(1,COUNTIFS($G43,Cable_L!$A$3:$A$77,$H43,Cable_L!$C$3:$C$77),0))</f>
        <v>#NAME?</v>
      </c>
    </row>
    <row r="44" customFormat="false" ht="15" hidden="false" customHeight="false" outlineLevel="0" collapsed="false">
      <c r="C44" s="228" t="s">
        <v>1162</v>
      </c>
      <c r="D44" s="16" t="s">
        <v>1044</v>
      </c>
      <c r="E44" s="16" t="s">
        <v>1163</v>
      </c>
      <c r="F44" s="165" t="s">
        <v>1164</v>
      </c>
      <c r="G44" s="36" t="str">
        <f aca="false">IF(LEFT(F44,3)="2.5", MID(F44,7,2),LEFT(F44,2))</f>
        <v>30</v>
      </c>
      <c r="H44" s="31" t="s">
        <v>177</v>
      </c>
      <c r="I44" s="49"/>
      <c r="J44" s="31"/>
      <c r="K44" s="31"/>
      <c r="L44" s="27" t="e">
        <f aca="false" t="array" ref="L44:L44">INDEX(Cable_L!$B$3:$B$77,MATCH(1,COUNTIFS($G44,Cable_L!$A$3:$A$77,$H44,Cable_L!$C$3:$C$77),0))</f>
        <v>#NAME?</v>
      </c>
      <c r="M44" s="22" t="e">
        <v>#NAME?</v>
      </c>
      <c r="N44" s="27" t="e">
        <f aca="false" t="array" ref="N44:N44">INDEX(INDEX(Cable_L!$H$3:$K$77,,MATCH($N$2,Cable_L!$H$2:$K$2,0)),MATCH(1,COUNTIFS(G44,Cable_L!$A$3:$A$77,H44,Cable_L!$C$3:$C$77),0))</f>
        <v>#NAME?</v>
      </c>
      <c r="O44" s="27" t="e">
        <f aca="false" t="array" ref="O44:O44">INDEX(INDEX(Cable_L!$H$3:$K$77,,MATCH(O$2,Cable_L!$H$2:$K$2,0)),MATCH(1,COUNTIFS($G44,Cable_L!$A$3:$A$77,$H44,Cable_L!$C$3:$C$77),0))</f>
        <v>#NAME?</v>
      </c>
    </row>
    <row r="45" customFormat="false" ht="15" hidden="false" customHeight="false" outlineLevel="0" collapsed="false">
      <c r="C45" s="228" t="s">
        <v>1165</v>
      </c>
      <c r="D45" s="16" t="s">
        <v>1048</v>
      </c>
      <c r="E45" s="16" t="s">
        <v>1166</v>
      </c>
      <c r="F45" s="229" t="s">
        <v>1167</v>
      </c>
      <c r="G45" s="36" t="str">
        <f aca="false">IF(LEFT(F45,3)="2.5", MID(F45,7,2),LEFT(F45,2))</f>
        <v>35</v>
      </c>
      <c r="H45" s="31" t="s">
        <v>177</v>
      </c>
      <c r="I45" s="49"/>
      <c r="J45" s="31"/>
      <c r="K45" s="49"/>
      <c r="L45" s="27" t="e">
        <f aca="false" t="array" ref="L45:L45">INDEX(Cable_L!$B$3:$B$77,MATCH(1,COUNTIFS($G45,Cable_L!$A$3:$A$77,$H45,Cable_L!$C$3:$C$77),0))</f>
        <v>#NAME?</v>
      </c>
      <c r="N45" s="27" t="e">
        <f aca="false" t="array" ref="N45:N45">INDEX(INDEX(Cable_L!$H$3:$K$77,,MATCH($N$2,Cable_L!$H$2:$K$2,0)),MATCH(1,COUNTIFS(G45,Cable_L!$A$3:$A$77,H45,Cable_L!$C$3:$C$77),0))</f>
        <v>#NAME?</v>
      </c>
      <c r="O45" s="27" t="e">
        <f aca="false" t="array" ref="O45:O45">INDEX(INDEX(Cable_L!$H$3:$K$77,,MATCH(O$2,Cable_L!$H$2:$K$2,0)),MATCH(1,COUNTIFS($G45,Cable_L!$A$3:$A$77,$H45,Cable_L!$C$3:$C$77),0))</f>
        <v>#NAME?</v>
      </c>
    </row>
    <row r="46" customFormat="false" ht="15" hidden="false" customHeight="false" outlineLevel="0" collapsed="false">
      <c r="C46" s="228" t="s">
        <v>1168</v>
      </c>
      <c r="D46" s="16" t="s">
        <v>1052</v>
      </c>
      <c r="E46" s="16" t="s">
        <v>1169</v>
      </c>
      <c r="F46" s="165" t="s">
        <v>1170</v>
      </c>
      <c r="G46" s="36" t="str">
        <f aca="false">IF(LEFT(F46,3)="2.5", MID(F46,7,2),LEFT(F46,2))</f>
        <v>32</v>
      </c>
      <c r="H46" s="31" t="s">
        <v>177</v>
      </c>
      <c r="I46" s="49"/>
      <c r="J46" s="31"/>
      <c r="K46" s="31"/>
      <c r="L46" s="27" t="e">
        <f aca="false" t="array" ref="L46:L46">INDEX(Cable_L!$B$3:$B$77,MATCH(1,COUNTIFS($G46,Cable_L!$A$3:$A$77,$H46,Cable_L!$C$3:$C$77),0))</f>
        <v>#NAME?</v>
      </c>
      <c r="N46" s="27" t="e">
        <f aca="false" t="array" ref="N46:N46">INDEX(INDEX(Cable_L!$H$3:$K$77,,MATCH($N$2,Cable_L!$H$2:$K$2,0)),MATCH(1,COUNTIFS(G46,Cable_L!$A$3:$A$77,H46,Cable_L!$C$3:$C$77),0))</f>
        <v>#NAME?</v>
      </c>
      <c r="O46" s="27" t="e">
        <f aca="false" t="array" ref="O46:O46">INDEX(INDEX(Cable_L!$H$3:$K$77,,MATCH(O$2,Cable_L!$H$2:$K$2,0)),MATCH(1,COUNTIFS($G46,Cable_L!$A$3:$A$77,$H46,Cable_L!$C$3:$C$77),0))</f>
        <v>#NAME?</v>
      </c>
    </row>
    <row r="47" customFormat="false" ht="15" hidden="false" customHeight="false" outlineLevel="0" collapsed="false">
      <c r="C47" s="232" t="s">
        <v>67</v>
      </c>
      <c r="D47" s="176"/>
      <c r="E47" s="176" t="s">
        <v>1171</v>
      </c>
      <c r="F47" s="177"/>
      <c r="G47" s="36" t="str">
        <f aca="false">IF(LEFT(F47,3)="2.5", MID(F47,7,2),LEFT(F47,2))</f>
        <v/>
      </c>
      <c r="H47" s="31"/>
      <c r="I47" s="31"/>
      <c r="J47" s="31"/>
      <c r="K47" s="31"/>
      <c r="L47" s="27"/>
    </row>
    <row r="48" customFormat="false" ht="15" hidden="false" customHeight="false" outlineLevel="0" collapsed="false">
      <c r="G48" s="36" t="str">
        <f aca="false">IF(LEFT(F48,3)="2.5", MID(F48,7,2),LEFT(F48,2))</f>
        <v/>
      </c>
      <c r="H48" s="31"/>
      <c r="I48" s="31"/>
      <c r="J48" s="31"/>
      <c r="K48" s="31"/>
      <c r="L48" s="27"/>
    </row>
    <row r="49" customFormat="false" ht="15" hidden="false" customHeight="false" outlineLevel="0" collapsed="false">
      <c r="C49" s="226" t="s">
        <v>1172</v>
      </c>
      <c r="D49" s="161" t="s">
        <v>1057</v>
      </c>
      <c r="E49" s="161" t="s">
        <v>1173</v>
      </c>
      <c r="F49" s="162" t="s">
        <v>1174</v>
      </c>
      <c r="G49" s="36" t="str">
        <f aca="false">IF(LEFT(F49,3)="2.5", MID(F49,7,2),LEFT(F49,2))</f>
        <v>30</v>
      </c>
      <c r="H49" s="31" t="s">
        <v>177</v>
      </c>
      <c r="I49" s="49"/>
      <c r="J49" s="31"/>
      <c r="K49" s="31"/>
      <c r="L49" s="27" t="e">
        <f aca="false" t="array" ref="L49:L49">INDEX(Cable_L!$B$3:$B$77,MATCH(1,COUNTIFS($G49,Cable_L!$A$3:$A$77,$H49,Cable_L!$C$3:$C$77),0))</f>
        <v>#NAME?</v>
      </c>
      <c r="M49" s="22" t="e">
        <f aca="false" t="array" ref="M49:M51">_xlfn._xlws.sort(_xlfn.unique(G49:G56))</f>
        <v>#NAME?</v>
      </c>
      <c r="N49" s="27" t="e">
        <f aca="false" t="array" ref="N49:N49">INDEX(INDEX(Cable_L!$H$3:$K$77,,MATCH($N$2,Cable_L!$H$2:$K$2,0)),MATCH(1,COUNTIFS(G49,Cable_L!$A$3:$A$77,H49,Cable_L!$C$3:$C$77),0))</f>
        <v>#NAME?</v>
      </c>
      <c r="O49" s="27" t="e">
        <f aca="false" t="array" ref="O49:O49">INDEX(INDEX(Cable_L!$H$3:$K$77,,MATCH(O$2,Cable_L!$H$2:$K$2,0)),MATCH(1,COUNTIFS($G49,Cable_L!$A$3:$A$77,$H49,Cable_L!$C$3:$C$77),0))</f>
        <v>#NAME?</v>
      </c>
      <c r="P49" s="22" t="e">
        <f aca="false" t="array" ref="P49:P49">_xlfn._xlws.filter(_xlfn.unique(N49:N56),_xlfn.unique(N49:N56)&lt;&gt;"")</f>
        <v>#NAME?</v>
      </c>
      <c r="Q49" s="16" t="e">
        <f aca="false">COUNTIF(N49:N56,P49)</f>
        <v>#NAME?</v>
      </c>
      <c r="R49" s="22" t="e">
        <f aca="false" t="array" ref="R49:R49">_xlfn._xlws.filter(_xlfn.unique(O49:O56),_xlfn.unique(O49:O56)&lt;&gt;"")</f>
        <v>#NAME?</v>
      </c>
      <c r="S49" s="27" t="e">
        <f aca="false">COUNTIF(O49:O56,R49)</f>
        <v>#NAME?</v>
      </c>
    </row>
    <row r="50" customFormat="false" ht="15" hidden="false" customHeight="false" outlineLevel="0" collapsed="false">
      <c r="C50" s="228" t="s">
        <v>1175</v>
      </c>
      <c r="D50" s="16" t="s">
        <v>1061</v>
      </c>
      <c r="E50" s="16" t="s">
        <v>1176</v>
      </c>
      <c r="F50" s="165" t="s">
        <v>1177</v>
      </c>
      <c r="G50" s="36" t="str">
        <f aca="false">IF(LEFT(F50,3)="2.5", MID(F50,7,2),LEFT(F50,2))</f>
        <v>30</v>
      </c>
      <c r="H50" s="31" t="s">
        <v>177</v>
      </c>
      <c r="I50" s="49"/>
      <c r="J50" s="31"/>
      <c r="K50" s="31"/>
      <c r="L50" s="27" t="e">
        <f aca="false" t="array" ref="L50:L50">INDEX(Cable_L!$B$3:$B$77,MATCH(1,COUNTIFS($G50,Cable_L!$A$3:$A$77,$H50,Cable_L!$C$3:$C$77),0))</f>
        <v>#NAME?</v>
      </c>
      <c r="M50" s="22" t="e">
        <v>#NAME?</v>
      </c>
      <c r="N50" s="27" t="e">
        <f aca="false" t="array" ref="N50:N50">INDEX(INDEX(Cable_L!$H$3:$K$77,,MATCH($N$2,Cable_L!$H$2:$K$2,0)),MATCH(1,COUNTIFS(G50,Cable_L!$A$3:$A$77,H50,Cable_L!$C$3:$C$77),0))</f>
        <v>#NAME?</v>
      </c>
      <c r="O50" s="27" t="e">
        <f aca="false" t="array" ref="O50:O50">INDEX(INDEX(Cable_L!$H$3:$K$77,,MATCH(O$2,Cable_L!$H$2:$K$2,0)),MATCH(1,COUNTIFS($G50,Cable_L!$A$3:$A$77,$H50,Cable_L!$C$3:$C$77),0))</f>
        <v>#NAME?</v>
      </c>
    </row>
    <row r="51" customFormat="false" ht="15" hidden="false" customHeight="false" outlineLevel="0" collapsed="false">
      <c r="C51" s="228" t="s">
        <v>1178</v>
      </c>
      <c r="D51" s="16" t="s">
        <v>1065</v>
      </c>
      <c r="E51" s="16" t="s">
        <v>1179</v>
      </c>
      <c r="F51" s="165" t="s">
        <v>1180</v>
      </c>
      <c r="G51" s="36" t="str">
        <f aca="false">IF(LEFT(F51,3)="2.5", MID(F51,7,2),LEFT(F51,2))</f>
        <v>30</v>
      </c>
      <c r="H51" s="31" t="s">
        <v>177</v>
      </c>
      <c r="I51" s="49"/>
      <c r="J51" s="31"/>
      <c r="K51" s="31"/>
      <c r="L51" s="27" t="e">
        <f aca="false" t="array" ref="L51:L51">INDEX(Cable_L!$B$3:$B$77,MATCH(1,COUNTIFS($G51,Cable_L!$A$3:$A$77,$H51,Cable_L!$C$3:$C$77),0))</f>
        <v>#NAME?</v>
      </c>
      <c r="M51" s="22" t="e">
        <v>#NAME?</v>
      </c>
      <c r="N51" s="27" t="e">
        <f aca="false" t="array" ref="N51:N51">INDEX(INDEX(Cable_L!$H$3:$K$77,,MATCH($N$2,Cable_L!$H$2:$K$2,0)),MATCH(1,COUNTIFS(G51,Cable_L!$A$3:$A$77,H51,Cable_L!$C$3:$C$77),0))</f>
        <v>#NAME?</v>
      </c>
      <c r="O51" s="27" t="e">
        <f aca="false" t="array" ref="O51:O51">INDEX(INDEX(Cable_L!$H$3:$K$77,,MATCH(O$2,Cable_L!$H$2:$K$2,0)),MATCH(1,COUNTIFS($G51,Cable_L!$A$3:$A$77,$H51,Cable_L!$C$3:$C$77),0))</f>
        <v>#NAME?</v>
      </c>
    </row>
    <row r="52" customFormat="false" ht="15" hidden="false" customHeight="false" outlineLevel="0" collapsed="false">
      <c r="C52" s="228" t="s">
        <v>1181</v>
      </c>
      <c r="D52" s="16" t="s">
        <v>1069</v>
      </c>
      <c r="E52" s="16" t="s">
        <v>1182</v>
      </c>
      <c r="F52" s="165" t="s">
        <v>1183</v>
      </c>
      <c r="G52" s="36" t="str">
        <f aca="false">IF(LEFT(F52,3)="2.5", MID(F52,7,2),LEFT(F52,2))</f>
        <v>28</v>
      </c>
      <c r="H52" s="31" t="s">
        <v>177</v>
      </c>
      <c r="I52" s="49"/>
      <c r="J52" s="31"/>
      <c r="K52" s="31"/>
      <c r="L52" s="27" t="e">
        <f aca="false" t="array" ref="L52:L52">INDEX(Cable_L!$B$3:$B$77,MATCH(1,COUNTIFS($G52,Cable_L!$A$3:$A$77,$H52,Cable_L!$C$3:$C$77),0))</f>
        <v>#NAME?</v>
      </c>
      <c r="N52" s="27" t="e">
        <f aca="false" t="array" ref="N52:N52">INDEX(INDEX(Cable_L!$H$3:$K$77,,MATCH($N$2,Cable_L!$H$2:$K$2,0)),MATCH(1,COUNTIFS(G52,Cable_L!$A$3:$A$77,H52,Cable_L!$C$3:$C$77),0))</f>
        <v>#NAME?</v>
      </c>
      <c r="O52" s="27" t="e">
        <f aca="false" t="array" ref="O52:O52">INDEX(INDEX(Cable_L!$H$3:$K$77,,MATCH(O$2,Cable_L!$H$2:$K$2,0)),MATCH(1,COUNTIFS($G52,Cable_L!$A$3:$A$77,$H52,Cable_L!$C$3:$C$77),0))</f>
        <v>#NAME?</v>
      </c>
    </row>
    <row r="53" customFormat="false" ht="15" hidden="false" customHeight="false" outlineLevel="0" collapsed="false">
      <c r="C53" s="228" t="s">
        <v>1184</v>
      </c>
      <c r="D53" s="16" t="s">
        <v>1073</v>
      </c>
      <c r="E53" s="16" t="s">
        <v>1185</v>
      </c>
      <c r="F53" s="165" t="s">
        <v>1186</v>
      </c>
      <c r="G53" s="36" t="str">
        <f aca="false">IF(LEFT(F53,3)="2.5", MID(F53,7,2),LEFT(F53,2))</f>
        <v>28</v>
      </c>
      <c r="H53" s="31" t="s">
        <v>177</v>
      </c>
      <c r="I53" s="49"/>
      <c r="J53" s="31"/>
      <c r="K53" s="31"/>
      <c r="L53" s="27" t="e">
        <f aca="false" t="array" ref="L53:L53">INDEX(Cable_L!$B$3:$B$77,MATCH(1,COUNTIFS($G53,Cable_L!$A$3:$A$77,$H53,Cable_L!$C$3:$C$77),0))</f>
        <v>#NAME?</v>
      </c>
      <c r="N53" s="27" t="e">
        <f aca="false" t="array" ref="N53:N53">INDEX(INDEX(Cable_L!$H$3:$K$77,,MATCH($N$2,Cable_L!$H$2:$K$2,0)),MATCH(1,COUNTIFS(G53,Cable_L!$A$3:$A$77,H53,Cable_L!$C$3:$C$77),0))</f>
        <v>#NAME?</v>
      </c>
      <c r="O53" s="27" t="e">
        <f aca="false" t="array" ref="O53:O53">INDEX(INDEX(Cable_L!$H$3:$K$77,,MATCH(O$2,Cable_L!$H$2:$K$2,0)),MATCH(1,COUNTIFS($G53,Cable_L!$A$3:$A$77,$H53,Cable_L!$C$3:$C$77),0))</f>
        <v>#NAME?</v>
      </c>
    </row>
    <row r="54" customFormat="false" ht="15" hidden="false" customHeight="false" outlineLevel="0" collapsed="false">
      <c r="C54" s="228" t="s">
        <v>1187</v>
      </c>
      <c r="D54" s="16" t="s">
        <v>1077</v>
      </c>
      <c r="E54" s="16" t="s">
        <v>1188</v>
      </c>
      <c r="F54" s="165" t="s">
        <v>1189</v>
      </c>
      <c r="G54" s="36" t="str">
        <f aca="false">IF(LEFT(F54,3)="2.5", MID(F54,7,2),LEFT(F54,2))</f>
        <v>30</v>
      </c>
      <c r="H54" s="31" t="s">
        <v>177</v>
      </c>
      <c r="I54" s="49"/>
      <c r="J54" s="31"/>
      <c r="K54" s="31"/>
      <c r="L54" s="27" t="e">
        <f aca="false" t="array" ref="L54:L54">INDEX(Cable_L!$B$3:$B$77,MATCH(1,COUNTIFS($G54,Cable_L!$A$3:$A$77,$H54,Cable_L!$C$3:$C$77),0))</f>
        <v>#NAME?</v>
      </c>
      <c r="N54" s="27" t="e">
        <f aca="false" t="array" ref="N54:N54">INDEX(INDEX(Cable_L!$H$3:$K$77,,MATCH($N$2,Cable_L!$H$2:$K$2,0)),MATCH(1,COUNTIFS(G54,Cable_L!$A$3:$A$77,H54,Cable_L!$C$3:$C$77),0))</f>
        <v>#NAME?</v>
      </c>
      <c r="O54" s="27" t="e">
        <f aca="false" t="array" ref="O54:O54">INDEX(INDEX(Cable_L!$H$3:$K$77,,MATCH(O$2,Cable_L!$H$2:$K$2,0)),MATCH(1,COUNTIFS($G54,Cable_L!$A$3:$A$77,$H54,Cable_L!$C$3:$C$77),0))</f>
        <v>#NAME?</v>
      </c>
    </row>
    <row r="55" customFormat="false" ht="15" hidden="false" customHeight="false" outlineLevel="0" collapsed="false">
      <c r="C55" s="228" t="s">
        <v>67</v>
      </c>
      <c r="E55" s="16" t="s">
        <v>1190</v>
      </c>
      <c r="F55" s="165"/>
      <c r="G55" s="36" t="str">
        <f aca="false">IF(LEFT(F55,3)="2.5", MID(F55,7,2),LEFT(F55,2))</f>
        <v/>
      </c>
      <c r="H55" s="31"/>
      <c r="I55" s="31"/>
      <c r="J55" s="31"/>
      <c r="K55" s="31"/>
      <c r="L55" s="27"/>
    </row>
    <row r="56" customFormat="false" ht="15" hidden="false" customHeight="false" outlineLevel="0" collapsed="false">
      <c r="C56" s="232" t="s">
        <v>67</v>
      </c>
      <c r="D56" s="176"/>
      <c r="E56" s="176" t="s">
        <v>1191</v>
      </c>
      <c r="F56" s="177"/>
      <c r="G56" s="36" t="str">
        <f aca="false">IF(LEFT(F56,3)="2.5", MID(F56,7,2),LEFT(F56,2))</f>
        <v/>
      </c>
      <c r="H56" s="31"/>
      <c r="I56" s="31"/>
      <c r="J56" s="31"/>
      <c r="K56" s="31"/>
      <c r="L56" s="27"/>
    </row>
    <row r="57" customFormat="false" ht="15" hidden="false" customHeight="false" outlineLevel="0" collapsed="false">
      <c r="G57" s="36" t="str">
        <f aca="false">IF(LEFT(F57,3)="2.5", MID(F57,7,2),LEFT(F57,2))</f>
        <v/>
      </c>
      <c r="H57" s="31"/>
      <c r="I57" s="31"/>
      <c r="J57" s="31"/>
      <c r="K57" s="31"/>
      <c r="L57" s="27"/>
    </row>
    <row r="58" customFormat="false" ht="15" hidden="false" customHeight="false" outlineLevel="0" collapsed="false">
      <c r="C58" s="226" t="s">
        <v>1192</v>
      </c>
      <c r="D58" s="161" t="s">
        <v>1086</v>
      </c>
      <c r="E58" s="161" t="s">
        <v>1193</v>
      </c>
      <c r="F58" s="162" t="s">
        <v>1194</v>
      </c>
      <c r="G58" s="36" t="str">
        <f aca="false">IF(LEFT(F58,3)="2.5", MID(F58,7,2),LEFT(F58,2))</f>
        <v>28</v>
      </c>
      <c r="H58" s="31" t="s">
        <v>177</v>
      </c>
      <c r="I58" s="49"/>
      <c r="J58" s="31"/>
      <c r="K58" s="31"/>
      <c r="L58" s="27" t="e">
        <f aca="false" t="array" ref="L58:L58">INDEX(Cable_L!$B$3:$B$77,MATCH(1,COUNTIFS($G58,Cable_L!$A$3:$A$77,$H58,Cable_L!$C$3:$C$77),0))</f>
        <v>#NAME?</v>
      </c>
      <c r="M58" s="22" t="e">
        <f aca="false" t="array" ref="M58:M61">_xlfn._xlws.sort(_xlfn.unique(G58:G65))</f>
        <v>#NAME?</v>
      </c>
      <c r="N58" s="27" t="e">
        <f aca="false" t="array" ref="N58:N58">INDEX(INDEX(Cable_L!$H$3:$K$77,,MATCH($N$2,Cable_L!$H$2:$K$2,0)),MATCH(1,COUNTIFS(G58,Cable_L!$A$3:$A$77,H58,Cable_L!$C$3:$C$77),0))</f>
        <v>#NAME?</v>
      </c>
      <c r="O58" s="27" t="e">
        <f aca="false" t="array" ref="O58:O58">INDEX(INDEX(Cable_L!$H$3:$K$77,,MATCH(O$2,Cable_L!$H$2:$K$2,0)),MATCH(1,COUNTIFS($G58,Cable_L!$A$3:$A$77,$H58,Cable_L!$C$3:$C$77),0))</f>
        <v>#NAME?</v>
      </c>
      <c r="P58" s="22" t="e">
        <f aca="false" t="array" ref="P58:P59">_xlfn._xlws.filter(_xlfn.unique(N58:N65),_xlfn.unique(N58:N65)&lt;&gt;"")</f>
        <v>#NAME?</v>
      </c>
      <c r="Q58" s="16" t="e">
        <f aca="false">COUNTIF(N58:N65,P58)</f>
        <v>#NAME?</v>
      </c>
      <c r="R58" s="22" t="e">
        <f aca="false" t="array" ref="R58:R59">_xlfn._xlws.filter(_xlfn.unique(O58:O65),_xlfn.unique(O58:O65)&lt;&gt;"")</f>
        <v>#NAME?</v>
      </c>
      <c r="S58" s="27" t="e">
        <f aca="false">COUNTIF(O58:O65,R58)</f>
        <v>#NAME?</v>
      </c>
    </row>
    <row r="59" customFormat="false" ht="15" hidden="false" customHeight="false" outlineLevel="0" collapsed="false">
      <c r="C59" s="228" t="s">
        <v>1195</v>
      </c>
      <c r="D59" s="16" t="s">
        <v>1090</v>
      </c>
      <c r="E59" s="16" t="s">
        <v>1196</v>
      </c>
      <c r="F59" s="165" t="s">
        <v>1197</v>
      </c>
      <c r="G59" s="36" t="str">
        <f aca="false">IF(LEFT(F59,3)="2.5", MID(F59,7,2),LEFT(F59,2))</f>
        <v>28</v>
      </c>
      <c r="H59" s="31" t="s">
        <v>177</v>
      </c>
      <c r="I59" s="49"/>
      <c r="J59" s="31"/>
      <c r="K59" s="31"/>
      <c r="L59" s="27" t="e">
        <f aca="false" t="array" ref="L59:L59">INDEX(Cable_L!$B$3:$B$77,MATCH(1,COUNTIFS($G59,Cable_L!$A$3:$A$77,$H59,Cable_L!$C$3:$C$77),0))</f>
        <v>#NAME?</v>
      </c>
      <c r="M59" s="22" t="e">
        <v>#NAME?</v>
      </c>
      <c r="N59" s="27" t="e">
        <f aca="false" t="array" ref="N59:N59">INDEX(INDEX(Cable_L!$H$3:$K$77,,MATCH($N$2,Cable_L!$H$2:$K$2,0)),MATCH(1,COUNTIFS(G59,Cable_L!$A$3:$A$77,H59,Cable_L!$C$3:$C$77),0))</f>
        <v>#NAME?</v>
      </c>
      <c r="O59" s="27" t="e">
        <f aca="false" t="array" ref="O59:O59">INDEX(INDEX(Cable_L!$H$3:$K$77,,MATCH(O$2,Cable_L!$H$2:$K$2,0)),MATCH(1,COUNTIFS($G59,Cable_L!$A$3:$A$77,$H59,Cable_L!$C$3:$C$77),0))</f>
        <v>#NAME?</v>
      </c>
      <c r="P59" s="22" t="e">
        <v>#NAME?</v>
      </c>
      <c r="Q59" s="16" t="e">
        <f aca="false">COUNTIF(N58:N65,P59)</f>
        <v>#NAME?</v>
      </c>
      <c r="R59" s="22" t="e">
        <v>#NAME?</v>
      </c>
      <c r="S59" s="27" t="e">
        <f aca="false">COUNTIF(O58:O65,R59)</f>
        <v>#NAME?</v>
      </c>
    </row>
    <row r="60" customFormat="false" ht="15" hidden="false" customHeight="false" outlineLevel="0" collapsed="false">
      <c r="C60" s="228" t="s">
        <v>1198</v>
      </c>
      <c r="D60" s="16" t="s">
        <v>1094</v>
      </c>
      <c r="E60" s="16" t="s">
        <v>1199</v>
      </c>
      <c r="F60" s="165" t="s">
        <v>1200</v>
      </c>
      <c r="G60" s="36" t="str">
        <f aca="false">IF(LEFT(F60,3)="2.5", MID(F60,7,2),LEFT(F60,2))</f>
        <v>30</v>
      </c>
      <c r="H60" s="31" t="s">
        <v>177</v>
      </c>
      <c r="I60" s="49"/>
      <c r="J60" s="31"/>
      <c r="K60" s="31"/>
      <c r="L60" s="27" t="e">
        <f aca="false" t="array" ref="L60:L60">INDEX(Cable_L!$B$3:$B$77,MATCH(1,COUNTIFS($G60,Cable_L!$A$3:$A$77,$H60,Cable_L!$C$3:$C$77),0))</f>
        <v>#NAME?</v>
      </c>
      <c r="M60" s="22" t="e">
        <v>#NAME?</v>
      </c>
      <c r="N60" s="27" t="e">
        <f aca="false" t="array" ref="N60:N60">INDEX(INDEX(Cable_L!$H$3:$K$77,,MATCH($N$2,Cable_L!$H$2:$K$2,0)),MATCH(1,COUNTIFS(G60,Cable_L!$A$3:$A$77,H60,Cable_L!$C$3:$C$77),0))</f>
        <v>#NAME?</v>
      </c>
      <c r="O60" s="27" t="e">
        <f aca="false" t="array" ref="O60:O60">INDEX(INDEX(Cable_L!$H$3:$K$77,,MATCH(O$2,Cable_L!$H$2:$K$2,0)),MATCH(1,COUNTIFS($G60,Cable_L!$A$3:$A$77,$H60,Cable_L!$C$3:$C$77),0))</f>
        <v>#NAME?</v>
      </c>
    </row>
    <row r="61" customFormat="false" ht="15" hidden="false" customHeight="false" outlineLevel="0" collapsed="false">
      <c r="C61" s="228" t="s">
        <v>1201</v>
      </c>
      <c r="D61" s="16" t="s">
        <v>1098</v>
      </c>
      <c r="E61" s="16" t="s">
        <v>1202</v>
      </c>
      <c r="F61" s="229" t="s">
        <v>1203</v>
      </c>
      <c r="G61" s="36" t="str">
        <f aca="false">IF(LEFT(F61,3)="2.5", MID(F61,7,2),LEFT(F61,2))</f>
        <v>35</v>
      </c>
      <c r="H61" s="31" t="s">
        <v>177</v>
      </c>
      <c r="I61" s="49"/>
      <c r="J61" s="31"/>
      <c r="K61" s="49"/>
      <c r="L61" s="27" t="e">
        <f aca="false" t="array" ref="L61:L61">INDEX(Cable_L!$B$3:$B$77,MATCH(1,COUNTIFS($G61,Cable_L!$A$3:$A$77,$H61,Cable_L!$C$3:$C$77),0))</f>
        <v>#NAME?</v>
      </c>
      <c r="M61" s="22" t="e">
        <v>#NAME?</v>
      </c>
      <c r="N61" s="27" t="e">
        <f aca="false" t="array" ref="N61:N61">INDEX(INDEX(Cable_L!$H$3:$K$77,,MATCH($N$2,Cable_L!$H$2:$K$2,0)),MATCH(1,COUNTIFS(G61,Cable_L!$A$3:$A$77,H61,Cable_L!$C$3:$C$77),0))</f>
        <v>#NAME?</v>
      </c>
      <c r="O61" s="27" t="e">
        <f aca="false" t="array" ref="O61:O61">INDEX(INDEX(Cable_L!$H$3:$K$77,,MATCH(O$2,Cable_L!$H$2:$K$2,0)),MATCH(1,COUNTIFS($G61,Cable_L!$A$3:$A$77,$H61,Cable_L!$C$3:$C$77),0))</f>
        <v>#NAME?</v>
      </c>
    </row>
    <row r="62" customFormat="false" ht="15" hidden="false" customHeight="false" outlineLevel="0" collapsed="false">
      <c r="C62" s="228" t="s">
        <v>1204</v>
      </c>
      <c r="D62" s="16" t="s">
        <v>1102</v>
      </c>
      <c r="E62" s="16" t="s">
        <v>1205</v>
      </c>
      <c r="F62" s="165" t="s">
        <v>1206</v>
      </c>
      <c r="G62" s="36" t="str">
        <f aca="false">IF(LEFT(F62,3)="2.5", MID(F62,7,2),LEFT(F62,2))</f>
        <v>30</v>
      </c>
      <c r="H62" s="31" t="s">
        <v>177</v>
      </c>
      <c r="I62" s="49"/>
      <c r="J62" s="31"/>
      <c r="K62" s="31"/>
      <c r="L62" s="27" t="e">
        <f aca="false" t="array" ref="L62:L62">INDEX(Cable_L!$B$3:$B$77,MATCH(1,COUNTIFS($G62,Cable_L!$A$3:$A$77,$H62,Cable_L!$C$3:$C$77),0))</f>
        <v>#NAME?</v>
      </c>
      <c r="N62" s="27" t="e">
        <f aca="false" t="array" ref="N62:N62">INDEX(INDEX(Cable_L!$H$3:$K$77,,MATCH($N$2,Cable_L!$H$2:$K$2,0)),MATCH(1,COUNTIFS(G62,Cable_L!$A$3:$A$77,H62,Cable_L!$C$3:$C$77),0))</f>
        <v>#NAME?</v>
      </c>
      <c r="O62" s="27" t="e">
        <f aca="false" t="array" ref="O62:O62">INDEX(INDEX(Cable_L!$H$3:$K$77,,MATCH(O$2,Cable_L!$H$2:$K$2,0)),MATCH(1,COUNTIFS($G62,Cable_L!$A$3:$A$77,$H62,Cable_L!$C$3:$C$77),0))</f>
        <v>#NAME?</v>
      </c>
    </row>
    <row r="63" customFormat="false" ht="15" hidden="false" customHeight="false" outlineLevel="0" collapsed="false">
      <c r="C63" s="228" t="s">
        <v>1207</v>
      </c>
      <c r="D63" s="16" t="s">
        <v>1106</v>
      </c>
      <c r="E63" s="16" t="s">
        <v>1208</v>
      </c>
      <c r="F63" s="165" t="s">
        <v>1209</v>
      </c>
      <c r="G63" s="36" t="str">
        <f aca="false">IF(LEFT(F63,3)="2.5", MID(F63,7,2),LEFT(F63,2))</f>
        <v>32</v>
      </c>
      <c r="H63" s="31" t="s">
        <v>177</v>
      </c>
      <c r="I63" s="49"/>
      <c r="J63" s="31"/>
      <c r="K63" s="31"/>
      <c r="L63" s="27" t="e">
        <f aca="false" t="array" ref="L63:L63">INDEX(Cable_L!$B$3:$B$77,MATCH(1,COUNTIFS($G63,Cable_L!$A$3:$A$77,$H63,Cable_L!$C$3:$C$77),0))</f>
        <v>#NAME?</v>
      </c>
      <c r="N63" s="27" t="e">
        <f aca="false" t="array" ref="N63:N63">INDEX(INDEX(Cable_L!$H$3:$K$77,,MATCH($N$2,Cable_L!$H$2:$K$2,0)),MATCH(1,COUNTIFS(G63,Cable_L!$A$3:$A$77,H63,Cable_L!$C$3:$C$77),0))</f>
        <v>#NAME?</v>
      </c>
      <c r="O63" s="27" t="e">
        <f aca="false" t="array" ref="O63:O63">INDEX(INDEX(Cable_L!$H$3:$K$77,,MATCH(O$2,Cable_L!$H$2:$K$2,0)),MATCH(1,COUNTIFS($G63,Cable_L!$A$3:$A$77,$H63,Cable_L!$C$3:$C$77),0))</f>
        <v>#NAME?</v>
      </c>
    </row>
    <row r="64" customFormat="false" ht="15" hidden="false" customHeight="false" outlineLevel="0" collapsed="false">
      <c r="C64" s="228" t="s">
        <v>1210</v>
      </c>
      <c r="D64" s="16" t="s">
        <v>1110</v>
      </c>
      <c r="E64" s="16" t="s">
        <v>1211</v>
      </c>
      <c r="F64" s="165" t="s">
        <v>1212</v>
      </c>
      <c r="G64" s="36" t="str">
        <f aca="false">IF(LEFT(F64,3)="2.5", MID(F64,7,2),LEFT(F64,2))</f>
        <v>32</v>
      </c>
      <c r="H64" s="31" t="s">
        <v>177</v>
      </c>
      <c r="I64" s="49"/>
      <c r="J64" s="31"/>
      <c r="K64" s="31"/>
      <c r="L64" s="27" t="e">
        <f aca="false" t="array" ref="L64:L64">INDEX(Cable_L!$B$3:$B$77,MATCH(1,COUNTIFS($G64,Cable_L!$A$3:$A$77,$H64,Cable_L!$C$3:$C$77),0))</f>
        <v>#NAME?</v>
      </c>
      <c r="N64" s="27" t="e">
        <f aca="false" t="array" ref="N64:N64">INDEX(INDEX(Cable_L!$H$3:$K$77,,MATCH($N$2,Cable_L!$H$2:$K$2,0)),MATCH(1,COUNTIFS(G64,Cable_L!$A$3:$A$77,H64,Cable_L!$C$3:$C$77),0))</f>
        <v>#NAME?</v>
      </c>
      <c r="O64" s="27" t="e">
        <f aca="false" t="array" ref="O64:O64">INDEX(INDEX(Cable_L!$H$3:$K$77,,MATCH(O$2,Cable_L!$H$2:$K$2,0)),MATCH(1,COUNTIFS($G64,Cable_L!$A$3:$A$77,$H64,Cable_L!$C$3:$C$77),0))</f>
        <v>#NAME?</v>
      </c>
    </row>
    <row r="65" customFormat="false" ht="15" hidden="false" customHeight="false" outlineLevel="0" collapsed="false">
      <c r="C65" s="232" t="s">
        <v>1213</v>
      </c>
      <c r="D65" s="176" t="s">
        <v>1114</v>
      </c>
      <c r="E65" s="176" t="s">
        <v>1214</v>
      </c>
      <c r="F65" s="177" t="s">
        <v>1215</v>
      </c>
      <c r="G65" s="36" t="str">
        <f aca="false">IF(LEFT(F65,3)="2.5", MID(F65,7,2),LEFT(F65,2))</f>
        <v>32</v>
      </c>
      <c r="H65" s="31" t="s">
        <v>177</v>
      </c>
      <c r="I65" s="49"/>
      <c r="J65" s="31"/>
      <c r="K65" s="31"/>
      <c r="L65" s="27" t="e">
        <f aca="false" t="array" ref="L65:L65">INDEX(Cable_L!$B$3:$B$77,MATCH(1,COUNTIFS($G65,Cable_L!$A$3:$A$77,$H65,Cable_L!$C$3:$C$77),0))</f>
        <v>#NAME?</v>
      </c>
      <c r="N65" s="27" t="e">
        <f aca="false" t="array" ref="N65:N65">INDEX(INDEX(Cable_L!$H$3:$K$77,,MATCH($N$2,Cable_L!$H$2:$K$2,0)),MATCH(1,COUNTIFS(G65,Cable_L!$A$3:$A$77,H65,Cable_L!$C$3:$C$77),0))</f>
        <v>#NAME?</v>
      </c>
      <c r="O65" s="27" t="e">
        <f aca="false" t="array" ref="O65:O65">INDEX(INDEX(Cable_L!$H$3:$K$77,,MATCH(O$2,Cable_L!$H$2:$K$2,0)),MATCH(1,COUNTIFS($G65,Cable_L!$A$3:$A$77,$H65,Cable_L!$C$3:$C$77),0))</f>
        <v>#NAME?</v>
      </c>
    </row>
    <row r="66" customFormat="false" ht="15" hidden="false" customHeight="false" outlineLevel="0" collapsed="false">
      <c r="G66" s="36" t="str">
        <f aca="false">IF(LEFT(F66,3)="2.5", MID(F66,7,2),LEFT(F66,2))</f>
        <v/>
      </c>
      <c r="H66" s="31"/>
      <c r="I66" s="31"/>
      <c r="J66" s="31"/>
      <c r="K66" s="31"/>
      <c r="L66" s="27"/>
    </row>
    <row r="67" customFormat="false" ht="15" hidden="false" customHeight="false" outlineLevel="0" collapsed="false">
      <c r="C67" s="226" t="s">
        <v>1216</v>
      </c>
      <c r="D67" s="161" t="s">
        <v>1118</v>
      </c>
      <c r="E67" s="161" t="s">
        <v>1217</v>
      </c>
      <c r="F67" s="234" t="s">
        <v>1218</v>
      </c>
      <c r="G67" s="36" t="str">
        <f aca="false">IF(LEFT(F67,3)="2.5", MID(F67,7,2),LEFT(F67,2))</f>
        <v>35</v>
      </c>
      <c r="H67" s="31" t="s">
        <v>177</v>
      </c>
      <c r="I67" s="129"/>
      <c r="J67" s="31"/>
      <c r="K67" s="129"/>
      <c r="L67" s="27" t="e">
        <f aca="false" t="array" ref="L67:L67">INDEX(Cable_L!$B$3:$B$77,MATCH(1,COUNTIFS($G67,Cable_L!$A$3:$A$77,$H67,Cable_L!$C$3:$C$77),0))</f>
        <v>#NAME?</v>
      </c>
      <c r="M67" s="22" t="e">
        <f aca="false" t="array" ref="M67:M69">_xlfn._xlws.sort(_xlfn.unique(G67:G74))</f>
        <v>#NAME?</v>
      </c>
      <c r="N67" s="27" t="e">
        <f aca="false" t="array" ref="N67:N67">INDEX(INDEX(Cable_L!$H$3:$K$77,,MATCH($N$2,Cable_L!$H$2:$K$2,0)),MATCH(1,COUNTIFS(G67,Cable_L!$A$3:$A$77,H67,Cable_L!$C$3:$C$77),0))</f>
        <v>#NAME?</v>
      </c>
      <c r="O67" s="27" t="e">
        <f aca="false" t="array" ref="O67:O67">INDEX(INDEX(Cable_L!$H$3:$K$77,,MATCH(O$2,Cable_L!$H$2:$K$2,0)),MATCH(1,COUNTIFS($G67,Cable_L!$A$3:$A$77,$H67,Cable_L!$C$3:$C$77),0))</f>
        <v>#NAME?</v>
      </c>
      <c r="P67" s="22" t="e">
        <f aca="false" t="array" ref="P67:P68">_xlfn._xlws.filter(_xlfn.unique(N67:N74),_xlfn.unique(N67:N74)&lt;&gt;"")</f>
        <v>#NAME?</v>
      </c>
      <c r="Q67" s="16" t="e">
        <f aca="false">COUNTIF(N67:N74,P67)</f>
        <v>#NAME?</v>
      </c>
      <c r="R67" s="22" t="e">
        <f aca="false" t="array" ref="R67:R68">_xlfn._xlws.filter(_xlfn.unique(O67:O74),_xlfn.unique(O67:O74)&lt;&gt;"")</f>
        <v>#NAME?</v>
      </c>
      <c r="S67" s="27" t="e">
        <f aca="false">COUNTIF(O67:O74,R67)</f>
        <v>#NAME?</v>
      </c>
    </row>
    <row r="68" customFormat="false" ht="15" hidden="false" customHeight="false" outlineLevel="0" collapsed="false">
      <c r="C68" s="228" t="s">
        <v>67</v>
      </c>
      <c r="E68" s="16" t="s">
        <v>1219</v>
      </c>
      <c r="F68" s="229"/>
      <c r="G68" s="36" t="str">
        <f aca="false">IF(LEFT(F68,3)="2.5", MID(F68,7,2),LEFT(F68,2))</f>
        <v/>
      </c>
      <c r="H68" s="31"/>
      <c r="I68" s="31"/>
      <c r="J68" s="31"/>
      <c r="K68" s="31"/>
      <c r="L68" s="27"/>
      <c r="M68" s="22" t="e">
        <v>#NAME?</v>
      </c>
      <c r="N68" s="27"/>
      <c r="O68" s="27"/>
      <c r="P68" s="22" t="e">
        <v>#NAME?</v>
      </c>
      <c r="Q68" s="16" t="e">
        <f aca="false">COUNTIF(N67:N74,P68)</f>
        <v>#NAME?</v>
      </c>
      <c r="R68" s="22" t="e">
        <v>#NAME?</v>
      </c>
      <c r="S68" s="27" t="e">
        <f aca="false">COUNTIF(O67:O74,R68)</f>
        <v>#NAME?</v>
      </c>
    </row>
    <row r="69" customFormat="false" ht="15" hidden="false" customHeight="false" outlineLevel="0" collapsed="false">
      <c r="C69" s="228" t="s">
        <v>1220</v>
      </c>
      <c r="D69" s="16" t="s">
        <v>1127</v>
      </c>
      <c r="E69" s="16" t="s">
        <v>1221</v>
      </c>
      <c r="F69" s="165" t="s">
        <v>1222</v>
      </c>
      <c r="G69" s="36" t="str">
        <f aca="false">IF(LEFT(F69,3)="2.5", MID(F69,7,2),LEFT(F69,2))</f>
        <v>28</v>
      </c>
      <c r="H69" s="31" t="s">
        <v>177</v>
      </c>
      <c r="I69" s="124"/>
      <c r="J69" s="31"/>
      <c r="K69" s="31"/>
      <c r="L69" s="27" t="e">
        <f aca="false" t="array" ref="L69:L69">INDEX(Cable_L!$B$3:$B$77,MATCH(1,COUNTIFS($G69,Cable_L!$A$3:$A$77,$H69,Cable_L!$C$3:$C$77),0))</f>
        <v>#NAME?</v>
      </c>
      <c r="M69" s="22" t="e">
        <v>#NAME?</v>
      </c>
      <c r="N69" s="27" t="e">
        <f aca="false" t="array" ref="N69:N69">INDEX(INDEX(Cable_L!$H$3:$K$77,,MATCH($N$2,Cable_L!$H$2:$K$2,0)),MATCH(1,COUNTIFS(G69,Cable_L!$A$3:$A$77,H69,Cable_L!$C$3:$C$77),0))</f>
        <v>#NAME?</v>
      </c>
      <c r="O69" s="27" t="e">
        <f aca="false" t="array" ref="O69:O69">INDEX(INDEX(Cable_L!$H$3:$K$77,,MATCH(O$2,Cable_L!$H$2:$K$2,0)),MATCH(1,COUNTIFS($G69,Cable_L!$A$3:$A$77,$H69,Cable_L!$C$3:$C$77),0))</f>
        <v>#NAME?</v>
      </c>
    </row>
    <row r="70" customFormat="false" ht="15" hidden="false" customHeight="false" outlineLevel="0" collapsed="false">
      <c r="C70" s="228" t="s">
        <v>1223</v>
      </c>
      <c r="D70" s="16" t="s">
        <v>1131</v>
      </c>
      <c r="E70" s="16" t="s">
        <v>1224</v>
      </c>
      <c r="F70" s="229" t="s">
        <v>1225</v>
      </c>
      <c r="G70" s="36" t="str">
        <f aca="false">IF(LEFT(F70,3)="2.5", MID(F70,7,2),LEFT(F70,2))</f>
        <v>35</v>
      </c>
      <c r="H70" s="31" t="s">
        <v>177</v>
      </c>
      <c r="I70" s="49"/>
      <c r="J70" s="31"/>
      <c r="K70" s="49"/>
      <c r="L70" s="27" t="e">
        <f aca="false" t="array" ref="L70:L70">INDEX(Cable_L!$B$3:$B$77,MATCH(1,COUNTIFS($G70,Cable_L!$A$3:$A$77,$H70,Cable_L!$C$3:$C$77),0))</f>
        <v>#NAME?</v>
      </c>
      <c r="N70" s="27" t="e">
        <f aca="false" t="array" ref="N70:N70">INDEX(INDEX(Cable_L!$H$3:$K$77,,MATCH($N$2,Cable_L!$H$2:$K$2,0)),MATCH(1,COUNTIFS(G70,Cable_L!$A$3:$A$77,H70,Cable_L!$C$3:$C$77),0))</f>
        <v>#NAME?</v>
      </c>
      <c r="O70" s="27" t="e">
        <f aca="false" t="array" ref="O70:O70">INDEX(INDEX(Cable_L!$H$3:$K$77,,MATCH(O$2,Cable_L!$H$2:$K$2,0)),MATCH(1,COUNTIFS($G70,Cable_L!$A$3:$A$77,$H70,Cable_L!$C$3:$C$77),0))</f>
        <v>#NAME?</v>
      </c>
    </row>
    <row r="71" customFormat="false" ht="15" hidden="false" customHeight="false" outlineLevel="0" collapsed="false">
      <c r="C71" s="228" t="s">
        <v>1226</v>
      </c>
      <c r="D71" s="16" t="s">
        <v>1135</v>
      </c>
      <c r="E71" s="16" t="s">
        <v>1227</v>
      </c>
      <c r="F71" s="165" t="s">
        <v>1228</v>
      </c>
      <c r="G71" s="36" t="str">
        <f aca="false">IF(LEFT(F71,3)="2.5", MID(F71,7,2),LEFT(F71,2))</f>
        <v>28</v>
      </c>
      <c r="H71" s="31" t="s">
        <v>177</v>
      </c>
      <c r="I71" s="49"/>
      <c r="J71" s="31"/>
      <c r="K71" s="31"/>
      <c r="L71" s="27" t="e">
        <f aca="false" t="array" ref="L71:L71">INDEX(Cable_L!$B$3:$B$77,MATCH(1,COUNTIFS($G71,Cable_L!$A$3:$A$77,$H71,Cable_L!$C$3:$C$77),0))</f>
        <v>#NAME?</v>
      </c>
      <c r="N71" s="27" t="e">
        <f aca="false" t="array" ref="N71:N71">INDEX(INDEX(Cable_L!$H$3:$K$77,,MATCH($N$2,Cable_L!$H$2:$K$2,0)),MATCH(1,COUNTIFS(G71,Cable_L!$A$3:$A$77,H71,Cable_L!$C$3:$C$77),0))</f>
        <v>#NAME?</v>
      </c>
      <c r="O71" s="27" t="e">
        <f aca="false" t="array" ref="O71:O71">INDEX(INDEX(Cable_L!$H$3:$K$77,,MATCH(O$2,Cable_L!$H$2:$K$2,0)),MATCH(1,COUNTIFS($G71,Cable_L!$A$3:$A$77,$H71,Cable_L!$C$3:$C$77),0))</f>
        <v>#NAME?</v>
      </c>
    </row>
    <row r="72" customFormat="false" ht="15" hidden="false" customHeight="false" outlineLevel="0" collapsed="false">
      <c r="C72" s="228" t="s">
        <v>67</v>
      </c>
      <c r="E72" s="16" t="s">
        <v>1229</v>
      </c>
      <c r="F72" s="165"/>
      <c r="G72" s="36" t="str">
        <f aca="false">IF(LEFT(F72,3)="2.5", MID(F72,7,2),LEFT(F72,2))</f>
        <v/>
      </c>
      <c r="H72" s="31"/>
      <c r="I72" s="31"/>
      <c r="J72" s="31"/>
      <c r="K72" s="31"/>
      <c r="L72" s="27"/>
    </row>
    <row r="73" customFormat="false" ht="15" hidden="false" customHeight="false" outlineLevel="0" collapsed="false">
      <c r="C73" s="228" t="s">
        <v>67</v>
      </c>
      <c r="E73" s="16" t="s">
        <v>1230</v>
      </c>
      <c r="F73" s="165"/>
      <c r="G73" s="36" t="str">
        <f aca="false">IF(LEFT(F73,3)="2.5", MID(F73,7,2),LEFT(F73,2))</f>
        <v/>
      </c>
      <c r="H73" s="31"/>
      <c r="I73" s="31"/>
      <c r="J73" s="31"/>
      <c r="K73" s="31"/>
      <c r="L73" s="27"/>
    </row>
    <row r="74" customFormat="false" ht="15" hidden="false" customHeight="false" outlineLevel="0" collapsed="false">
      <c r="C74" s="232" t="s">
        <v>67</v>
      </c>
      <c r="D74" s="176"/>
      <c r="E74" s="176" t="s">
        <v>1231</v>
      </c>
      <c r="F74" s="177"/>
      <c r="G74" s="36" t="str">
        <f aca="false">IF(LEFT(F74,3)="2.5", MID(F74,7,2),LEFT(F74,2))</f>
        <v/>
      </c>
      <c r="H74" s="31"/>
      <c r="I74" s="31"/>
      <c r="J74" s="31"/>
      <c r="K74" s="31"/>
      <c r="L74" s="27"/>
    </row>
    <row r="75" customFormat="false" ht="15" hidden="false" customHeight="false" outlineLevel="0" collapsed="false">
      <c r="G75" s="36" t="str">
        <f aca="false">IF(LEFT(F75,3)="2.5", MID(F75,7,2),LEFT(F75,2))</f>
        <v/>
      </c>
      <c r="H75" s="31"/>
      <c r="I75" s="31"/>
      <c r="J75" s="31"/>
      <c r="K75" s="31"/>
      <c r="L75" s="27"/>
    </row>
    <row r="76" customFormat="false" ht="15" hidden="false" customHeight="false" outlineLevel="0" collapsed="false">
      <c r="C76" s="226" t="s">
        <v>1232</v>
      </c>
      <c r="D76" s="161" t="s">
        <v>1028</v>
      </c>
      <c r="E76" s="161" t="s">
        <v>1233</v>
      </c>
      <c r="F76" s="162" t="s">
        <v>1234</v>
      </c>
      <c r="G76" s="36" t="str">
        <f aca="false">IF(LEFT(F76,3)="2.5", MID(F76,7,2),LEFT(F76,2))</f>
        <v>31</v>
      </c>
      <c r="H76" s="31" t="s">
        <v>177</v>
      </c>
      <c r="I76" s="49"/>
      <c r="J76" s="31"/>
      <c r="K76" s="31"/>
      <c r="L76" s="27" t="e">
        <f aca="false" t="array" ref="L76:L76">INDEX(Cable_L!$B$3:$B$77,MATCH(1,COUNTIFS($G76,Cable_L!$A$3:$A$77,$H76,Cable_L!$C$3:$C$77),0))</f>
        <v>#NAME?</v>
      </c>
      <c r="M76" s="22" t="e">
        <f aca="false" t="array" ref="M76:M80">_xlfn._xlws.sort(_xlfn.unique(G76:G83))</f>
        <v>#NAME?</v>
      </c>
      <c r="N76" s="27" t="e">
        <f aca="false" t="array" ref="N76:N76">INDEX(INDEX(Cable_L!$H$3:$K$77,,MATCH($N$2,Cable_L!$H$2:$K$2,0)),MATCH(1,COUNTIFS(G76,Cable_L!$A$3:$A$77,H76,Cable_L!$C$3:$C$77),0))</f>
        <v>#NAME?</v>
      </c>
      <c r="O76" s="27" t="e">
        <f aca="false" t="array" ref="O76:O76">INDEX(INDEX(Cable_L!$H$3:$K$77,,MATCH(O$2,Cable_L!$H$2:$K$2,0)),MATCH(1,COUNTIFS($G76,Cable_L!$A$3:$A$77,$H76,Cable_L!$C$3:$C$77),0))</f>
        <v>#NAME?</v>
      </c>
      <c r="P76" s="22" t="e">
        <f aca="false" t="array" ref="P76:P77">_xlfn._xlws.filter(_xlfn.unique(N76:N83),_xlfn.unique(N76:N83)&lt;&gt;"")</f>
        <v>#NAME?</v>
      </c>
      <c r="Q76" s="16" t="e">
        <f aca="false">COUNTIF(N76:N83,P76)</f>
        <v>#NAME?</v>
      </c>
      <c r="R76" s="22" t="e">
        <f aca="false" t="array" ref="R76:R77">_xlfn._xlws.filter(_xlfn.unique(O76:O83),_xlfn.unique(O76:O83)&lt;&gt;"")</f>
        <v>#NAME?</v>
      </c>
      <c r="S76" s="27" t="e">
        <f aca="false">COUNTIF(O76:O83,R76)</f>
        <v>#NAME?</v>
      </c>
    </row>
    <row r="77" customFormat="false" ht="15" hidden="false" customHeight="false" outlineLevel="0" collapsed="false">
      <c r="C77" s="228" t="s">
        <v>1235</v>
      </c>
      <c r="D77" s="16" t="s">
        <v>1032</v>
      </c>
      <c r="E77" s="16" t="s">
        <v>1236</v>
      </c>
      <c r="F77" s="165" t="s">
        <v>1237</v>
      </c>
      <c r="G77" s="36" t="str">
        <f aca="false">IF(LEFT(F77,3)="2.5", MID(F77,7,2),LEFT(F77,2))</f>
        <v>31</v>
      </c>
      <c r="H77" s="31" t="s">
        <v>177</v>
      </c>
      <c r="I77" s="49"/>
      <c r="J77" s="31"/>
      <c r="K77" s="31"/>
      <c r="L77" s="27" t="e">
        <f aca="false" t="array" ref="L77:L77">INDEX(Cable_L!$B$3:$B$77,MATCH(1,COUNTIFS($G77,Cable_L!$A$3:$A$77,$H77,Cable_L!$C$3:$C$77),0))</f>
        <v>#NAME?</v>
      </c>
      <c r="M77" s="22" t="e">
        <v>#NAME?</v>
      </c>
      <c r="N77" s="27" t="e">
        <f aca="false" t="array" ref="N77:N77">INDEX(INDEX(Cable_L!$H$3:$K$77,,MATCH($N$2,Cable_L!$H$2:$K$2,0)),MATCH(1,COUNTIFS(G77,Cable_L!$A$3:$A$77,H77,Cable_L!$C$3:$C$77),0))</f>
        <v>#NAME?</v>
      </c>
      <c r="O77" s="27" t="e">
        <f aca="false" t="array" ref="O77:O77">INDEX(INDEX(Cable_L!$H$3:$K$77,,MATCH(O$2,Cable_L!$H$2:$K$2,0)),MATCH(1,COUNTIFS($G77,Cable_L!$A$3:$A$77,$H77,Cable_L!$C$3:$C$77),0))</f>
        <v>#NAME?</v>
      </c>
      <c r="P77" s="22" t="e">
        <v>#NAME?</v>
      </c>
      <c r="Q77" s="16" t="e">
        <f aca="false">COUNTIF(N76:N83,P77)</f>
        <v>#NAME?</v>
      </c>
      <c r="R77" s="22" t="e">
        <v>#NAME?</v>
      </c>
      <c r="S77" s="27" t="e">
        <f aca="false">COUNTIF(O76:O83,R77)</f>
        <v>#NAME?</v>
      </c>
    </row>
    <row r="78" customFormat="false" ht="15" hidden="false" customHeight="false" outlineLevel="0" collapsed="false">
      <c r="C78" s="228" t="s">
        <v>1238</v>
      </c>
      <c r="D78" s="16" t="s">
        <v>1036</v>
      </c>
      <c r="E78" s="16" t="s">
        <v>1239</v>
      </c>
      <c r="F78" s="229" t="s">
        <v>1240</v>
      </c>
      <c r="G78" s="36" t="str">
        <f aca="false">IF(LEFT(F78,3)="2.5", MID(F78,7,2),LEFT(F78,2))</f>
        <v>36</v>
      </c>
      <c r="H78" s="31" t="s">
        <v>177</v>
      </c>
      <c r="I78" s="49"/>
      <c r="J78" s="31"/>
      <c r="K78" s="49"/>
      <c r="L78" s="27" t="e">
        <f aca="false" t="array" ref="L78:L78">INDEX(Cable_L!$B$3:$B$77,MATCH(1,COUNTIFS($G78,Cable_L!$A$3:$A$77,$H78,Cable_L!$C$3:$C$77),0))</f>
        <v>#NAME?</v>
      </c>
      <c r="M78" s="22" t="e">
        <v>#NAME?</v>
      </c>
      <c r="N78" s="27" t="e">
        <f aca="false" t="array" ref="N78:N78">INDEX(INDEX(Cable_L!$H$3:$K$77,,MATCH($N$2,Cable_L!$H$2:$K$2,0)),MATCH(1,COUNTIFS(G78,Cable_L!$A$3:$A$77,H78,Cable_L!$C$3:$C$77),0))</f>
        <v>#NAME?</v>
      </c>
      <c r="O78" s="27" t="e">
        <f aca="false" t="array" ref="O78:O78">INDEX(INDEX(Cable_L!$H$3:$K$77,,MATCH(O$2,Cable_L!$H$2:$K$2,0)),MATCH(1,COUNTIFS($G78,Cable_L!$A$3:$A$77,$H78,Cable_L!$C$3:$C$77),0))</f>
        <v>#NAME?</v>
      </c>
    </row>
    <row r="79" customFormat="false" ht="15" hidden="false" customHeight="false" outlineLevel="0" collapsed="false">
      <c r="C79" s="228" t="s">
        <v>1241</v>
      </c>
      <c r="D79" s="16" t="s">
        <v>1040</v>
      </c>
      <c r="E79" s="16" t="s">
        <v>1242</v>
      </c>
      <c r="F79" s="165" t="s">
        <v>1243</v>
      </c>
      <c r="G79" s="36" t="str">
        <f aca="false">IF(LEFT(F79,3)="2.5", MID(F79,7,2),LEFT(F79,2))</f>
        <v>33</v>
      </c>
      <c r="H79" s="31" t="s">
        <v>177</v>
      </c>
      <c r="I79" s="49"/>
      <c r="J79" s="31"/>
      <c r="K79" s="31"/>
      <c r="L79" s="27" t="e">
        <f aca="false" t="array" ref="L79:L79">INDEX(Cable_L!$B$3:$B$77,MATCH(1,COUNTIFS($G79,Cable_L!$A$3:$A$77,$H79,Cable_L!$C$3:$C$77),0))</f>
        <v>#NAME?</v>
      </c>
      <c r="M79" s="22" t="e">
        <v>#NAME?</v>
      </c>
      <c r="N79" s="27" t="e">
        <f aca="false" t="array" ref="N79:N79">INDEX(INDEX(Cable_L!$H$3:$K$77,,MATCH($N$2,Cable_L!$H$2:$K$2,0)),MATCH(1,COUNTIFS(G79,Cable_L!$A$3:$A$77,H79,Cable_L!$C$3:$C$77),0))</f>
        <v>#NAME?</v>
      </c>
      <c r="O79" s="27" t="e">
        <f aca="false" t="array" ref="O79:O79">INDEX(INDEX(Cable_L!$H$3:$K$77,,MATCH(O$2,Cable_L!$H$2:$K$2,0)),MATCH(1,COUNTIFS($G79,Cable_L!$A$3:$A$77,$H79,Cable_L!$C$3:$C$77),0))</f>
        <v>#NAME?</v>
      </c>
    </row>
    <row r="80" customFormat="false" ht="15" hidden="false" customHeight="false" outlineLevel="0" collapsed="false">
      <c r="C80" s="228" t="s">
        <v>1244</v>
      </c>
      <c r="D80" s="16" t="s">
        <v>1044</v>
      </c>
      <c r="E80" s="16" t="s">
        <v>1245</v>
      </c>
      <c r="F80" s="165" t="s">
        <v>1246</v>
      </c>
      <c r="G80" s="36" t="str">
        <f aca="false">IF(LEFT(F80,3)="2.5", MID(F80,7,2),LEFT(F80,2))</f>
        <v>33</v>
      </c>
      <c r="H80" s="31" t="s">
        <v>177</v>
      </c>
      <c r="I80" s="49"/>
      <c r="J80" s="31"/>
      <c r="K80" s="31"/>
      <c r="L80" s="27" t="e">
        <f aca="false" t="array" ref="L80:L80">INDEX(Cable_L!$B$3:$B$77,MATCH(1,COUNTIFS($G80,Cable_L!$A$3:$A$77,$H80,Cable_L!$C$3:$C$77),0))</f>
        <v>#NAME?</v>
      </c>
      <c r="M80" s="22" t="e">
        <v>#NAME?</v>
      </c>
      <c r="N80" s="27" t="e">
        <f aca="false" t="array" ref="N80:N80">INDEX(INDEX(Cable_L!$H$3:$K$77,,MATCH($N$2,Cable_L!$H$2:$K$2,0)),MATCH(1,COUNTIFS(G80,Cable_L!$A$3:$A$77,H80,Cable_L!$C$3:$C$77),0))</f>
        <v>#NAME?</v>
      </c>
      <c r="O80" s="27" t="e">
        <f aca="false" t="array" ref="O80:O80">INDEX(INDEX(Cable_L!$H$3:$K$77,,MATCH(O$2,Cable_L!$H$2:$K$2,0)),MATCH(1,COUNTIFS($G80,Cable_L!$A$3:$A$77,$H80,Cable_L!$C$3:$C$77),0))</f>
        <v>#NAME?</v>
      </c>
    </row>
    <row r="81" customFormat="false" ht="15" hidden="false" customHeight="false" outlineLevel="0" collapsed="false">
      <c r="C81" s="228" t="s">
        <v>1247</v>
      </c>
      <c r="D81" s="16" t="s">
        <v>1048</v>
      </c>
      <c r="E81" s="16" t="s">
        <v>1248</v>
      </c>
      <c r="F81" s="229" t="s">
        <v>1249</v>
      </c>
      <c r="G81" s="36" t="str">
        <f aca="false">IF(LEFT(F81,3)="2.5", MID(F81,7,2),LEFT(F81,2))</f>
        <v>36</v>
      </c>
      <c r="H81" s="31" t="s">
        <v>177</v>
      </c>
      <c r="I81" s="49"/>
      <c r="J81" s="31"/>
      <c r="K81" s="49"/>
      <c r="L81" s="27" t="e">
        <f aca="false" t="array" ref="L81:L81">INDEX(Cable_L!$B$3:$B$77,MATCH(1,COUNTIFS($G81,Cable_L!$A$3:$A$77,$H81,Cable_L!$C$3:$C$77),0))</f>
        <v>#NAME?</v>
      </c>
      <c r="N81" s="27" t="e">
        <f aca="false" t="array" ref="N81:N81">INDEX(INDEX(Cable_L!$H$3:$K$77,,MATCH($N$2,Cable_L!$H$2:$K$2,0)),MATCH(1,COUNTIFS(G81,Cable_L!$A$3:$A$77,H81,Cable_L!$C$3:$C$77),0))</f>
        <v>#NAME?</v>
      </c>
      <c r="O81" s="27" t="e">
        <f aca="false" t="array" ref="O81:O81">INDEX(INDEX(Cable_L!$H$3:$K$77,,MATCH(O$2,Cable_L!$H$2:$K$2,0)),MATCH(1,COUNTIFS($G81,Cable_L!$A$3:$A$77,$H81,Cable_L!$C$3:$C$77),0))</f>
        <v>#NAME?</v>
      </c>
    </row>
    <row r="82" customFormat="false" ht="15" hidden="false" customHeight="false" outlineLevel="0" collapsed="false">
      <c r="C82" s="228" t="s">
        <v>1250</v>
      </c>
      <c r="D82" s="16" t="s">
        <v>1052</v>
      </c>
      <c r="E82" s="16" t="s">
        <v>1251</v>
      </c>
      <c r="F82" s="165" t="s">
        <v>1252</v>
      </c>
      <c r="G82" s="36" t="str">
        <f aca="false">IF(LEFT(F82,3)="2.5", MID(F82,7,2),LEFT(F82,2))</f>
        <v>29</v>
      </c>
      <c r="H82" s="31" t="s">
        <v>177</v>
      </c>
      <c r="I82" s="49"/>
      <c r="J82" s="31"/>
      <c r="K82" s="31"/>
      <c r="L82" s="27" t="e">
        <f aca="false" t="array" ref="L82:L82">INDEX(Cable_L!$B$3:$B$77,MATCH(1,COUNTIFS($G82,Cable_L!$A$3:$A$77,$H82,Cable_L!$C$3:$C$77),0))</f>
        <v>#NAME?</v>
      </c>
      <c r="N82" s="27" t="e">
        <f aca="false" t="array" ref="N82:N82">INDEX(INDEX(Cable_L!$H$3:$K$77,,MATCH($N$2,Cable_L!$H$2:$K$2,0)),MATCH(1,COUNTIFS(G82,Cable_L!$A$3:$A$77,H82,Cable_L!$C$3:$C$77),0))</f>
        <v>#NAME?</v>
      </c>
      <c r="O82" s="27" t="e">
        <f aca="false" t="array" ref="O82:O82">INDEX(INDEX(Cable_L!$H$3:$K$77,,MATCH(O$2,Cable_L!$H$2:$K$2,0)),MATCH(1,COUNTIFS($G82,Cable_L!$A$3:$A$77,$H82,Cable_L!$C$3:$C$77),0))</f>
        <v>#NAME?</v>
      </c>
    </row>
    <row r="83" customFormat="false" ht="15" hidden="false" customHeight="false" outlineLevel="0" collapsed="false">
      <c r="C83" s="232" t="s">
        <v>67</v>
      </c>
      <c r="D83" s="176"/>
      <c r="E83" s="176" t="s">
        <v>1253</v>
      </c>
      <c r="F83" s="177"/>
      <c r="G83" s="36" t="str">
        <f aca="false">IF(LEFT(F83,3)="2.5", MID(F83,7,2),LEFT(F83,2))</f>
        <v/>
      </c>
      <c r="H83" s="31"/>
      <c r="I83" s="31"/>
      <c r="J83" s="31"/>
      <c r="K83" s="31"/>
      <c r="L83" s="27"/>
    </row>
    <row r="84" customFormat="false" ht="15" hidden="false" customHeight="false" outlineLevel="0" collapsed="false">
      <c r="G84" s="36" t="str">
        <f aca="false">IF(LEFT(F84,3)="2.5", MID(F84,7,2),LEFT(F84,2))</f>
        <v/>
      </c>
      <c r="H84" s="31"/>
      <c r="I84" s="31"/>
      <c r="J84" s="31"/>
      <c r="K84" s="31"/>
      <c r="L84" s="27"/>
    </row>
    <row r="85" customFormat="false" ht="15" hidden="false" customHeight="false" outlineLevel="0" collapsed="false">
      <c r="C85" s="226" t="s">
        <v>1254</v>
      </c>
      <c r="D85" s="161" t="s">
        <v>1057</v>
      </c>
      <c r="E85" s="161" t="s">
        <v>1255</v>
      </c>
      <c r="F85" s="162" t="s">
        <v>1256</v>
      </c>
      <c r="G85" s="36" t="str">
        <f aca="false">IF(LEFT(F85,3)="2.5", MID(F85,7,2),LEFT(F85,2))</f>
        <v>33</v>
      </c>
      <c r="H85" s="31" t="s">
        <v>177</v>
      </c>
      <c r="I85" s="49"/>
      <c r="J85" s="31"/>
      <c r="K85" s="31"/>
      <c r="L85" s="27" t="e">
        <f aca="false" t="array" ref="L85:L85">INDEX(Cable_L!$B$3:$B$77,MATCH(1,COUNTIFS($G85,Cable_L!$A$3:$A$77,$H85,Cable_L!$C$3:$C$77),0))</f>
        <v>#NAME?</v>
      </c>
      <c r="M85" s="22" t="e">
        <f aca="false" t="array" ref="M85:M87">_xlfn._xlws.sort(_xlfn.unique(G85:G92))</f>
        <v>#NAME?</v>
      </c>
      <c r="N85" s="27" t="e">
        <f aca="false" t="array" ref="N85:N85">INDEX(INDEX(Cable_L!$H$3:$K$77,,MATCH($N$2,Cable_L!$H$2:$K$2,0)),MATCH(1,COUNTIFS(G85,Cable_L!$A$3:$A$77,H85,Cable_L!$C$3:$C$77),0))</f>
        <v>#NAME?</v>
      </c>
      <c r="O85" s="27" t="e">
        <f aca="false" t="array" ref="O85:O85">INDEX(INDEX(Cable_L!$H$3:$K$77,,MATCH(O$2,Cable_L!$H$2:$K$2,0)),MATCH(1,COUNTIFS($G85,Cable_L!$A$3:$A$77,$H85,Cable_L!$C$3:$C$77),0))</f>
        <v>#NAME?</v>
      </c>
      <c r="P85" s="22" t="e">
        <f aca="false" t="array" ref="P85:P85">_xlfn._xlws.filter(_xlfn.unique(N85:N92),_xlfn.unique(N85:N92)&lt;&gt;"")</f>
        <v>#NAME?</v>
      </c>
      <c r="Q85" s="16" t="e">
        <f aca="false">COUNTIF(N85:N92,P85)</f>
        <v>#NAME?</v>
      </c>
      <c r="R85" s="22" t="e">
        <f aca="false" t="array" ref="R85:R85">_xlfn._xlws.filter(_xlfn.unique(O85:O92),_xlfn.unique(O85:O92)&lt;&gt;"")</f>
        <v>#NAME?</v>
      </c>
      <c r="S85" s="27" t="e">
        <f aca="false">COUNTIF(O85:O92,R85)</f>
        <v>#NAME?</v>
      </c>
    </row>
    <row r="86" customFormat="false" ht="15" hidden="false" customHeight="false" outlineLevel="0" collapsed="false">
      <c r="C86" s="228" t="s">
        <v>1257</v>
      </c>
      <c r="D86" s="16" t="s">
        <v>1061</v>
      </c>
      <c r="E86" s="16" t="s">
        <v>1258</v>
      </c>
      <c r="F86" s="165" t="s">
        <v>1259</v>
      </c>
      <c r="G86" s="36" t="str">
        <f aca="false">IF(LEFT(F86,3)="2.5", MID(F86,7,2),LEFT(F86,2))</f>
        <v>33</v>
      </c>
      <c r="H86" s="31" t="s">
        <v>177</v>
      </c>
      <c r="I86" s="49"/>
      <c r="J86" s="31"/>
      <c r="K86" s="31"/>
      <c r="L86" s="27" t="e">
        <f aca="false" t="array" ref="L86:L86">INDEX(Cable_L!$B$3:$B$77,MATCH(1,COUNTIFS($G86,Cable_L!$A$3:$A$77,$H86,Cable_L!$C$3:$C$77),0))</f>
        <v>#NAME?</v>
      </c>
      <c r="M86" s="22" t="e">
        <v>#NAME?</v>
      </c>
      <c r="N86" s="27" t="e">
        <f aca="false" t="array" ref="N86:N86">INDEX(INDEX(Cable_L!$H$3:$K$77,,MATCH($N$2,Cable_L!$H$2:$K$2,0)),MATCH(1,COUNTIFS(G86,Cable_L!$A$3:$A$77,H86,Cable_L!$C$3:$C$77),0))</f>
        <v>#NAME?</v>
      </c>
      <c r="O86" s="27" t="e">
        <f aca="false" t="array" ref="O86:O86">INDEX(INDEX(Cable_L!$H$3:$K$77,,MATCH(O$2,Cable_L!$H$2:$K$2,0)),MATCH(1,COUNTIFS($G86,Cable_L!$A$3:$A$77,$H86,Cable_L!$C$3:$C$77),0))</f>
        <v>#NAME?</v>
      </c>
    </row>
    <row r="87" customFormat="false" ht="15" hidden="false" customHeight="false" outlineLevel="0" collapsed="false">
      <c r="C87" s="228" t="s">
        <v>1260</v>
      </c>
      <c r="D87" s="16" t="s">
        <v>1065</v>
      </c>
      <c r="E87" s="16" t="s">
        <v>1261</v>
      </c>
      <c r="F87" s="165" t="s">
        <v>1262</v>
      </c>
      <c r="G87" s="36" t="str">
        <f aca="false">IF(LEFT(F87,3)="2.5", MID(F87,7,2),LEFT(F87,2))</f>
        <v>33</v>
      </c>
      <c r="H87" s="31" t="s">
        <v>177</v>
      </c>
      <c r="I87" s="49"/>
      <c r="J87" s="31"/>
      <c r="K87" s="31"/>
      <c r="L87" s="27" t="e">
        <f aca="false" t="array" ref="L87:L87">INDEX(Cable_L!$B$3:$B$77,MATCH(1,COUNTIFS($G87,Cable_L!$A$3:$A$77,$H87,Cable_L!$C$3:$C$77),0))</f>
        <v>#NAME?</v>
      </c>
      <c r="M87" s="22" t="e">
        <v>#NAME?</v>
      </c>
      <c r="N87" s="27" t="e">
        <f aca="false" t="array" ref="N87:N87">INDEX(INDEX(Cable_L!$H$3:$K$77,,MATCH($N$2,Cable_L!$H$2:$K$2,0)),MATCH(1,COUNTIFS(G87,Cable_L!$A$3:$A$77,H87,Cable_L!$C$3:$C$77),0))</f>
        <v>#NAME?</v>
      </c>
      <c r="O87" s="27" t="e">
        <f aca="false" t="array" ref="O87:O87">INDEX(INDEX(Cable_L!$H$3:$K$77,,MATCH(O$2,Cable_L!$H$2:$K$2,0)),MATCH(1,COUNTIFS($G87,Cable_L!$A$3:$A$77,$H87,Cable_L!$C$3:$C$77),0))</f>
        <v>#NAME?</v>
      </c>
    </row>
    <row r="88" customFormat="false" ht="15" hidden="false" customHeight="false" outlineLevel="0" collapsed="false">
      <c r="C88" s="228" t="s">
        <v>1263</v>
      </c>
      <c r="D88" s="16" t="s">
        <v>1069</v>
      </c>
      <c r="E88" s="16" t="s">
        <v>1264</v>
      </c>
      <c r="F88" s="165" t="s">
        <v>1265</v>
      </c>
      <c r="G88" s="36" t="str">
        <f aca="false">IF(LEFT(F88,3)="2.5", MID(F88,7,2),LEFT(F88,2))</f>
        <v>31</v>
      </c>
      <c r="H88" s="31" t="s">
        <v>177</v>
      </c>
      <c r="I88" s="49"/>
      <c r="J88" s="31"/>
      <c r="K88" s="31"/>
      <c r="L88" s="27" t="e">
        <f aca="false" t="array" ref="L88:L88">INDEX(Cable_L!$B$3:$B$77,MATCH(1,COUNTIFS($G88,Cable_L!$A$3:$A$77,$H88,Cable_L!$C$3:$C$77),0))</f>
        <v>#NAME?</v>
      </c>
      <c r="N88" s="27" t="e">
        <f aca="false" t="array" ref="N88:N88">INDEX(INDEX(Cable_L!$H$3:$K$77,,MATCH($N$2,Cable_L!$H$2:$K$2,0)),MATCH(1,COUNTIFS(G88,Cable_L!$A$3:$A$77,H88,Cable_L!$C$3:$C$77),0))</f>
        <v>#NAME?</v>
      </c>
      <c r="O88" s="27" t="e">
        <f aca="false" t="array" ref="O88:O88">INDEX(INDEX(Cable_L!$H$3:$K$77,,MATCH(O$2,Cable_L!$H$2:$K$2,0)),MATCH(1,COUNTIFS($G88,Cable_L!$A$3:$A$77,$H88,Cable_L!$C$3:$C$77),0))</f>
        <v>#NAME?</v>
      </c>
    </row>
    <row r="89" customFormat="false" ht="15" hidden="false" customHeight="false" outlineLevel="0" collapsed="false">
      <c r="C89" s="228" t="s">
        <v>1266</v>
      </c>
      <c r="D89" s="16" t="s">
        <v>1073</v>
      </c>
      <c r="E89" s="16" t="s">
        <v>1267</v>
      </c>
      <c r="F89" s="165" t="s">
        <v>1268</v>
      </c>
      <c r="G89" s="36" t="str">
        <f aca="false">IF(LEFT(F89,3)="2.5", MID(F89,7,2),LEFT(F89,2))</f>
        <v>31</v>
      </c>
      <c r="H89" s="31" t="s">
        <v>177</v>
      </c>
      <c r="I89" s="49"/>
      <c r="J89" s="31"/>
      <c r="K89" s="31"/>
      <c r="L89" s="27" t="e">
        <f aca="false" t="array" ref="L89:L89">INDEX(Cable_L!$B$3:$B$77,MATCH(1,COUNTIFS($G89,Cable_L!$A$3:$A$77,$H89,Cable_L!$C$3:$C$77),0))</f>
        <v>#NAME?</v>
      </c>
      <c r="N89" s="27" t="e">
        <f aca="false" t="array" ref="N89:N89">INDEX(INDEX(Cable_L!$H$3:$K$77,,MATCH($N$2,Cable_L!$H$2:$K$2,0)),MATCH(1,COUNTIFS(G89,Cable_L!$A$3:$A$77,H89,Cable_L!$C$3:$C$77),0))</f>
        <v>#NAME?</v>
      </c>
      <c r="O89" s="27" t="e">
        <f aca="false" t="array" ref="O89:O89">INDEX(INDEX(Cable_L!$H$3:$K$77,,MATCH(O$2,Cable_L!$H$2:$K$2,0)),MATCH(1,COUNTIFS($G89,Cable_L!$A$3:$A$77,$H89,Cable_L!$C$3:$C$77),0))</f>
        <v>#NAME?</v>
      </c>
    </row>
    <row r="90" customFormat="false" ht="15" hidden="false" customHeight="false" outlineLevel="0" collapsed="false">
      <c r="C90" s="228" t="s">
        <v>1269</v>
      </c>
      <c r="D90" s="16" t="s">
        <v>1077</v>
      </c>
      <c r="E90" s="16" t="s">
        <v>1270</v>
      </c>
      <c r="F90" s="165" t="s">
        <v>1271</v>
      </c>
      <c r="G90" s="36" t="str">
        <f aca="false">IF(LEFT(F90,3)="2.5", MID(F90,7,2),LEFT(F90,2))</f>
        <v>33</v>
      </c>
      <c r="H90" s="31" t="s">
        <v>177</v>
      </c>
      <c r="I90" s="49"/>
      <c r="J90" s="31"/>
      <c r="K90" s="31"/>
      <c r="L90" s="27" t="e">
        <f aca="false" t="array" ref="L90:L90">INDEX(Cable_L!$B$3:$B$77,MATCH(1,COUNTIFS($G90,Cable_L!$A$3:$A$77,$H90,Cable_L!$C$3:$C$77),0))</f>
        <v>#NAME?</v>
      </c>
      <c r="N90" s="27" t="e">
        <f aca="false" t="array" ref="N90:N90">INDEX(INDEX(Cable_L!$H$3:$K$77,,MATCH($N$2,Cable_L!$H$2:$K$2,0)),MATCH(1,COUNTIFS(G90,Cable_L!$A$3:$A$77,H90,Cable_L!$C$3:$C$77),0))</f>
        <v>#NAME?</v>
      </c>
      <c r="O90" s="27" t="e">
        <f aca="false" t="array" ref="O90:O90">INDEX(INDEX(Cable_L!$H$3:$K$77,,MATCH(O$2,Cable_L!$H$2:$K$2,0)),MATCH(1,COUNTIFS($G90,Cable_L!$A$3:$A$77,$H90,Cable_L!$C$3:$C$77),0))</f>
        <v>#NAME?</v>
      </c>
    </row>
    <row r="91" customFormat="false" ht="15" hidden="false" customHeight="false" outlineLevel="0" collapsed="false">
      <c r="C91" s="228" t="s">
        <v>67</v>
      </c>
      <c r="E91" s="16" t="s">
        <v>1272</v>
      </c>
      <c r="F91" s="165"/>
      <c r="G91" s="36" t="str">
        <f aca="false">IF(LEFT(F91,3)="2.5", MID(F91,7,2),LEFT(F91,2))</f>
        <v/>
      </c>
      <c r="H91" s="31"/>
      <c r="I91" s="31"/>
      <c r="J91" s="31"/>
      <c r="K91" s="31"/>
      <c r="L91" s="27"/>
    </row>
    <row r="92" customFormat="false" ht="15" hidden="false" customHeight="false" outlineLevel="0" collapsed="false">
      <c r="C92" s="232" t="s">
        <v>67</v>
      </c>
      <c r="D92" s="176"/>
      <c r="E92" s="176" t="s">
        <v>1273</v>
      </c>
      <c r="F92" s="177"/>
      <c r="G92" s="36" t="str">
        <f aca="false">IF(LEFT(F92,3)="2.5", MID(F92,7,2),LEFT(F92,2))</f>
        <v/>
      </c>
      <c r="H92" s="31"/>
      <c r="I92" s="31"/>
      <c r="J92" s="31"/>
      <c r="K92" s="31"/>
      <c r="L92" s="27"/>
    </row>
    <row r="93" customFormat="false" ht="15" hidden="false" customHeight="false" outlineLevel="0" collapsed="false">
      <c r="G93" s="36" t="str">
        <f aca="false">IF(LEFT(F93,3)="2.5", MID(F93,7,2),LEFT(F93,2))</f>
        <v/>
      </c>
      <c r="H93" s="31"/>
      <c r="I93" s="31"/>
      <c r="J93" s="31"/>
      <c r="K93" s="31"/>
      <c r="L93" s="27"/>
    </row>
    <row r="94" customFormat="false" ht="15" hidden="false" customHeight="false" outlineLevel="0" collapsed="false">
      <c r="C94" s="226" t="s">
        <v>1274</v>
      </c>
      <c r="D94" s="161" t="s">
        <v>1086</v>
      </c>
      <c r="E94" s="161" t="s">
        <v>1275</v>
      </c>
      <c r="F94" s="162" t="s">
        <v>1276</v>
      </c>
      <c r="G94" s="36" t="str">
        <f aca="false">IF(LEFT(F94,3)="2.5", MID(F94,7,2),LEFT(F94,2))</f>
        <v>31</v>
      </c>
      <c r="H94" s="31" t="s">
        <v>177</v>
      </c>
      <c r="I94" s="49"/>
      <c r="J94" s="31"/>
      <c r="K94" s="31"/>
      <c r="L94" s="27" t="e">
        <f aca="false" t="array" ref="L94:L94">INDEX(Cable_L!$B$3:$B$77,MATCH(1,COUNTIFS($G94,Cable_L!$A$3:$A$77,$H94,Cable_L!$C$3:$C$77),0))</f>
        <v>#NAME?</v>
      </c>
      <c r="M94" s="22" t="e">
        <f aca="false" t="array" ref="M94:M97">_xlfn._xlws.sort(_xlfn.unique(G94:G101))</f>
        <v>#NAME?</v>
      </c>
      <c r="N94" s="27" t="e">
        <f aca="false" t="array" ref="N94:N94">INDEX(INDEX(Cable_L!$H$3:$K$77,,MATCH($N$2,Cable_L!$H$2:$K$2,0)),MATCH(1,COUNTIFS(G94,Cable_L!$A$3:$A$77,H94,Cable_L!$C$3:$C$77),0))</f>
        <v>#NAME?</v>
      </c>
      <c r="O94" s="27" t="e">
        <f aca="false" t="array" ref="O94:O94">INDEX(INDEX(Cable_L!$H$3:$K$77,,MATCH(O$2,Cable_L!$H$2:$K$2,0)),MATCH(1,COUNTIFS($G94,Cable_L!$A$3:$A$77,$H94,Cable_L!$C$3:$C$77),0))</f>
        <v>#NAME?</v>
      </c>
      <c r="P94" s="22" t="e">
        <f aca="false" t="array" ref="P94:P95">_xlfn._xlws.filter(_xlfn.unique(N94:N101),_xlfn.unique(N94:N101)&lt;&gt;"")</f>
        <v>#NAME?</v>
      </c>
      <c r="Q94" s="16" t="e">
        <f aca="false">COUNTIF(N94:N101,P94)</f>
        <v>#NAME?</v>
      </c>
      <c r="R94" s="22" t="e">
        <f aca="false" t="array" ref="R94:R95">_xlfn._xlws.filter(_xlfn.unique(O94:O101),_xlfn.unique(O94:O101)&lt;&gt;"")</f>
        <v>#NAME?</v>
      </c>
      <c r="S94" s="27" t="e">
        <f aca="false">COUNTIF(O94:O101,R94)</f>
        <v>#NAME?</v>
      </c>
    </row>
    <row r="95" customFormat="false" ht="15" hidden="false" customHeight="false" outlineLevel="0" collapsed="false">
      <c r="C95" s="228" t="s">
        <v>1277</v>
      </c>
      <c r="D95" s="16" t="s">
        <v>1090</v>
      </c>
      <c r="E95" s="16" t="s">
        <v>1278</v>
      </c>
      <c r="F95" s="165" t="s">
        <v>1279</v>
      </c>
      <c r="G95" s="36" t="str">
        <f aca="false">IF(LEFT(F95,3)="2.5", MID(F95,7,2),LEFT(F95,2))</f>
        <v>31</v>
      </c>
      <c r="H95" s="31" t="s">
        <v>177</v>
      </c>
      <c r="I95" s="49"/>
      <c r="J95" s="31"/>
      <c r="K95" s="31"/>
      <c r="L95" s="27" t="e">
        <f aca="false" t="array" ref="L95:L95">INDEX(Cable_L!$B$3:$B$77,MATCH(1,COUNTIFS($G95,Cable_L!$A$3:$A$77,$H95,Cable_L!$C$3:$C$77),0))</f>
        <v>#NAME?</v>
      </c>
      <c r="M95" s="22" t="e">
        <v>#NAME?</v>
      </c>
      <c r="N95" s="27" t="e">
        <f aca="false" t="array" ref="N95:N95">INDEX(INDEX(Cable_L!$H$3:$K$77,,MATCH($N$2,Cable_L!$H$2:$K$2,0)),MATCH(1,COUNTIFS(G95,Cable_L!$A$3:$A$77,H95,Cable_L!$C$3:$C$77),0))</f>
        <v>#NAME?</v>
      </c>
      <c r="O95" s="27" t="e">
        <f aca="false" t="array" ref="O95:O95">INDEX(INDEX(Cable_L!$H$3:$K$77,,MATCH(O$2,Cable_L!$H$2:$K$2,0)),MATCH(1,COUNTIFS($G95,Cable_L!$A$3:$A$77,$H95,Cable_L!$C$3:$C$77),0))</f>
        <v>#NAME?</v>
      </c>
      <c r="P95" s="22" t="e">
        <v>#NAME?</v>
      </c>
      <c r="Q95" s="16" t="e">
        <f aca="false">COUNTIF(N94:N101,P95)</f>
        <v>#NAME?</v>
      </c>
      <c r="R95" s="22" t="e">
        <v>#NAME?</v>
      </c>
      <c r="S95" s="27" t="e">
        <f aca="false">COUNTIF(O94:O101,R95)</f>
        <v>#NAME?</v>
      </c>
    </row>
    <row r="96" customFormat="false" ht="15" hidden="false" customHeight="false" outlineLevel="0" collapsed="false">
      <c r="C96" s="228" t="s">
        <v>1280</v>
      </c>
      <c r="D96" s="16" t="s">
        <v>1094</v>
      </c>
      <c r="E96" s="16" t="s">
        <v>1281</v>
      </c>
      <c r="F96" s="165" t="s">
        <v>1282</v>
      </c>
      <c r="G96" s="36" t="str">
        <f aca="false">IF(LEFT(F96,3)="2.5", MID(F96,7,2),LEFT(F96,2))</f>
        <v>33</v>
      </c>
      <c r="H96" s="31" t="s">
        <v>177</v>
      </c>
      <c r="I96" s="49"/>
      <c r="J96" s="31"/>
      <c r="K96" s="31"/>
      <c r="L96" s="27" t="e">
        <f aca="false" t="array" ref="L96:L96">INDEX(Cable_L!$B$3:$B$77,MATCH(1,COUNTIFS($G96,Cable_L!$A$3:$A$77,$H96,Cable_L!$C$3:$C$77),0))</f>
        <v>#NAME?</v>
      </c>
      <c r="M96" s="22" t="e">
        <v>#NAME?</v>
      </c>
      <c r="N96" s="27" t="e">
        <f aca="false" t="array" ref="N96:N96">INDEX(INDEX(Cable_L!$H$3:$K$77,,MATCH($N$2,Cable_L!$H$2:$K$2,0)),MATCH(1,COUNTIFS(G96,Cable_L!$A$3:$A$77,H96,Cable_L!$C$3:$C$77),0))</f>
        <v>#NAME?</v>
      </c>
      <c r="O96" s="27" t="e">
        <f aca="false" t="array" ref="O96:O96">INDEX(INDEX(Cable_L!$H$3:$K$77,,MATCH(O$2,Cable_L!$H$2:$K$2,0)),MATCH(1,COUNTIFS($G96,Cable_L!$A$3:$A$77,$H96,Cable_L!$C$3:$C$77),0))</f>
        <v>#NAME?</v>
      </c>
    </row>
    <row r="97" customFormat="false" ht="15" hidden="false" customHeight="false" outlineLevel="0" collapsed="false">
      <c r="C97" s="228" t="s">
        <v>1283</v>
      </c>
      <c r="D97" s="16" t="s">
        <v>1098</v>
      </c>
      <c r="E97" s="16" t="s">
        <v>1284</v>
      </c>
      <c r="F97" s="229" t="s">
        <v>1285</v>
      </c>
      <c r="G97" s="36" t="str">
        <f aca="false">IF(LEFT(F97,3)="2.5", MID(F97,7,2),LEFT(F97,2))</f>
        <v>36</v>
      </c>
      <c r="H97" s="31" t="s">
        <v>177</v>
      </c>
      <c r="I97" s="49"/>
      <c r="J97" s="31"/>
      <c r="K97" s="31"/>
      <c r="L97" s="27" t="e">
        <f aca="false" t="array" ref="L97:L97">INDEX(Cable_L!$B$3:$B$77,MATCH(1,COUNTIFS($G97,Cable_L!$A$3:$A$77,$H97,Cable_L!$C$3:$C$77),0))</f>
        <v>#NAME?</v>
      </c>
      <c r="M97" s="22" t="e">
        <v>#NAME?</v>
      </c>
      <c r="N97" s="27" t="e">
        <f aca="false" t="array" ref="N97:N97">INDEX(INDEX(Cable_L!$H$3:$K$77,,MATCH($N$2,Cable_L!$H$2:$K$2,0)),MATCH(1,COUNTIFS(G97,Cable_L!$A$3:$A$77,H97,Cable_L!$C$3:$C$77),0))</f>
        <v>#NAME?</v>
      </c>
      <c r="O97" s="27" t="e">
        <f aca="false" t="array" ref="O97:O97">INDEX(INDEX(Cable_L!$H$3:$K$77,,MATCH(O$2,Cable_L!$H$2:$K$2,0)),MATCH(1,COUNTIFS($G97,Cable_L!$A$3:$A$77,$H97,Cable_L!$C$3:$C$77),0))</f>
        <v>#NAME?</v>
      </c>
    </row>
    <row r="98" customFormat="false" ht="15" hidden="false" customHeight="false" outlineLevel="0" collapsed="false">
      <c r="C98" s="228" t="s">
        <v>1286</v>
      </c>
      <c r="D98" s="16" t="s">
        <v>1102</v>
      </c>
      <c r="E98" s="16" t="s">
        <v>1287</v>
      </c>
      <c r="F98" s="165" t="s">
        <v>1288</v>
      </c>
      <c r="G98" s="36" t="str">
        <f aca="false">IF(LEFT(F98,3)="2.5", MID(F98,7,2),LEFT(F98,2))</f>
        <v>33</v>
      </c>
      <c r="H98" s="31" t="s">
        <v>177</v>
      </c>
      <c r="I98" s="49"/>
      <c r="J98" s="31"/>
      <c r="K98" s="31"/>
      <c r="L98" s="27" t="e">
        <f aca="false" t="array" ref="L98:L98">INDEX(Cable_L!$B$3:$B$77,MATCH(1,COUNTIFS($G98,Cable_L!$A$3:$A$77,$H98,Cable_L!$C$3:$C$77),0))</f>
        <v>#NAME?</v>
      </c>
      <c r="N98" s="27" t="e">
        <f aca="false" t="array" ref="N98:N98">INDEX(INDEX(Cable_L!$H$3:$K$77,,MATCH($N$2,Cable_L!$H$2:$K$2,0)),MATCH(1,COUNTIFS(G98,Cable_L!$A$3:$A$77,H98,Cable_L!$C$3:$C$77),0))</f>
        <v>#NAME?</v>
      </c>
      <c r="O98" s="27" t="e">
        <f aca="false" t="array" ref="O98:O98">INDEX(INDEX(Cable_L!$H$3:$K$77,,MATCH(O$2,Cable_L!$H$2:$K$2,0)),MATCH(1,COUNTIFS($G98,Cable_L!$A$3:$A$77,$H98,Cable_L!$C$3:$C$77),0))</f>
        <v>#NAME?</v>
      </c>
    </row>
    <row r="99" customFormat="false" ht="15" hidden="false" customHeight="false" outlineLevel="0" collapsed="false">
      <c r="C99" s="228" t="s">
        <v>1289</v>
      </c>
      <c r="D99" s="16" t="s">
        <v>1106</v>
      </c>
      <c r="E99" s="16" t="s">
        <v>1290</v>
      </c>
      <c r="F99" s="165" t="s">
        <v>1291</v>
      </c>
      <c r="G99" s="36" t="str">
        <f aca="false">IF(LEFT(F99,3)="2.5", MID(F99,7,2),LEFT(F99,2))</f>
        <v>29</v>
      </c>
      <c r="H99" s="31" t="s">
        <v>177</v>
      </c>
      <c r="I99" s="49"/>
      <c r="J99" s="31"/>
      <c r="K99" s="31"/>
      <c r="L99" s="27" t="e">
        <f aca="false" t="array" ref="L99:L99">INDEX(Cable_L!$B$3:$B$77,MATCH(1,COUNTIFS($G99,Cable_L!$A$3:$A$77,$H99,Cable_L!$C$3:$C$77),0))</f>
        <v>#NAME?</v>
      </c>
      <c r="N99" s="27" t="e">
        <f aca="false" t="array" ref="N99:N99">INDEX(INDEX(Cable_L!$H$3:$K$77,,MATCH($N$2,Cable_L!$H$2:$K$2,0)),MATCH(1,COUNTIFS(G99,Cable_L!$A$3:$A$77,H99,Cable_L!$C$3:$C$77),0))</f>
        <v>#NAME?</v>
      </c>
      <c r="O99" s="27" t="e">
        <f aca="false" t="array" ref="O99:O99">INDEX(INDEX(Cable_L!$H$3:$K$77,,MATCH(O$2,Cable_L!$H$2:$K$2,0)),MATCH(1,COUNTIFS($G99,Cable_L!$A$3:$A$77,$H99,Cable_L!$C$3:$C$77),0))</f>
        <v>#NAME?</v>
      </c>
    </row>
    <row r="100" customFormat="false" ht="15" hidden="false" customHeight="false" outlineLevel="0" collapsed="false">
      <c r="C100" s="228" t="s">
        <v>1292</v>
      </c>
      <c r="D100" s="16" t="s">
        <v>1110</v>
      </c>
      <c r="E100" s="16" t="s">
        <v>1293</v>
      </c>
      <c r="F100" s="165" t="s">
        <v>1294</v>
      </c>
      <c r="G100" s="36" t="str">
        <f aca="false">IF(LEFT(F100,3)="2.5", MID(F100,7,2),LEFT(F100,2))</f>
        <v>29</v>
      </c>
      <c r="H100" s="31" t="s">
        <v>177</v>
      </c>
      <c r="I100" s="49"/>
      <c r="J100" s="31"/>
      <c r="K100" s="31"/>
      <c r="L100" s="27" t="e">
        <f aca="false" t="array" ref="L100:L100">INDEX(Cable_L!$B$3:$B$77,MATCH(1,COUNTIFS($G100,Cable_L!$A$3:$A$77,$H100,Cable_L!$C$3:$C$77),0))</f>
        <v>#NAME?</v>
      </c>
      <c r="N100" s="27" t="e">
        <f aca="false" t="array" ref="N100:N100">INDEX(INDEX(Cable_L!$H$3:$K$77,,MATCH($N$2,Cable_L!$H$2:$K$2,0)),MATCH(1,COUNTIFS(G100,Cable_L!$A$3:$A$77,H100,Cable_L!$C$3:$C$77),0))</f>
        <v>#NAME?</v>
      </c>
      <c r="O100" s="27" t="e">
        <f aca="false" t="array" ref="O100:O100">INDEX(INDEX(Cable_L!$H$3:$K$77,,MATCH(O$2,Cable_L!$H$2:$K$2,0)),MATCH(1,COUNTIFS($G100,Cable_L!$A$3:$A$77,$H100,Cable_L!$C$3:$C$77),0))</f>
        <v>#NAME?</v>
      </c>
    </row>
    <row r="101" customFormat="false" ht="15" hidden="false" customHeight="false" outlineLevel="0" collapsed="false">
      <c r="C101" s="232" t="s">
        <v>1295</v>
      </c>
      <c r="D101" s="176" t="s">
        <v>1114</v>
      </c>
      <c r="E101" s="176" t="s">
        <v>1296</v>
      </c>
      <c r="F101" s="177" t="s">
        <v>1297</v>
      </c>
      <c r="G101" s="36" t="str">
        <f aca="false">IF(LEFT(F101,3)="2.5", MID(F101,7,2),LEFT(F101,2))</f>
        <v>29</v>
      </c>
      <c r="H101" s="31" t="s">
        <v>177</v>
      </c>
      <c r="I101" s="49"/>
      <c r="J101" s="31"/>
      <c r="K101" s="31"/>
      <c r="L101" s="27" t="e">
        <f aca="false" t="array" ref="L101:L101">INDEX(Cable_L!$B$3:$B$77,MATCH(1,COUNTIFS($G101,Cable_L!$A$3:$A$77,$H101,Cable_L!$C$3:$C$77),0))</f>
        <v>#NAME?</v>
      </c>
      <c r="N101" s="27" t="e">
        <f aca="false" t="array" ref="N101:N101">INDEX(INDEX(Cable_L!$H$3:$K$77,,MATCH($N$2,Cable_L!$H$2:$K$2,0)),MATCH(1,COUNTIFS(G101,Cable_L!$A$3:$A$77,H101,Cable_L!$C$3:$C$77),0))</f>
        <v>#NAME?</v>
      </c>
      <c r="O101" s="27" t="e">
        <f aca="false" t="array" ref="O101:O101">INDEX(INDEX(Cable_L!$H$3:$K$77,,MATCH(O$2,Cable_L!$H$2:$K$2,0)),MATCH(1,COUNTIFS($G101,Cable_L!$A$3:$A$77,$H101,Cable_L!$C$3:$C$77),0))</f>
        <v>#NAME?</v>
      </c>
    </row>
    <row r="102" customFormat="false" ht="15" hidden="false" customHeight="false" outlineLevel="0" collapsed="false">
      <c r="G102" s="36" t="str">
        <f aca="false">IF(LEFT(F102,3)="2.5", MID(F102,7,2),LEFT(F102,2))</f>
        <v/>
      </c>
      <c r="H102" s="31"/>
      <c r="I102" s="31"/>
      <c r="J102" s="31"/>
      <c r="K102" s="31"/>
      <c r="L102" s="27"/>
    </row>
    <row r="103" customFormat="false" ht="15" hidden="false" customHeight="false" outlineLevel="0" collapsed="false">
      <c r="C103" s="226" t="s">
        <v>1298</v>
      </c>
      <c r="D103" s="161" t="s">
        <v>1118</v>
      </c>
      <c r="E103" s="161" t="s">
        <v>1299</v>
      </c>
      <c r="F103" s="234" t="s">
        <v>1300</v>
      </c>
      <c r="G103" s="36" t="str">
        <f aca="false">IF(LEFT(F103,3)="2.5", MID(F103,7,2),LEFT(F103,2))</f>
        <v>36</v>
      </c>
      <c r="H103" s="31" t="s">
        <v>177</v>
      </c>
      <c r="I103" s="129"/>
      <c r="J103" s="31"/>
      <c r="K103" s="129"/>
      <c r="L103" s="27" t="e">
        <f aca="false" t="array" ref="L103:L103">INDEX(Cable_L!$B$3:$B$77,MATCH(1,COUNTIFS($G103,Cable_L!$A$3:$A$77,$H103,Cable_L!$C$3:$C$77),0))</f>
        <v>#NAME?</v>
      </c>
      <c r="M103" s="22" t="e">
        <f aca="false" t="array" ref="M103:M105">_xlfn._xlws.sort(_xlfn.unique(G103:G110))</f>
        <v>#NAME?</v>
      </c>
      <c r="N103" s="27" t="e">
        <f aca="false" t="array" ref="N103:N103">INDEX(INDEX(Cable_L!$H$3:$K$77,,MATCH($N$2,Cable_L!$H$2:$K$2,0)),MATCH(1,COUNTIFS(G103,Cable_L!$A$3:$A$77,H103,Cable_L!$C$3:$C$77),0))</f>
        <v>#NAME?</v>
      </c>
      <c r="O103" s="27" t="e">
        <f aca="false" t="array" ref="O103:O103">INDEX(INDEX(Cable_L!$H$3:$K$77,,MATCH(O$2,Cable_L!$H$2:$K$2,0)),MATCH(1,COUNTIFS($G103,Cable_L!$A$3:$A$77,$H103,Cable_L!$C$3:$C$77),0))</f>
        <v>#NAME?</v>
      </c>
      <c r="P103" s="22" t="e">
        <f aca="false" t="array" ref="P103:P104">_xlfn._xlws.filter(_xlfn.unique(N103:N110),_xlfn.unique(N103:N110)&lt;&gt;"")</f>
        <v>#NAME?</v>
      </c>
      <c r="Q103" s="16" t="e">
        <f aca="false">COUNTIF(N103:N110,P103)</f>
        <v>#NAME?</v>
      </c>
      <c r="R103" s="22" t="e">
        <f aca="false" t="array" ref="R103:R104">_xlfn._xlws.filter(_xlfn.unique(O103:O110),_xlfn.unique(O103:O110)&lt;&gt;"")</f>
        <v>#NAME?</v>
      </c>
      <c r="S103" s="27" t="e">
        <f aca="false">COUNTIF(O103:O110,R103)</f>
        <v>#NAME?</v>
      </c>
    </row>
    <row r="104" customFormat="false" ht="15" hidden="false" customHeight="false" outlineLevel="0" collapsed="false">
      <c r="C104" s="228" t="s">
        <v>67</v>
      </c>
      <c r="E104" s="16" t="s">
        <v>1301</v>
      </c>
      <c r="F104" s="229"/>
      <c r="G104" s="36" t="str">
        <f aca="false">IF(LEFT(F104,3)="2.5", MID(F104,7,2),LEFT(F104,2))</f>
        <v/>
      </c>
      <c r="H104" s="31"/>
      <c r="I104" s="31"/>
      <c r="J104" s="31"/>
      <c r="K104" s="31"/>
      <c r="L104" s="27"/>
      <c r="M104" s="22" t="e">
        <v>#NAME?</v>
      </c>
      <c r="N104" s="27"/>
      <c r="O104" s="27"/>
      <c r="P104" s="22" t="e">
        <v>#NAME?</v>
      </c>
      <c r="Q104" s="16" t="e">
        <f aca="false">COUNTIF(N103:N110,P104)</f>
        <v>#NAME?</v>
      </c>
      <c r="R104" s="22" t="e">
        <v>#NAME?</v>
      </c>
      <c r="S104" s="27" t="e">
        <f aca="false">COUNTIF(O103:O110,R104)</f>
        <v>#NAME?</v>
      </c>
    </row>
    <row r="105" customFormat="false" ht="15" hidden="false" customHeight="false" outlineLevel="0" collapsed="false">
      <c r="C105" s="228" t="s">
        <v>1302</v>
      </c>
      <c r="D105" s="16" t="s">
        <v>1127</v>
      </c>
      <c r="E105" s="16" t="s">
        <v>1303</v>
      </c>
      <c r="F105" s="165" t="s">
        <v>1304</v>
      </c>
      <c r="G105" s="36" t="str">
        <f aca="false">IF(LEFT(F105,3)="2.5", MID(F105,7,2),LEFT(F105,2))</f>
        <v>31</v>
      </c>
      <c r="H105" s="31" t="s">
        <v>177</v>
      </c>
      <c r="I105" s="124"/>
      <c r="J105" s="31"/>
      <c r="K105" s="31"/>
      <c r="L105" s="27" t="e">
        <f aca="false" t="array" ref="L105:L105">INDEX(Cable_L!$B$3:$B$77,MATCH(1,COUNTIFS($G105,Cable_L!$A$3:$A$77,$H105,Cable_L!$C$3:$C$77),0))</f>
        <v>#NAME?</v>
      </c>
      <c r="M105" s="22" t="e">
        <v>#NAME?</v>
      </c>
      <c r="N105" s="27" t="e">
        <f aca="false" t="array" ref="N105:N105">INDEX(INDEX(Cable_L!$H$3:$K$77,,MATCH($N$2,Cable_L!$H$2:$K$2,0)),MATCH(1,COUNTIFS(G105,Cable_L!$A$3:$A$77,H105,Cable_L!$C$3:$C$77),0))</f>
        <v>#NAME?</v>
      </c>
      <c r="O105" s="27" t="e">
        <f aca="false" t="array" ref="O105:O105">INDEX(INDEX(Cable_L!$H$3:$K$77,,MATCH(O$2,Cable_L!$H$2:$K$2,0)),MATCH(1,COUNTIFS($G105,Cable_L!$A$3:$A$77,$H105,Cable_L!$C$3:$C$77),0))</f>
        <v>#NAME?</v>
      </c>
    </row>
    <row r="106" customFormat="false" ht="15" hidden="false" customHeight="false" outlineLevel="0" collapsed="false">
      <c r="C106" s="228" t="s">
        <v>1305</v>
      </c>
      <c r="D106" s="16" t="s">
        <v>1131</v>
      </c>
      <c r="E106" s="16" t="s">
        <v>1306</v>
      </c>
      <c r="F106" s="229" t="s">
        <v>1307</v>
      </c>
      <c r="G106" s="36" t="str">
        <f aca="false">IF(LEFT(F106,3)="2.5", MID(F106,7,2),LEFT(F106,2))</f>
        <v>36</v>
      </c>
      <c r="H106" s="31" t="s">
        <v>177</v>
      </c>
      <c r="I106" s="49"/>
      <c r="J106" s="31"/>
      <c r="K106" s="49"/>
      <c r="L106" s="27" t="e">
        <f aca="false" t="array" ref="L106:L106">INDEX(Cable_L!$B$3:$B$77,MATCH(1,COUNTIFS($G106,Cable_L!$A$3:$A$77,$H106,Cable_L!$C$3:$C$77),0))</f>
        <v>#NAME?</v>
      </c>
      <c r="N106" s="27" t="e">
        <f aca="false" t="array" ref="N106:N106">INDEX(INDEX(Cable_L!$H$3:$K$77,,MATCH($N$2,Cable_L!$H$2:$K$2,0)),MATCH(1,COUNTIFS(G106,Cable_L!$A$3:$A$77,H106,Cable_L!$C$3:$C$77),0))</f>
        <v>#NAME?</v>
      </c>
      <c r="O106" s="27" t="e">
        <f aca="false" t="array" ref="O106:O106">INDEX(INDEX(Cable_L!$H$3:$K$77,,MATCH(O$2,Cable_L!$H$2:$K$2,0)),MATCH(1,COUNTIFS($G106,Cable_L!$A$3:$A$77,$H106,Cable_L!$C$3:$C$77),0))</f>
        <v>#NAME?</v>
      </c>
    </row>
    <row r="107" customFormat="false" ht="15" hidden="false" customHeight="false" outlineLevel="0" collapsed="false">
      <c r="C107" s="228" t="s">
        <v>1308</v>
      </c>
      <c r="D107" s="16" t="s">
        <v>1135</v>
      </c>
      <c r="E107" s="16" t="s">
        <v>1309</v>
      </c>
      <c r="F107" s="165" t="s">
        <v>1310</v>
      </c>
      <c r="G107" s="36" t="str">
        <f aca="false">IF(LEFT(F107,3)="2.5", MID(F107,7,2),LEFT(F107,2))</f>
        <v>31</v>
      </c>
      <c r="H107" s="31" t="s">
        <v>177</v>
      </c>
      <c r="I107" s="129"/>
      <c r="J107" s="31"/>
      <c r="K107" s="31"/>
      <c r="L107" s="27" t="e">
        <f aca="false" t="array" ref="L107:L107">INDEX(Cable_L!$B$3:$B$77,MATCH(1,COUNTIFS($G107,Cable_L!$A$3:$A$77,$H107,Cable_L!$C$3:$C$77),0))</f>
        <v>#NAME?</v>
      </c>
      <c r="N107" s="27" t="e">
        <f aca="false" t="array" ref="N107:N107">INDEX(INDEX(Cable_L!$H$3:$K$77,,MATCH($N$2,Cable_L!$H$2:$K$2,0)),MATCH(1,COUNTIFS(G107,Cable_L!$A$3:$A$77,H107,Cable_L!$C$3:$C$77),0))</f>
        <v>#NAME?</v>
      </c>
      <c r="O107" s="27" t="e">
        <f aca="false" t="array" ref="O107:O107">INDEX(INDEX(Cable_L!$H$3:$K$77,,MATCH(O$2,Cable_L!$H$2:$K$2,0)),MATCH(1,COUNTIFS($G107,Cable_L!$A$3:$A$77,$H107,Cable_L!$C$3:$C$77),0))</f>
        <v>#NAME?</v>
      </c>
    </row>
    <row r="108" customFormat="false" ht="15" hidden="false" customHeight="false" outlineLevel="0" collapsed="false">
      <c r="C108" s="228" t="s">
        <v>67</v>
      </c>
      <c r="E108" s="16" t="s">
        <v>1311</v>
      </c>
      <c r="F108" s="165"/>
      <c r="G108" s="36" t="str">
        <f aca="false">IF(LEFT(F108,3)="2.5", MID(F108,7,2),LEFT(F108,2))</f>
        <v/>
      </c>
      <c r="H108" s="31"/>
      <c r="I108" s="31"/>
      <c r="J108" s="31"/>
      <c r="K108" s="31"/>
      <c r="L108" s="14"/>
    </row>
    <row r="109" customFormat="false" ht="15" hidden="false" customHeight="false" outlineLevel="0" collapsed="false">
      <c r="C109" s="228" t="s">
        <v>67</v>
      </c>
      <c r="E109" s="16" t="s">
        <v>1312</v>
      </c>
      <c r="F109" s="165"/>
      <c r="G109" s="36" t="str">
        <f aca="false">IF(LEFT(F109,3)="2.5", MID(F109,7,2),LEFT(F109,2))</f>
        <v/>
      </c>
      <c r="H109" s="31"/>
      <c r="I109" s="31"/>
      <c r="J109" s="31"/>
      <c r="K109" s="31"/>
      <c r="L109" s="14"/>
    </row>
    <row r="110" customFormat="false" ht="15" hidden="false" customHeight="false" outlineLevel="0" collapsed="false">
      <c r="C110" s="232" t="s">
        <v>67</v>
      </c>
      <c r="D110" s="176"/>
      <c r="E110" s="176" t="s">
        <v>1313</v>
      </c>
      <c r="F110" s="177"/>
      <c r="G110" s="36" t="str">
        <f aca="false">IF(LEFT(F110,3)="2.5", MID(F110,7,2),LEFT(F110,2))</f>
        <v/>
      </c>
      <c r="H110" s="31"/>
      <c r="I110" s="31"/>
      <c r="J110" s="31"/>
      <c r="K110" s="31"/>
      <c r="L110" s="14"/>
    </row>
    <row r="111" customFormat="false" ht="15" hidden="false" customHeight="false" outlineLevel="0" collapsed="false">
      <c r="G111" s="36"/>
    </row>
    <row r="112" customFormat="false" ht="15" hidden="false" customHeight="false" outlineLevel="0" collapsed="false">
      <c r="G112" s="36"/>
    </row>
    <row r="113" customFormat="false" ht="15" hidden="false" customHeight="false" outlineLevel="0" collapsed="false">
      <c r="C113" s="22" t="s">
        <v>352</v>
      </c>
      <c r="G113" s="36"/>
    </row>
    <row r="114" customFormat="false" ht="15" hidden="false" customHeight="false" outlineLevel="0" collapsed="false">
      <c r="C114" s="16" t="s">
        <v>67</v>
      </c>
      <c r="F114" s="22" t="s">
        <v>1314</v>
      </c>
    </row>
    <row r="115" customFormat="false" ht="15" hidden="false" customHeight="false" outlineLevel="0" collapsed="false">
      <c r="C115" s="16" t="s">
        <v>67</v>
      </c>
      <c r="F115" s="22" t="s">
        <v>1315</v>
      </c>
      <c r="G115" s="36"/>
    </row>
    <row r="116" customFormat="false" ht="18.75" hidden="false" customHeight="false" outlineLevel="0" collapsed="false">
      <c r="C116" s="16" t="s">
        <v>67</v>
      </c>
      <c r="F116" s="22" t="s">
        <v>1316</v>
      </c>
      <c r="G116" s="36"/>
      <c r="M116" s="71" t="s">
        <v>1317</v>
      </c>
      <c r="N116" s="14"/>
      <c r="O116" s="14"/>
    </row>
    <row r="117" customFormat="false" ht="18.75" hidden="false" customHeight="false" outlineLevel="0" collapsed="false">
      <c r="C117" s="16" t="s">
        <v>67</v>
      </c>
      <c r="F117" s="22" t="s">
        <v>1318</v>
      </c>
      <c r="G117" s="36"/>
      <c r="M117" s="72"/>
      <c r="N117" s="235" t="s">
        <v>177</v>
      </c>
      <c r="O117" s="74" t="s">
        <v>350</v>
      </c>
      <c r="P117" s="15"/>
    </row>
    <row r="118" customFormat="false" ht="18.75" hidden="false" customHeight="false" outlineLevel="0" collapsed="false">
      <c r="C118" s="16" t="s">
        <v>67</v>
      </c>
      <c r="F118" s="22" t="s">
        <v>1319</v>
      </c>
      <c r="G118" s="36"/>
      <c r="M118" s="15"/>
      <c r="N118" s="94" t="e">
        <f aca="false" t="array" ref="N118:N119">_xlfn._xlws.sort(_xlfn._xlws.filter(_xlfn.unique($N$4:$N$113),_xlfn.unique($N$4:$N$113)&lt;&gt;""))</f>
        <v>#NAME?</v>
      </c>
      <c r="O118" s="95" t="e">
        <f aca="false">COUNTIFS($N$4:$N$113,"=" &amp; N118,$H$4:$H$113,"red")</f>
        <v>#NAME?</v>
      </c>
      <c r="P118" s="15"/>
    </row>
    <row r="119" customFormat="false" ht="18.75" hidden="false" customHeight="false" outlineLevel="0" collapsed="false">
      <c r="C119" s="16" t="s">
        <v>67</v>
      </c>
      <c r="F119" s="22" t="s">
        <v>1320</v>
      </c>
      <c r="G119" s="36"/>
      <c r="M119" s="78"/>
      <c r="N119" s="89" t="e">
        <v>#NAME?</v>
      </c>
      <c r="O119" s="90" t="e">
        <f aca="false">COUNTIFS($N$4:$N$113,"=" &amp; N119,$H$4:$H$113,"red")</f>
        <v>#NAME?</v>
      </c>
      <c r="P119" s="15"/>
    </row>
    <row r="120" customFormat="false" ht="18.75" hidden="false" customHeight="false" outlineLevel="0" collapsed="false">
      <c r="C120" s="16" t="s">
        <v>67</v>
      </c>
      <c r="F120" s="22" t="s">
        <v>1321</v>
      </c>
      <c r="G120" s="36"/>
      <c r="M120" s="78"/>
      <c r="N120" s="87"/>
      <c r="O120" s="88" t="n">
        <f aca="false">COUNTIFS($N$4:$N$113,"=" &amp; N120,$H$4:$H$113,"grn")</f>
        <v>0</v>
      </c>
      <c r="P120" s="15"/>
    </row>
    <row r="121" customFormat="false" ht="18.75" hidden="false" customHeight="false" outlineLevel="0" collapsed="false">
      <c r="C121" s="16" t="s">
        <v>67</v>
      </c>
      <c r="F121" s="22" t="s">
        <v>1322</v>
      </c>
      <c r="G121" s="36"/>
      <c r="M121" s="78"/>
      <c r="N121" s="82"/>
      <c r="O121" s="83" t="n">
        <f aca="false">COUNTIFS($N$4:$N$113,"=" &amp; N121,$H$4:$H$113,"blu")</f>
        <v>0</v>
      </c>
    </row>
    <row r="122" customFormat="false" ht="18.75" hidden="false" customHeight="false" outlineLevel="0" collapsed="false">
      <c r="C122" s="16" t="s">
        <v>67</v>
      </c>
      <c r="F122" s="16" t="s">
        <v>1323</v>
      </c>
      <c r="G122" s="36"/>
      <c r="M122" s="78"/>
      <c r="N122" s="77"/>
      <c r="O122" s="74"/>
      <c r="P122" s="15"/>
    </row>
    <row r="123" customFormat="false" ht="18.75" hidden="false" customHeight="false" outlineLevel="0" collapsed="false">
      <c r="C123" s="16" t="s">
        <v>67</v>
      </c>
      <c r="F123" s="16" t="s">
        <v>1324</v>
      </c>
      <c r="M123" s="15"/>
      <c r="N123" s="112"/>
      <c r="O123" s="86"/>
      <c r="P123" s="15"/>
    </row>
    <row r="124" customFormat="false" ht="18.75" hidden="false" customHeight="false" outlineLevel="0" collapsed="false">
      <c r="C124" s="16" t="s">
        <v>67</v>
      </c>
      <c r="F124" s="16" t="s">
        <v>1325</v>
      </c>
      <c r="G124" s="36"/>
      <c r="M124" s="78"/>
      <c r="N124" s="87"/>
      <c r="O124" s="88"/>
      <c r="P124" s="15"/>
    </row>
    <row r="125" customFormat="false" ht="18.75" hidden="false" customHeight="false" outlineLevel="0" collapsed="false">
      <c r="C125" s="16" t="s">
        <v>67</v>
      </c>
      <c r="F125" s="16" t="s">
        <v>1326</v>
      </c>
      <c r="G125" s="36"/>
      <c r="M125" s="78"/>
      <c r="N125" s="87"/>
      <c r="O125" s="88"/>
      <c r="P125" s="15"/>
    </row>
    <row r="126" customFormat="false" ht="18.75" hidden="false" customHeight="false" outlineLevel="0" collapsed="false">
      <c r="C126" s="16" t="s">
        <v>67</v>
      </c>
      <c r="F126" s="16" t="s">
        <v>1327</v>
      </c>
      <c r="G126" s="36"/>
      <c r="M126" s="78"/>
      <c r="N126" s="82"/>
      <c r="O126" s="83"/>
      <c r="P126" s="15"/>
    </row>
    <row r="127" customFormat="false" ht="18.75" hidden="false" customHeight="false" outlineLevel="0" collapsed="false">
      <c r="C127" s="16" t="s">
        <v>67</v>
      </c>
      <c r="F127" s="16" t="s">
        <v>1328</v>
      </c>
      <c r="G127" s="36"/>
      <c r="M127" s="78"/>
      <c r="N127" s="235" t="s">
        <v>177</v>
      </c>
      <c r="O127" s="74" t="s">
        <v>360</v>
      </c>
      <c r="P127" s="15"/>
    </row>
    <row r="128" customFormat="false" ht="18.75" hidden="false" customHeight="false" outlineLevel="0" collapsed="false">
      <c r="C128" s="16" t="s">
        <v>67</v>
      </c>
      <c r="F128" s="16" t="s">
        <v>1329</v>
      </c>
      <c r="G128" s="36"/>
      <c r="M128" s="15"/>
      <c r="N128" s="94" t="e">
        <f aca="false" t="array" ref="N128:N129">_xlfn._xlws.sort(_xlfn._xlws.filter(_xlfn.unique($O$4:$O$113),_xlfn.unique($O$4:$O$113)&lt;&gt;""))</f>
        <v>#NAME?</v>
      </c>
      <c r="O128" s="95" t="e">
        <f aca="false">COUNTIFS($O$4:$O$113,"=" &amp; N128,$H$4:$H$113,"red")</f>
        <v>#NAME?</v>
      </c>
      <c r="P128" s="15"/>
    </row>
    <row r="129" customFormat="false" ht="18.75" hidden="false" customHeight="false" outlineLevel="0" collapsed="false">
      <c r="C129" s="16" t="s">
        <v>67</v>
      </c>
      <c r="F129" s="16" t="s">
        <v>1330</v>
      </c>
      <c r="G129" s="36"/>
      <c r="M129" s="78"/>
      <c r="N129" s="89" t="e">
        <v>#NAME?</v>
      </c>
      <c r="O129" s="90" t="e">
        <f aca="false">COUNTIFS($O$4:$O$113,"=" &amp; N129,$H$4:$H$113,"red")</f>
        <v>#NAME?</v>
      </c>
      <c r="P129" s="15"/>
    </row>
    <row r="130" customFormat="false" ht="18.75" hidden="false" customHeight="false" outlineLevel="0" collapsed="false">
      <c r="F130" s="11"/>
      <c r="G130" s="36"/>
      <c r="M130" s="78"/>
      <c r="N130" s="87"/>
      <c r="O130" s="88" t="n">
        <f aca="false">COUNTIFS($O$4:$O$113,"=" &amp; N130,$H$4:$H$113,"blu")</f>
        <v>0</v>
      </c>
      <c r="P130" s="15"/>
    </row>
    <row r="131" customFormat="false" ht="18.75" hidden="false" customHeight="false" outlineLevel="0" collapsed="false">
      <c r="F131" s="11"/>
      <c r="G131" s="36"/>
      <c r="M131" s="78"/>
      <c r="N131" s="87"/>
      <c r="O131" s="88" t="n">
        <f aca="false">COUNTIFS($O$4:$O$113,"=" &amp; N131,$H$4:$H$113,"blu")</f>
        <v>0</v>
      </c>
      <c r="P131" s="15"/>
    </row>
    <row r="132" customFormat="false" ht="18.75" hidden="false" customHeight="false" outlineLevel="0" collapsed="false">
      <c r="M132" s="78"/>
      <c r="N132" s="82"/>
      <c r="O132" s="83" t="n">
        <f aca="false">COUNTIFS($O$4:$O$113,"=" &amp; N132,$H$4:$H$113,"blu")</f>
        <v>0</v>
      </c>
    </row>
    <row r="133" customFormat="false" ht="18.75" hidden="false" customHeight="false" outlineLevel="0" collapsed="false">
      <c r="G133" s="36"/>
      <c r="M133" s="15"/>
      <c r="N133" s="77"/>
      <c r="O133" s="74"/>
      <c r="P133" s="15"/>
    </row>
    <row r="134" customFormat="false" ht="18.75" hidden="false" customHeight="false" outlineLevel="0" collapsed="false">
      <c r="G134" s="36"/>
      <c r="M134" s="78"/>
      <c r="N134" s="78"/>
      <c r="O134" s="77"/>
      <c r="P134" s="15"/>
    </row>
    <row r="135" customFormat="false" ht="18.75" hidden="false" customHeight="false" outlineLevel="0" collapsed="false">
      <c r="G135" s="36"/>
      <c r="M135" s="78"/>
      <c r="N135" s="78"/>
      <c r="O135" s="77"/>
      <c r="P135" s="15"/>
    </row>
    <row r="136" customFormat="false" ht="18.75" hidden="false" customHeight="false" outlineLevel="0" collapsed="false">
      <c r="G136" s="36"/>
      <c r="M136" s="78"/>
      <c r="N136" s="78"/>
      <c r="O136" s="77"/>
      <c r="P136" s="15"/>
    </row>
    <row r="137" customFormat="false" ht="18.75" hidden="false" customHeight="false" outlineLevel="0" collapsed="false">
      <c r="G137" s="36"/>
      <c r="N137" s="78"/>
      <c r="O137" s="77"/>
      <c r="P137" s="15"/>
    </row>
    <row r="138" customFormat="false" ht="18.75" hidden="false" customHeight="false" outlineLevel="0" collapsed="false">
      <c r="G138" s="36"/>
      <c r="N138" s="78"/>
      <c r="O138" s="77"/>
    </row>
    <row r="139" customFormat="false" ht="15" hidden="false" customHeight="false" outlineLevel="0" collapsed="false">
      <c r="G139" s="36"/>
    </row>
    <row r="140" customFormat="false" ht="15" hidden="false" customHeight="false" outlineLevel="0" collapsed="false">
      <c r="G140" s="36"/>
    </row>
    <row r="143" customFormat="false" ht="15" hidden="false" customHeight="false" outlineLevel="0" collapsed="false">
      <c r="D143" s="22" t="s">
        <v>1331</v>
      </c>
      <c r="E143" s="16" t="s">
        <v>1055</v>
      </c>
    </row>
    <row r="144" customFormat="false" ht="15" hidden="false" customHeight="false" outlineLevel="0" collapsed="false">
      <c r="E144" s="16" t="s">
        <v>1084</v>
      </c>
    </row>
    <row r="145" customFormat="false" ht="15" hidden="false" customHeight="false" outlineLevel="0" collapsed="false">
      <c r="E145" s="16" t="s">
        <v>1171</v>
      </c>
    </row>
    <row r="146" customFormat="false" ht="15" hidden="false" customHeight="false" outlineLevel="0" collapsed="false">
      <c r="E146" s="16" t="s">
        <v>1190</v>
      </c>
    </row>
    <row r="147" customFormat="false" ht="15" hidden="false" customHeight="false" outlineLevel="0" collapsed="false">
      <c r="E147" s="16" t="s">
        <v>1191</v>
      </c>
    </row>
    <row r="148" customFormat="false" ht="15" hidden="false" customHeight="false" outlineLevel="0" collapsed="false">
      <c r="E148" s="16" t="s">
        <v>1219</v>
      </c>
    </row>
    <row r="149" customFormat="false" ht="15" hidden="false" customHeight="false" outlineLevel="0" collapsed="false">
      <c r="E149" s="16" t="s">
        <v>1229</v>
      </c>
    </row>
    <row r="150" customFormat="false" ht="15" hidden="false" customHeight="false" outlineLevel="0" collapsed="false">
      <c r="E150" s="16" t="s">
        <v>1230</v>
      </c>
    </row>
    <row r="151" customFormat="false" ht="15" hidden="false" customHeight="false" outlineLevel="0" collapsed="false">
      <c r="E151" s="16" t="s">
        <v>1231</v>
      </c>
    </row>
    <row r="152" customFormat="false" ht="15" hidden="false" customHeight="false" outlineLevel="0" collapsed="false">
      <c r="E152" s="16" t="s">
        <v>1253</v>
      </c>
    </row>
    <row r="153" customFormat="false" ht="15" hidden="false" customHeight="false" outlineLevel="0" collapsed="false">
      <c r="E153" s="16" t="s">
        <v>1272</v>
      </c>
    </row>
    <row r="154" customFormat="false" ht="15" hidden="false" customHeight="false" outlineLevel="0" collapsed="false">
      <c r="E154" s="16" t="s">
        <v>1273</v>
      </c>
    </row>
    <row r="155" customFormat="false" ht="15" hidden="false" customHeight="false" outlineLevel="0" collapsed="false">
      <c r="E155" s="16" t="s">
        <v>1301</v>
      </c>
    </row>
    <row r="156" customFormat="false" ht="15" hidden="false" customHeight="false" outlineLevel="0" collapsed="false">
      <c r="E156" s="16" t="s">
        <v>1311</v>
      </c>
    </row>
    <row r="157" customFormat="false" ht="15" hidden="false" customHeight="false" outlineLevel="0" collapsed="false">
      <c r="E157" s="16" t="s">
        <v>1312</v>
      </c>
    </row>
    <row r="158" customFormat="false" ht="15" hidden="false" customHeight="false" outlineLevel="0" collapsed="false">
      <c r="E158" s="16" t="s">
        <v>1313</v>
      </c>
    </row>
  </sheetData>
  <mergeCells count="5">
    <mergeCell ref="H1:H3"/>
    <mergeCell ref="L1:L3"/>
    <mergeCell ref="M1:M3"/>
    <mergeCell ref="C2:F2"/>
    <mergeCell ref="I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07"/>
  <sheetViews>
    <sheetView showFormulas="false" showGridLines="true" showRowColHeaders="true" showZeros="true" rightToLeft="false" tabSelected="false" showOutlineSymbols="true" defaultGridColor="true" view="normal" topLeftCell="B17" colorId="64" zoomScale="110" zoomScaleNormal="110" zoomScalePageLayoutView="100" workbookViewId="0">
      <selection pane="topLeft" activeCell="F31" activeCellId="0" sqref="F31"/>
    </sheetView>
  </sheetViews>
  <sheetFormatPr defaultRowHeight="45" zeroHeight="false" outlineLevelRow="0" outlineLevelCol="0"/>
  <cols>
    <col collapsed="false" customWidth="true" hidden="true" outlineLevel="0" max="1" min="1" style="0" width="27.71"/>
    <col collapsed="false" customWidth="true" hidden="false" outlineLevel="0" max="2" min="2" style="27" width="27.71"/>
    <col collapsed="false" customWidth="true" hidden="false" outlineLevel="0" max="3" min="3" style="98" width="31.15"/>
    <col collapsed="false" customWidth="true" hidden="true" outlineLevel="0" max="4" min="4" style="98" width="18"/>
    <col collapsed="false" customWidth="false" hidden="true" outlineLevel="0" max="5" min="5" style="98" width="11.52"/>
    <col collapsed="false" customWidth="true" hidden="false" outlineLevel="0" max="6" min="6" style="98" width="27.58"/>
    <col collapsed="false" customWidth="true" hidden="false" outlineLevel="0" max="7" min="7" style="98" width="14.01"/>
    <col collapsed="false" customWidth="true" hidden="false" outlineLevel="0" max="9" min="8" style="98" width="9.14"/>
    <col collapsed="false" customWidth="true" hidden="false" outlineLevel="0" max="10" min="10" style="0" width="8.67"/>
    <col collapsed="false" customWidth="true" hidden="false" outlineLevel="0" max="12" min="11" style="14" width="1.58"/>
    <col collapsed="false" customWidth="true" hidden="false" outlineLevel="0" max="13" min="13" style="14" width="1.71"/>
    <col collapsed="false" customWidth="true" hidden="false" outlineLevel="0" max="1025" min="14" style="0" width="8.67"/>
  </cols>
  <sheetData>
    <row r="1" customFormat="false" ht="21" hidden="false" customHeight="true" outlineLevel="0" collapsed="false">
      <c r="A1" s="0" t="n">
        <f aca="false">'DCB - Mag - True'!C1</f>
        <v>0</v>
      </c>
      <c r="B1" s="236" t="s">
        <v>1026</v>
      </c>
      <c r="D1" s="98" t="n">
        <f aca="false">'DCB - Mag - True'!F1</f>
        <v>0</v>
      </c>
      <c r="E1" s="98" t="str">
        <f aca="false">'DCB - Mag - True'!L1</f>
        <v>SBC section</v>
      </c>
    </row>
    <row r="2" customFormat="false" ht="16.5" hidden="false" customHeight="true" outlineLevel="0" collapsed="false">
      <c r="A2" s="0" t="str">
        <f aca="false">'DCB - Mag - True'!C2</f>
        <v>DCB - Mag - True</v>
      </c>
      <c r="D2" s="98" t="n">
        <f aca="false">'DCB - Mag - True'!F2</f>
        <v>0</v>
      </c>
      <c r="E2" s="98" t="n">
        <f aca="false">'DCB - Mag - True'!L2</f>
        <v>0</v>
      </c>
      <c r="H2" s="98" t="str">
        <f aca="false">'DCB - Mag - True'!N2</f>
        <v>A-bot</v>
      </c>
      <c r="I2" s="98" t="str">
        <f aca="false">'DCB - Mag - True'!O2</f>
        <v>C-top</v>
      </c>
      <c r="K2" s="25" t="s">
        <v>42</v>
      </c>
      <c r="L2" s="25"/>
      <c r="M2" s="25"/>
    </row>
    <row r="3" s="114" customFormat="true" ht="29.25" hidden="false" customHeight="true" outlineLevel="0" collapsed="false">
      <c r="A3" s="114" t="str">
        <f aca="false">'DCB - Mag - True'!C3</f>
        <v>LVR Name</v>
      </c>
      <c r="B3" s="24" t="s">
        <v>865</v>
      </c>
      <c r="C3" s="149" t="s">
        <v>372</v>
      </c>
      <c r="D3" s="149" t="str">
        <f aca="false">'DCB - Mag - True'!F3</f>
        <v>LVR ID - Connector - Pin</v>
      </c>
      <c r="E3" s="149" t="n">
        <f aca="false">'DCB - Mag - True'!L3</f>
        <v>0</v>
      </c>
      <c r="F3" s="149" t="s">
        <v>670</v>
      </c>
      <c r="G3" s="149"/>
      <c r="H3" s="149" t="str">
        <f aca="false">'DCB - Mag - True'!N3</f>
        <v>L (m)</v>
      </c>
      <c r="I3" s="149" t="str">
        <f aca="false">'DCB - Mag - True'!O3</f>
        <v>L (m)</v>
      </c>
      <c r="K3" s="14"/>
      <c r="L3" s="14"/>
      <c r="M3" s="14"/>
    </row>
    <row r="4" customFormat="false" ht="45" hidden="false" customHeight="true" outlineLevel="0" collapsed="false">
      <c r="A4" s="0" t="str">
        <f aca="false">'DCB - Mag - True'!C4</f>
        <v>DCB_7_alpha_b_P/N</v>
      </c>
      <c r="B4" s="27" t="str">
        <f aca="false">IF(ISNUMBER(SEARCH("_P/N",A4)),SUBSTITUTE(A4,"_P/N",""),"")</f>
        <v>DCB_7_alpha_b</v>
      </c>
      <c r="C4" s="98" t="str">
        <f aca="false">'DCB - Mag - True'!E4</f>
        <v>P20 - 1/9</v>
      </c>
      <c r="D4" s="98" t="str">
        <f aca="false">'DCB - Mag - True'!F4</f>
        <v>27 - J13 - 8/7</v>
      </c>
      <c r="E4" s="98" t="e">
        <f aca="false">'DCB - Mag - True'!L4</f>
        <v>#NAME?</v>
      </c>
      <c r="F4" s="98" t="e">
        <f aca="false">CONCATENATE(IF(ISNUMBER(SEARCH("2.5V:",D4)),SUBSTITUTE(D4,"2.5V:",""),D4),"   ",E4)</f>
        <v>#NAME?</v>
      </c>
      <c r="H4" s="98" t="e">
        <f aca="false">'DCB - Mag - True'!N4</f>
        <v>#NAME?</v>
      </c>
      <c r="I4" s="98" t="e">
        <f aca="false">'DCB - Mag - True'!O4</f>
        <v>#NAME?</v>
      </c>
      <c r="K4" s="227"/>
    </row>
    <row r="5" customFormat="false" ht="45" hidden="false" customHeight="true" outlineLevel="0" collapsed="false">
      <c r="A5" s="0" t="str">
        <f aca="false">'DCB - Mag - True'!C5</f>
        <v>DCB_7_alpha_b_P/N_S</v>
      </c>
      <c r="B5" s="27" t="str">
        <f aca="false">IF(ISNUMBER(SEARCH("_P/N",A5)),SUBSTITUTE(A5,"_P/N",""),"")</f>
        <v>DCB_7_alpha_b_S</v>
      </c>
      <c r="C5" s="98" t="str">
        <f aca="false">'DCB - Mag - True'!E5</f>
        <v>P20 - 2/10</v>
      </c>
      <c r="D5" s="98" t="str">
        <f aca="false">'DCB - Mag - True'!F5</f>
        <v>27 - J13 - 6/5</v>
      </c>
      <c r="E5" s="98" t="e">
        <f aca="false">'DCB - Mag - True'!L5</f>
        <v>#NAME?</v>
      </c>
      <c r="F5" s="98" t="e">
        <f aca="false">CONCATENATE(IF(ISNUMBER(SEARCH("2.5V:",D5)),SUBSTITUTE(D5,"2.5V:",""),D5),"   ",E5)</f>
        <v>#NAME?</v>
      </c>
      <c r="H5" s="98" t="e">
        <f aca="false">'DCB - Mag - True'!N5</f>
        <v>#NAME?</v>
      </c>
      <c r="I5" s="98" t="e">
        <f aca="false">'DCB - Mag - True'!O5</f>
        <v>#NAME?</v>
      </c>
      <c r="K5" s="49"/>
      <c r="L5" s="31"/>
      <c r="M5" s="31"/>
    </row>
    <row r="6" customFormat="false" ht="45" hidden="false" customHeight="true" outlineLevel="0" collapsed="false">
      <c r="A6" s="0" t="str">
        <f aca="false">'DCB - Mag - True'!C6</f>
        <v>DCB_6_7_alpha_b_25_P/N</v>
      </c>
      <c r="B6" s="27" t="str">
        <f aca="false">IF(ISNUMBER(SEARCH("_P/N",A6)),SUBSTITUTE(A6,"_P/N",""),"")</f>
        <v>DCB_6_7_alpha_b_25</v>
      </c>
      <c r="C6" s="98" t="str">
        <f aca="false">'DCB - Mag - True'!E6</f>
        <v>P20 - 3/11</v>
      </c>
      <c r="D6" s="98" t="str">
        <f aca="false">'DCB - Mag - True'!F6</f>
        <v>2.5V: 34 - J13 - 8/7</v>
      </c>
      <c r="E6" s="98" t="e">
        <f aca="false">'DCB - Mag - True'!L6</f>
        <v>#NAME?</v>
      </c>
      <c r="F6" s="98" t="e">
        <f aca="false">CONCATENATE(IF(ISNUMBER(SEARCH("2.5V:",D6)),SUBSTITUTE(D6,"2.5V:",""),D6),"   ",E6)</f>
        <v>#NAME?</v>
      </c>
      <c r="H6" s="98" t="e">
        <f aca="false">'DCB - Mag - True'!N6</f>
        <v>#NAME?</v>
      </c>
      <c r="I6" s="98" t="e">
        <f aca="false">'DCB - Mag - True'!O6</f>
        <v>#NAME?</v>
      </c>
      <c r="K6" s="49"/>
      <c r="L6" s="31"/>
      <c r="M6" s="31"/>
    </row>
    <row r="7" customFormat="false" ht="45" hidden="false" customHeight="true" outlineLevel="0" collapsed="false">
      <c r="A7" s="0" t="str">
        <f aca="false">'DCB - Mag - True'!C7</f>
        <v>DCB_8_alpha_b_P/N</v>
      </c>
      <c r="B7" s="27" t="str">
        <f aca="false">IF(ISNUMBER(SEARCH("_P/N",A7)),SUBSTITUTE(A7,"_P/N",""),"")</f>
        <v>DCB_8_alpha_b</v>
      </c>
      <c r="C7" s="98" t="str">
        <f aca="false">'DCB - Mag - True'!E7</f>
        <v>P20 - 4/12</v>
      </c>
      <c r="D7" s="98" t="str">
        <f aca="false">'DCB - Mag - True'!F7</f>
        <v>25 - J13 - 4/3</v>
      </c>
      <c r="E7" s="98" t="e">
        <f aca="false">'DCB - Mag - True'!L7</f>
        <v>#NAME?</v>
      </c>
      <c r="F7" s="98" t="e">
        <f aca="false">CONCATENATE(IF(ISNUMBER(SEARCH("2.5V:",D7)),SUBSTITUTE(D7,"2.5V:",""),D7),"   ",E7)</f>
        <v>#NAME?</v>
      </c>
      <c r="H7" s="98" t="e">
        <f aca="false">'DCB - Mag - True'!N7</f>
        <v>#NAME?</v>
      </c>
      <c r="I7" s="98" t="e">
        <f aca="false">'DCB - Mag - True'!O7</f>
        <v>#NAME?</v>
      </c>
      <c r="K7" s="49"/>
      <c r="L7" s="31"/>
      <c r="M7" s="31"/>
    </row>
    <row r="8" customFormat="false" ht="45" hidden="false" customHeight="true" outlineLevel="0" collapsed="false">
      <c r="A8" s="0" t="str">
        <f aca="false">'DCB - Mag - True'!C8</f>
        <v>DCB_8_alpha_b_P/N_S</v>
      </c>
      <c r="B8" s="27" t="str">
        <f aca="false">IF(ISNUMBER(SEARCH("_P/N",A8)),SUBSTITUTE(A8,"_P/N",""),"")</f>
        <v>DCB_8_alpha_b_S</v>
      </c>
      <c r="C8" s="98" t="str">
        <f aca="false">'DCB - Mag - True'!E8</f>
        <v>P20 - 5/13</v>
      </c>
      <c r="D8" s="98" t="str">
        <f aca="false">'DCB - Mag - True'!F8</f>
        <v>25 - J13 - 2/1 </v>
      </c>
      <c r="E8" s="98" t="e">
        <f aca="false">'DCB - Mag - True'!L8</f>
        <v>#NAME?</v>
      </c>
      <c r="F8" s="98" t="e">
        <f aca="false">CONCATENATE(IF(ISNUMBER(SEARCH("2.5V:",D8)),SUBSTITUTE(D8,"2.5V:",""),D8),"   ",E8)</f>
        <v>#NAME?</v>
      </c>
      <c r="H8" s="98" t="e">
        <f aca="false">'DCB - Mag - True'!N8</f>
        <v>#NAME?</v>
      </c>
      <c r="I8" s="98" t="e">
        <f aca="false">'DCB - Mag - True'!O8</f>
        <v>#NAME?</v>
      </c>
      <c r="K8" s="49"/>
      <c r="L8" s="31"/>
      <c r="M8" s="31"/>
    </row>
    <row r="9" customFormat="false" ht="45" hidden="false" customHeight="true" outlineLevel="0" collapsed="false">
      <c r="A9" s="0" t="str">
        <f aca="false">'DCB - Mag - True'!C9</f>
        <v>DCB_10_11_alpha_b_25_P/N</v>
      </c>
      <c r="B9" s="27" t="str">
        <f aca="false">IF(ISNUMBER(SEARCH("_P/N",A9)),SUBSTITUTE(A9,"_P/N",""),"")</f>
        <v>DCB_10_11_alpha_b_25</v>
      </c>
      <c r="C9" s="98" t="str">
        <f aca="false">'DCB - Mag - True'!E9</f>
        <v>P20 - 6/14</v>
      </c>
      <c r="D9" s="98" t="str">
        <f aca="false">'DCB - Mag - True'!F9</f>
        <v>2.5V: 34 - J12 - 6/5</v>
      </c>
      <c r="E9" s="98" t="e">
        <f aca="false">'DCB - Mag - True'!L9</f>
        <v>#NAME?</v>
      </c>
      <c r="F9" s="98" t="e">
        <f aca="false">CONCATENATE(IF(ISNUMBER(SEARCH("2.5V:",D9)),SUBSTITUTE(D9,"2.5V:",""),D9),"   ",E9)</f>
        <v>#NAME?</v>
      </c>
      <c r="H9" s="98" t="e">
        <f aca="false">'DCB - Mag - True'!N9</f>
        <v>#NAME?</v>
      </c>
      <c r="I9" s="98" t="e">
        <f aca="false">'DCB - Mag - True'!O9</f>
        <v>#NAME?</v>
      </c>
      <c r="K9" s="49"/>
      <c r="L9" s="31"/>
      <c r="M9" s="31"/>
    </row>
    <row r="10" customFormat="false" ht="45" hidden="false" customHeight="true" outlineLevel="0" collapsed="false">
      <c r="A10" s="0" t="str">
        <f aca="false">'DCB - Mag - True'!C10</f>
        <v>DCB_11_alpha_b_P/N</v>
      </c>
      <c r="B10" s="27" t="str">
        <f aca="false">IF(ISNUMBER(SEARCH("_P/N",A10)),SUBSTITUTE(A10,"_P/N",""),"")</f>
        <v>DCB_11_alpha_b</v>
      </c>
      <c r="C10" s="98" t="str">
        <f aca="false">'DCB - Mag - True'!E10</f>
        <v>P20 - 7/15</v>
      </c>
      <c r="D10" s="98" t="str">
        <f aca="false">'DCB - Mag - True'!F10</f>
        <v>26 - J13 - 4/3</v>
      </c>
      <c r="E10" s="98" t="e">
        <f aca="false">'DCB - Mag - True'!L10</f>
        <v>#NAME?</v>
      </c>
      <c r="F10" s="98" t="e">
        <f aca="false">CONCATENATE(IF(ISNUMBER(SEARCH("2.5V:",D10)),SUBSTITUTE(D10,"2.5V:",""),D10),"   ",E10)</f>
        <v>#NAME?</v>
      </c>
      <c r="H10" s="98" t="e">
        <f aca="false">'DCB - Mag - True'!N10</f>
        <v>#NAME?</v>
      </c>
      <c r="I10" s="98" t="e">
        <f aca="false">'DCB - Mag - True'!O10</f>
        <v>#NAME?</v>
      </c>
      <c r="K10" s="49"/>
      <c r="L10" s="31"/>
      <c r="M10" s="31"/>
    </row>
    <row r="11" customFormat="false" ht="11.25" hidden="false" customHeight="true" outlineLevel="0" collapsed="false">
      <c r="K11" s="31"/>
      <c r="L11" s="31"/>
      <c r="M11" s="31"/>
    </row>
    <row r="12" customFormat="false" ht="9.75" hidden="false" customHeight="true" outlineLevel="0" collapsed="false">
      <c r="K12" s="31"/>
      <c r="L12" s="31"/>
      <c r="M12" s="31"/>
    </row>
    <row r="13" customFormat="false" ht="45" hidden="false" customHeight="true" outlineLevel="0" collapsed="false">
      <c r="A13" s="0" t="str">
        <f aca="false">'DCB - Mag - True'!C13</f>
        <v>DCB_0_alpha_b_P/N</v>
      </c>
      <c r="B13" s="27" t="str">
        <f aca="false">IF(ISNUMBER(SEARCH("_P/N",A13)),SUBSTITUTE(A13,"_P/N",""),"")</f>
        <v>DCB_0_alpha_b</v>
      </c>
      <c r="C13" s="98" t="str">
        <f aca="false">'DCB - Mag - True'!E13</f>
        <v>P21 - 1/9</v>
      </c>
      <c r="D13" s="98" t="str">
        <f aca="false">'DCB - Mag - True'!F13</f>
        <v>25 - J12 - 4/3</v>
      </c>
      <c r="E13" s="98" t="e">
        <f aca="false">'DCB - Mag - True'!L13</f>
        <v>#NAME?</v>
      </c>
      <c r="F13" s="98" t="e">
        <f aca="false">CONCATENATE(IF(ISNUMBER(SEARCH("2.5V:",D13)),SUBSTITUTE(D13,"2.5V:",""),D13),"   ",E13)</f>
        <v>#NAME?</v>
      </c>
      <c r="H13" s="98" t="e">
        <f aca="false">'DCB - Mag - True'!N13</f>
        <v>#NAME?</v>
      </c>
      <c r="I13" s="98" t="e">
        <f aca="false">'DCB - Mag - True'!O13</f>
        <v>#NAME?</v>
      </c>
      <c r="K13" s="49"/>
      <c r="L13" s="31"/>
      <c r="M13" s="31"/>
    </row>
    <row r="14" customFormat="false" ht="45" hidden="false" customHeight="true" outlineLevel="0" collapsed="false">
      <c r="A14" s="0" t="str">
        <f aca="false">'DCB - Mag - True'!C14</f>
        <v>DCB_1_alpha_b_P/N_S</v>
      </c>
      <c r="B14" s="27" t="str">
        <f aca="false">IF(ISNUMBER(SEARCH("_P/N",A14)),SUBSTITUTE(A14,"_P/N",""),"")</f>
        <v>DCB_1_alpha_b_S</v>
      </c>
      <c r="C14" s="98" t="str">
        <f aca="false">'DCB - Mag - True'!E14</f>
        <v>P21 - 2/10</v>
      </c>
      <c r="D14" s="98" t="str">
        <f aca="false">'DCB - Mag - True'!F14</f>
        <v>25 - J12 - 6/5</v>
      </c>
      <c r="E14" s="98" t="e">
        <f aca="false">'DCB - Mag - True'!L14</f>
        <v>#NAME?</v>
      </c>
      <c r="F14" s="98" t="e">
        <f aca="false">CONCATENATE(IF(ISNUMBER(SEARCH("2.5V:",D14)),SUBSTITUTE(D14,"2.5V:",""),D14),"   ",E14)</f>
        <v>#NAME?</v>
      </c>
      <c r="H14" s="98" t="e">
        <f aca="false">'DCB - Mag - True'!N14</f>
        <v>#NAME?</v>
      </c>
      <c r="I14" s="98" t="e">
        <f aca="false">'DCB - Mag - True'!O14</f>
        <v>#NAME?</v>
      </c>
      <c r="K14" s="49"/>
      <c r="L14" s="31"/>
      <c r="M14" s="31"/>
    </row>
    <row r="15" customFormat="false" ht="45" hidden="false" customHeight="true" outlineLevel="0" collapsed="false">
      <c r="A15" s="0" t="str">
        <f aca="false">'DCB - Mag - True'!C15</f>
        <v>DCB_1_alpha_b_P/N</v>
      </c>
      <c r="B15" s="27" t="str">
        <f aca="false">IF(ISNUMBER(SEARCH("_P/N",A15)),SUBSTITUTE(A15,"_P/N",""),"")</f>
        <v>DCB_1_alpha_b</v>
      </c>
      <c r="C15" s="98" t="str">
        <f aca="false">'DCB - Mag - True'!E15</f>
        <v>P21 - 3/11</v>
      </c>
      <c r="D15" s="98" t="str">
        <f aca="false">'DCB - Mag - True'!F15</f>
        <v>25 - J12 - 8/7</v>
      </c>
      <c r="E15" s="98" t="e">
        <f aca="false">'DCB - Mag - True'!L15</f>
        <v>#NAME?</v>
      </c>
      <c r="F15" s="98" t="e">
        <f aca="false">CONCATENATE(IF(ISNUMBER(SEARCH("2.5V:",D15)),SUBSTITUTE(D15,"2.5V:",""),D15),"   ",E15)</f>
        <v>#NAME?</v>
      </c>
      <c r="H15" s="98" t="e">
        <f aca="false">'DCB - Mag - True'!N15</f>
        <v>#NAME?</v>
      </c>
      <c r="I15" s="98" t="e">
        <f aca="false">'DCB - Mag - True'!O15</f>
        <v>#NAME?</v>
      </c>
      <c r="K15" s="49"/>
      <c r="L15" s="31"/>
      <c r="M15" s="31"/>
    </row>
    <row r="16" customFormat="false" ht="45" hidden="false" customHeight="true" outlineLevel="0" collapsed="false">
      <c r="A16" s="0" t="str">
        <f aca="false">'DCB - Mag - True'!C16</f>
        <v>DCB_4_alpha_b_P/N</v>
      </c>
      <c r="B16" s="27" t="str">
        <f aca="false">IF(ISNUMBER(SEARCH("_P/N",A16)),SUBSTITUTE(A16,"_P/N",""),"")</f>
        <v>DCB_4_alpha_b</v>
      </c>
      <c r="C16" s="98" t="str">
        <f aca="false">'DCB - Mag - True'!E16</f>
        <v>P21 - 4/12</v>
      </c>
      <c r="D16" s="98" t="str">
        <f aca="false">'DCB - Mag - True'!F16</f>
        <v>27 - J12 - 4/3</v>
      </c>
      <c r="E16" s="98" t="e">
        <f aca="false">'DCB - Mag - True'!L16</f>
        <v>#NAME?</v>
      </c>
      <c r="F16" s="98" t="e">
        <f aca="false">CONCATENATE(IF(ISNUMBER(SEARCH("2.5V:",D16)),SUBSTITUTE(D16,"2.5V:",""),D16),"   ",E16)</f>
        <v>#NAME?</v>
      </c>
      <c r="H16" s="98" t="e">
        <f aca="false">'DCB - Mag - True'!N16</f>
        <v>#NAME?</v>
      </c>
      <c r="I16" s="98" t="e">
        <f aca="false">'DCB - Mag - True'!O16</f>
        <v>#NAME?</v>
      </c>
      <c r="K16" s="49"/>
      <c r="L16" s="31"/>
      <c r="M16" s="31"/>
    </row>
    <row r="17" customFormat="false" ht="45" hidden="false" customHeight="true" outlineLevel="0" collapsed="false">
      <c r="A17" s="0" t="str">
        <f aca="false">'DCB - Mag - True'!C17</f>
        <v>DCB_4_alpha_b_P/N_S</v>
      </c>
      <c r="B17" s="27" t="str">
        <f aca="false">IF(ISNUMBER(SEARCH("_P/N",A17)),SUBSTITUTE(A17,"_P/N",""),"")</f>
        <v>DCB_4_alpha_b_S</v>
      </c>
      <c r="C17" s="98" t="str">
        <f aca="false">'DCB - Mag - True'!E17</f>
        <v>P21 - 5/13</v>
      </c>
      <c r="D17" s="98" t="str">
        <f aca="false">'DCB - Mag - True'!F17</f>
        <v>27 - J12 - 2/1</v>
      </c>
      <c r="E17" s="98" t="e">
        <f aca="false">'DCB - Mag - True'!L17</f>
        <v>#NAME?</v>
      </c>
      <c r="F17" s="98" t="e">
        <f aca="false">CONCATENATE(IF(ISNUMBER(SEARCH("2.5V:",D17)),SUBSTITUTE(D17,"2.5V:",""),D17),"   ",E17)</f>
        <v>#NAME?</v>
      </c>
      <c r="H17" s="98" t="e">
        <f aca="false">'DCB - Mag - True'!N17</f>
        <v>#NAME?</v>
      </c>
      <c r="I17" s="98" t="e">
        <f aca="false">'DCB - Mag - True'!O17</f>
        <v>#NAME?</v>
      </c>
      <c r="K17" s="49"/>
      <c r="L17" s="31"/>
      <c r="M17" s="31"/>
    </row>
    <row r="18" customFormat="false" ht="45" hidden="false" customHeight="true" outlineLevel="0" collapsed="false">
      <c r="A18" s="0" t="str">
        <f aca="false">'DCB - Mag - True'!C18</f>
        <v>DCB_0_alpha_b_P/N_S</v>
      </c>
      <c r="B18" s="27" t="str">
        <f aca="false">IF(ISNUMBER(SEARCH("_P/N",A18)),SUBSTITUTE(A18,"_P/N",""),"")</f>
        <v>DCB_0_alpha_b_S</v>
      </c>
      <c r="C18" s="98" t="str">
        <f aca="false">'DCB - Mag - True'!E18</f>
        <v>P21 - 6/14</v>
      </c>
      <c r="D18" s="98" t="str">
        <f aca="false">'DCB - Mag - True'!F18</f>
        <v>25 - J12 - 2/1</v>
      </c>
      <c r="E18" s="98" t="e">
        <f aca="false">'DCB - Mag - True'!L18</f>
        <v>#NAME?</v>
      </c>
      <c r="F18" s="98" t="e">
        <f aca="false">CONCATENATE(IF(ISNUMBER(SEARCH("2.5V:",D18)),SUBSTITUTE(D18,"2.5V:",""),D18),"   ",E18)</f>
        <v>#NAME?</v>
      </c>
      <c r="H18" s="98" t="e">
        <f aca="false">'DCB - Mag - True'!N18</f>
        <v>#NAME?</v>
      </c>
      <c r="I18" s="98" t="e">
        <f aca="false">'DCB - Mag - True'!O18</f>
        <v>#NAME?</v>
      </c>
      <c r="K18" s="49"/>
      <c r="L18" s="31"/>
      <c r="M18" s="31"/>
    </row>
    <row r="19" customFormat="false" ht="45" hidden="false" customHeight="true" outlineLevel="0" collapsed="false">
      <c r="A19" s="0" t="str">
        <f aca="false">'DCB - Mag - True'!C19</f>
        <v>DCB_2_3_alpha_b_25_P/N</v>
      </c>
      <c r="B19" s="27" t="str">
        <f aca="false">IF(ISNUMBER(SEARCH("_P/N",A19)),SUBSTITUTE(A19,"_P/N",""),"")</f>
        <v>DCB_2_3_alpha_b_25</v>
      </c>
      <c r="C19" s="98" t="str">
        <f aca="false">'DCB - Mag - True'!E19</f>
        <v>P21 - 7/15</v>
      </c>
      <c r="D19" s="98" t="str">
        <f aca="false">'DCB - Mag - True'!F19</f>
        <v>2.5V: 34 - J12 - 4/3</v>
      </c>
      <c r="E19" s="98" t="e">
        <f aca="false">'DCB - Mag - True'!L19</f>
        <v>#NAME?</v>
      </c>
      <c r="F19" s="98" t="e">
        <f aca="false">CONCATENATE(IF(ISNUMBER(SEARCH("2.5V:",D19)),SUBSTITUTE(D19,"2.5V:",""),D19),"   ",E19)</f>
        <v>#NAME?</v>
      </c>
      <c r="H19" s="98" t="e">
        <f aca="false">'DCB - Mag - True'!N19</f>
        <v>#NAME?</v>
      </c>
      <c r="I19" s="98" t="e">
        <f aca="false">'DCB - Mag - True'!O19</f>
        <v>#NAME?</v>
      </c>
      <c r="K19" s="49"/>
      <c r="L19" s="31"/>
      <c r="M19" s="31"/>
    </row>
    <row r="20" customFormat="false" ht="14.25" hidden="false" customHeight="true" outlineLevel="0" collapsed="false">
      <c r="K20" s="31"/>
      <c r="L20" s="31"/>
      <c r="M20" s="31"/>
    </row>
    <row r="21" customFormat="false" ht="16.5" hidden="false" customHeight="true" outlineLevel="0" collapsed="false">
      <c r="K21" s="31"/>
      <c r="L21" s="31"/>
      <c r="M21" s="31"/>
    </row>
    <row r="22" customFormat="false" ht="45" hidden="false" customHeight="true" outlineLevel="0" collapsed="false">
      <c r="A22" s="0" t="str">
        <f aca="false">'DCB - Mag - True'!C22</f>
        <v>DCB_6_alpha_b_P/N_S</v>
      </c>
      <c r="B22" s="27" t="str">
        <f aca="false">IF(ISNUMBER(SEARCH("_P/N",A22)),SUBSTITUTE(A22,"_P/N",""),"")</f>
        <v>DCB_6_alpha_b_S</v>
      </c>
      <c r="C22" s="98" t="str">
        <f aca="false">'DCB - Mag - True'!E22</f>
        <v>P23 - 1/9</v>
      </c>
      <c r="D22" s="98" t="str">
        <f aca="false">'DCB - Mag - True'!F22</f>
        <v>27 - J13 - 2/1</v>
      </c>
      <c r="E22" s="98" t="e">
        <f aca="false">'DCB - Mag - True'!L22</f>
        <v>#NAME?</v>
      </c>
      <c r="F22" s="98" t="e">
        <f aca="false">CONCATENATE(IF(ISNUMBER(SEARCH("2.5V:",D22)),SUBSTITUTE(D22,"2.5V:",""),D22),"   ",E22)</f>
        <v>#NAME?</v>
      </c>
      <c r="H22" s="98" t="e">
        <f aca="false">'DCB - Mag - True'!N22</f>
        <v>#NAME?</v>
      </c>
      <c r="I22" s="98" t="e">
        <f aca="false">'DCB - Mag - True'!O22</f>
        <v>#NAME?</v>
      </c>
      <c r="K22" s="49"/>
      <c r="L22" s="31"/>
      <c r="M22" s="31"/>
    </row>
    <row r="23" customFormat="false" ht="45" hidden="false" customHeight="true" outlineLevel="0" collapsed="false">
      <c r="A23" s="0" t="str">
        <f aca="false">'DCB - Mag - True'!C23</f>
        <v>DCB_6_alpha_b_P/N</v>
      </c>
      <c r="B23" s="27" t="str">
        <f aca="false">IF(ISNUMBER(SEARCH("_P/N",A23)),SUBSTITUTE(A23,"_P/N",""),"")</f>
        <v>DCB_6_alpha_b</v>
      </c>
      <c r="C23" s="98" t="str">
        <f aca="false">'DCB - Mag - True'!E23</f>
        <v>P23 - 2/10</v>
      </c>
      <c r="D23" s="98" t="str">
        <f aca="false">'DCB - Mag - True'!F23</f>
        <v>27 - J13 - 4/3</v>
      </c>
      <c r="E23" s="98" t="e">
        <f aca="false">'DCB - Mag - True'!L23</f>
        <v>#NAME?</v>
      </c>
      <c r="F23" s="98" t="e">
        <f aca="false">CONCATENATE(IF(ISNUMBER(SEARCH("2.5V:",D23)),SUBSTITUTE(D23,"2.5V:",""),D23),"   ",E23)</f>
        <v>#NAME?</v>
      </c>
      <c r="H23" s="98" t="e">
        <f aca="false">'DCB - Mag - True'!N23</f>
        <v>#NAME?</v>
      </c>
      <c r="I23" s="98" t="e">
        <f aca="false">'DCB - Mag - True'!O23</f>
        <v>#NAME?</v>
      </c>
      <c r="K23" s="49"/>
      <c r="L23" s="31"/>
      <c r="M23" s="31"/>
    </row>
    <row r="24" customFormat="false" ht="45" hidden="false" customHeight="true" outlineLevel="0" collapsed="false">
      <c r="A24" s="0" t="str">
        <f aca="false">'DCB - Mag - True'!C24</f>
        <v>DCB_9_alpha_b_P/N_S</v>
      </c>
      <c r="B24" s="27" t="str">
        <f aca="false">IF(ISNUMBER(SEARCH("_P/N",A24)),SUBSTITUTE(A24,"_P/N",""),"")</f>
        <v>DCB_9_alpha_b_S</v>
      </c>
      <c r="C24" s="98" t="str">
        <f aca="false">'DCB - Mag - True'!E24</f>
        <v>P23 - 3/11</v>
      </c>
      <c r="D24" s="98" t="str">
        <f aca="false">'DCB - Mag - True'!F24</f>
        <v>25 - J13 - 6/5</v>
      </c>
      <c r="E24" s="98" t="e">
        <f aca="false">'DCB - Mag - True'!L24</f>
        <v>#NAME?</v>
      </c>
      <c r="F24" s="98" t="e">
        <f aca="false">CONCATENATE(IF(ISNUMBER(SEARCH("2.5V:",D24)),SUBSTITUTE(D24,"2.5V:",""),D24),"   ",E24)</f>
        <v>#NAME?</v>
      </c>
      <c r="H24" s="98" t="e">
        <f aca="false">'DCB - Mag - True'!N24</f>
        <v>#NAME?</v>
      </c>
      <c r="I24" s="98" t="e">
        <f aca="false">'DCB - Mag - True'!O24</f>
        <v>#NAME?</v>
      </c>
      <c r="K24" s="49"/>
      <c r="L24" s="31"/>
      <c r="M24" s="31"/>
    </row>
    <row r="25" customFormat="false" ht="45" hidden="false" customHeight="true" outlineLevel="0" collapsed="false">
      <c r="A25" s="0" t="str">
        <f aca="false">'DCB - Mag - True'!C25</f>
        <v>DCB_8_9_alpha_b_25_P/N</v>
      </c>
      <c r="B25" s="27" t="str">
        <f aca="false">IF(ISNUMBER(SEARCH("_P/N",A25)),SUBSTITUTE(A25,"_P/N",""),"")</f>
        <v>DCB_8_9_alpha_b_25</v>
      </c>
      <c r="C25" s="98" t="str">
        <f aca="false">'DCB - Mag - True'!E25</f>
        <v>P23 - 4/12</v>
      </c>
      <c r="D25" s="98" t="str">
        <f aca="false">'DCB - Mag - True'!F25</f>
        <v>2.5V: 34 - J13 - 6/5</v>
      </c>
      <c r="E25" s="98" t="e">
        <f aca="false">'DCB - Mag - True'!L25</f>
        <v>#NAME?</v>
      </c>
      <c r="F25" s="98" t="e">
        <f aca="false">CONCATENATE(IF(ISNUMBER(SEARCH("2.5V:",D25)),SUBSTITUTE(D25,"2.5V:",""),D25),"   ",E25)</f>
        <v>#NAME?</v>
      </c>
      <c r="H25" s="98" t="e">
        <f aca="false">'DCB - Mag - True'!N25</f>
        <v>#NAME?</v>
      </c>
      <c r="I25" s="98" t="e">
        <f aca="false">'DCB - Mag - True'!O25</f>
        <v>#NAME?</v>
      </c>
      <c r="K25" s="49"/>
      <c r="L25" s="31"/>
      <c r="M25" s="31"/>
    </row>
    <row r="26" customFormat="false" ht="45" hidden="false" customHeight="true" outlineLevel="0" collapsed="false">
      <c r="A26" s="0" t="str">
        <f aca="false">'DCB - Mag - True'!C26</f>
        <v>DCB_9_alpha_b_P/N</v>
      </c>
      <c r="B26" s="27" t="str">
        <f aca="false">IF(ISNUMBER(SEARCH("_P/N",A26)),SUBSTITUTE(A26,"_P/N",""),"")</f>
        <v>DCB_9_alpha_b</v>
      </c>
      <c r="C26" s="98" t="str">
        <f aca="false">'DCB - Mag - True'!E26</f>
        <v>P23 - 5/13</v>
      </c>
      <c r="D26" s="98" t="str">
        <f aca="false">'DCB - Mag - True'!F26</f>
        <v>25 - J13 - 8/7</v>
      </c>
      <c r="E26" s="98" t="e">
        <f aca="false">'DCB - Mag - True'!L26</f>
        <v>#NAME?</v>
      </c>
      <c r="F26" s="98" t="e">
        <f aca="false">CONCATENATE(IF(ISNUMBER(SEARCH("2.5V:",D26)),SUBSTITUTE(D26,"2.5V:",""),D26),"   ",E26)</f>
        <v>#NAME?</v>
      </c>
      <c r="H26" s="98" t="e">
        <f aca="false">'DCB - Mag - True'!N26</f>
        <v>#NAME?</v>
      </c>
      <c r="I26" s="98" t="e">
        <f aca="false">'DCB - Mag - True'!O26</f>
        <v>#NAME?</v>
      </c>
      <c r="K26" s="49"/>
      <c r="L26" s="31"/>
      <c r="M26" s="31"/>
    </row>
    <row r="27" customFormat="false" ht="45" hidden="false" customHeight="true" outlineLevel="0" collapsed="false">
      <c r="A27" s="0" t="str">
        <f aca="false">'DCB - Mag - True'!C27</f>
        <v>DCB_10_alpha_b_P/N_S</v>
      </c>
      <c r="B27" s="27" t="str">
        <f aca="false">IF(ISNUMBER(SEARCH("_P/N",A27)),SUBSTITUTE(A27,"_P/N",""),"")</f>
        <v>DCB_10_alpha_b_S</v>
      </c>
      <c r="C27" s="98" t="str">
        <f aca="false">'DCB - Mag - True'!E27</f>
        <v>P23 - 6/14</v>
      </c>
      <c r="D27" s="98" t="str">
        <f aca="false">'DCB - Mag - True'!F27</f>
        <v>26 - J12 - 2/1</v>
      </c>
      <c r="E27" s="98" t="e">
        <f aca="false">'DCB - Mag - True'!L27</f>
        <v>#NAME?</v>
      </c>
      <c r="F27" s="98" t="e">
        <f aca="false">CONCATENATE(IF(ISNUMBER(SEARCH("2.5V:",D27)),SUBSTITUTE(D27,"2.5V:",""),D27),"   ",E27)</f>
        <v>#NAME?</v>
      </c>
      <c r="H27" s="98" t="e">
        <f aca="false">'DCB - Mag - True'!N27</f>
        <v>#NAME?</v>
      </c>
      <c r="I27" s="98" t="e">
        <f aca="false">'DCB - Mag - True'!O27</f>
        <v>#NAME?</v>
      </c>
      <c r="K27" s="49"/>
      <c r="L27" s="31"/>
      <c r="M27" s="31"/>
    </row>
    <row r="28" customFormat="false" ht="45" hidden="false" customHeight="true" outlineLevel="0" collapsed="false">
      <c r="A28" s="0" t="str">
        <f aca="false">'DCB - Mag - True'!C28</f>
        <v>DCB_10_alpha_b_P/N</v>
      </c>
      <c r="B28" s="27" t="str">
        <f aca="false">IF(ISNUMBER(SEARCH("_P/N",A28)),SUBSTITUTE(A28,"_P/N",""),"")</f>
        <v>DCB_10_alpha_b</v>
      </c>
      <c r="C28" s="98" t="str">
        <f aca="false">'DCB - Mag - True'!E28</f>
        <v>P23 - 7/15</v>
      </c>
      <c r="D28" s="98" t="str">
        <f aca="false">'DCB - Mag - True'!F28</f>
        <v>26 - J12 - 4/3</v>
      </c>
      <c r="E28" s="98" t="e">
        <f aca="false">'DCB - Mag - True'!L28</f>
        <v>#NAME?</v>
      </c>
      <c r="F28" s="98" t="e">
        <f aca="false">CONCATENATE(IF(ISNUMBER(SEARCH("2.5V:",D28)),SUBSTITUTE(D28,"2.5V:",""),D28),"   ",E28)</f>
        <v>#NAME?</v>
      </c>
      <c r="H28" s="98" t="e">
        <f aca="false">'DCB - Mag - True'!N28</f>
        <v>#NAME?</v>
      </c>
      <c r="I28" s="98" t="e">
        <f aca="false">'DCB - Mag - True'!O28</f>
        <v>#NAME?</v>
      </c>
      <c r="K28" s="49"/>
      <c r="L28" s="31"/>
      <c r="M28" s="31"/>
    </row>
    <row r="29" customFormat="false" ht="45" hidden="false" customHeight="true" outlineLevel="0" collapsed="false">
      <c r="A29" s="0" t="str">
        <f aca="false">'DCB - Mag - True'!C29</f>
        <v>DCB_11_alpha_b_P/N_S</v>
      </c>
      <c r="B29" s="27" t="str">
        <f aca="false">IF(ISNUMBER(SEARCH("_P/N",A29)),SUBSTITUTE(A29,"_P/N",""),"")</f>
        <v>DCB_11_alpha_b_S</v>
      </c>
      <c r="C29" s="98" t="str">
        <f aca="false">'DCB - Mag - True'!E29</f>
        <v>P23 - 8/16</v>
      </c>
      <c r="D29" s="98" t="str">
        <f aca="false">'DCB - Mag - True'!F29</f>
        <v>26 - J13 - 2/1</v>
      </c>
      <c r="E29" s="98" t="e">
        <f aca="false">'DCB - Mag - True'!L29</f>
        <v>#NAME?</v>
      </c>
      <c r="F29" s="98" t="e">
        <f aca="false">CONCATENATE(IF(ISNUMBER(SEARCH("2.5V:",D29)),SUBSTITUTE(D29,"2.5V:",""),D29),"   ",E29)</f>
        <v>#NAME?</v>
      </c>
      <c r="H29" s="98" t="e">
        <f aca="false">'DCB - Mag - True'!N29</f>
        <v>#NAME?</v>
      </c>
      <c r="I29" s="98" t="e">
        <f aca="false">'DCB - Mag - True'!O29</f>
        <v>#NAME?</v>
      </c>
      <c r="K29" s="49"/>
      <c r="L29" s="31"/>
      <c r="M29" s="31"/>
    </row>
    <row r="30" customFormat="false" ht="7.5" hidden="false" customHeight="true" outlineLevel="0" collapsed="false">
      <c r="K30" s="31"/>
      <c r="L30" s="31"/>
      <c r="M30" s="31"/>
    </row>
    <row r="31" customFormat="false" ht="45" hidden="false" customHeight="true" outlineLevel="0" collapsed="false">
      <c r="A31" s="0" t="str">
        <f aca="false">'DCB - Mag - True'!C31</f>
        <v>DCB_0_1_alpha_b_25_P/N</v>
      </c>
      <c r="B31" s="27" t="str">
        <f aca="false">IF(ISNUMBER(SEARCH("_P/N",A31)),SUBSTITUTE(A31,"_P/N",""),"")</f>
        <v>DCB_0_1_alpha_b_25</v>
      </c>
      <c r="C31" s="98" t="str">
        <f aca="false">'DCB - Mag - True'!E31</f>
        <v>P24 - 1/9</v>
      </c>
      <c r="D31" s="98" t="str">
        <f aca="false">'DCB - Mag - True'!F31</f>
        <v>2.5V: 34 - J13 - 2/1</v>
      </c>
      <c r="E31" s="98" t="e">
        <f aca="false">'DCB - Mag - True'!L31</f>
        <v>#NAME?</v>
      </c>
      <c r="F31" s="98" t="e">
        <f aca="false">CONCATENATE(IF(ISNUMBER(SEARCH("2.5V:",D31)),SUBSTITUTE(D31,"2.5V:",""),D31),"   ",E31)</f>
        <v>#NAME?</v>
      </c>
      <c r="H31" s="98" t="e">
        <f aca="false">'DCB - Mag - True'!N31</f>
        <v>#NAME?</v>
      </c>
      <c r="I31" s="98" t="e">
        <f aca="false">'DCB - Mag - True'!O31</f>
        <v>#NAME?</v>
      </c>
      <c r="K31" s="49"/>
      <c r="L31" s="31"/>
      <c r="M31" s="31"/>
    </row>
    <row r="32" customFormat="false" ht="45" hidden="false" customHeight="true" outlineLevel="0" collapsed="false">
      <c r="A32" s="0" t="str">
        <f aca="false">'DCB - Mag - True'!C32</f>
        <v>DCB_3_alpha_b_P/N</v>
      </c>
      <c r="B32" s="27" t="str">
        <f aca="false">IF(ISNUMBER(SEARCH("_P/N",A32)),SUBSTITUTE(A32,"_P/N",""),"")</f>
        <v>DCB_3_alpha_b</v>
      </c>
      <c r="C32" s="98" t="str">
        <f aca="false">'DCB - Mag - True'!E32</f>
        <v>P24 - 2/10</v>
      </c>
      <c r="D32" s="98" t="str">
        <f aca="false">'DCB - Mag - True'!F32</f>
        <v>26 - J13 - 8/7</v>
      </c>
      <c r="E32" s="98" t="e">
        <f aca="false">'DCB - Mag - True'!L32</f>
        <v>#NAME?</v>
      </c>
      <c r="F32" s="98" t="e">
        <f aca="false">CONCATENATE(IF(ISNUMBER(SEARCH("2.5V:",D32)),SUBSTITUTE(D32,"2.5V:",""),D32),"   ",E32)</f>
        <v>#NAME?</v>
      </c>
      <c r="H32" s="98" t="e">
        <f aca="false">'DCB - Mag - True'!N32</f>
        <v>#NAME?</v>
      </c>
      <c r="I32" s="98" t="e">
        <f aca="false">'DCB - Mag - True'!O32</f>
        <v>#NAME?</v>
      </c>
      <c r="K32" s="49"/>
      <c r="L32" s="31"/>
      <c r="M32" s="31"/>
    </row>
    <row r="33" customFormat="false" ht="45" hidden="false" customHeight="true" outlineLevel="0" collapsed="false">
      <c r="A33" s="0" t="str">
        <f aca="false">'DCB - Mag - True'!C33</f>
        <v>DCB_5_alpha_b_P/N_S</v>
      </c>
      <c r="B33" s="27" t="str">
        <f aca="false">IF(ISNUMBER(SEARCH("_P/N",A33)),SUBSTITUTE(A33,"_P/N",""),"")</f>
        <v>DCB_5_alpha_b_S</v>
      </c>
      <c r="C33" s="98" t="str">
        <f aca="false">'DCB - Mag - True'!E33</f>
        <v>P24 - 3/11</v>
      </c>
      <c r="D33" s="98" t="str">
        <f aca="false">'DCB - Mag - True'!F33</f>
        <v>27 - J12 - 6/5</v>
      </c>
      <c r="E33" s="98" t="e">
        <f aca="false">'DCB - Mag - True'!L33</f>
        <v>#NAME?</v>
      </c>
      <c r="F33" s="98" t="e">
        <f aca="false">CONCATENATE(IF(ISNUMBER(SEARCH("2.5V:",D33)),SUBSTITUTE(D33,"2.5V:",""),D33),"   ",E33)</f>
        <v>#NAME?</v>
      </c>
      <c r="H33" s="98" t="e">
        <f aca="false">'DCB - Mag - True'!N33</f>
        <v>#NAME?</v>
      </c>
      <c r="I33" s="98" t="e">
        <f aca="false">'DCB - Mag - True'!O33</f>
        <v>#NAME?</v>
      </c>
      <c r="K33" s="49"/>
      <c r="L33" s="31"/>
      <c r="M33" s="31"/>
    </row>
    <row r="34" customFormat="false" ht="45" hidden="false" customHeight="true" outlineLevel="0" collapsed="false">
      <c r="A34" s="0" t="str">
        <f aca="false">'DCB - Mag - True'!C34</f>
        <v>DCB_4_5_alpha_b_25_P/N</v>
      </c>
      <c r="B34" s="27" t="str">
        <f aca="false">IF(ISNUMBER(SEARCH("_P/N",A34)),SUBSTITUTE(A34,"_P/N",""),"")</f>
        <v>DCB_4_5_alpha_b_25</v>
      </c>
      <c r="C34" s="98" t="str">
        <f aca="false">'DCB - Mag - True'!E34</f>
        <v>P24 - 4/12</v>
      </c>
      <c r="D34" s="98" t="str">
        <f aca="false">'DCB - Mag - True'!F34</f>
        <v>2.5V: 34 - J13 - 4/3</v>
      </c>
      <c r="E34" s="98" t="e">
        <f aca="false">'DCB - Mag - True'!L34</f>
        <v>#NAME?</v>
      </c>
      <c r="F34" s="98" t="e">
        <f aca="false">CONCATENATE(IF(ISNUMBER(SEARCH("2.5V:",D34)),SUBSTITUTE(D34,"2.5V:",""),D34),"   ",E34)</f>
        <v>#NAME?</v>
      </c>
      <c r="H34" s="98" t="e">
        <f aca="false">'DCB - Mag - True'!N34</f>
        <v>#NAME?</v>
      </c>
      <c r="I34" s="98" t="e">
        <f aca="false">'DCB - Mag - True'!O34</f>
        <v>#NAME?</v>
      </c>
      <c r="K34" s="49"/>
      <c r="L34" s="31"/>
      <c r="M34" s="31"/>
    </row>
    <row r="35" customFormat="false" ht="45" hidden="false" customHeight="true" outlineLevel="0" collapsed="false">
      <c r="A35" s="0" t="str">
        <f aca="false">'DCB - Mag - True'!C35</f>
        <v>DCB_5_alpha_b_P/N</v>
      </c>
      <c r="B35" s="27" t="str">
        <f aca="false">IF(ISNUMBER(SEARCH("_P/N",A35)),SUBSTITUTE(A35,"_P/N",""),"")</f>
        <v>DCB_5_alpha_b</v>
      </c>
      <c r="C35" s="98" t="str">
        <f aca="false">'DCB - Mag - True'!E35</f>
        <v>P24 - 5/13</v>
      </c>
      <c r="D35" s="98" t="str">
        <f aca="false">'DCB - Mag - True'!F35</f>
        <v>27 - J12 - 8/7</v>
      </c>
      <c r="E35" s="98" t="e">
        <f aca="false">'DCB - Mag - True'!L35</f>
        <v>#NAME?</v>
      </c>
      <c r="F35" s="98" t="e">
        <f aca="false">CONCATENATE(IF(ISNUMBER(SEARCH("2.5V:",D35)),SUBSTITUTE(D35,"2.5V:",""),D35),"   ",E35)</f>
        <v>#NAME?</v>
      </c>
      <c r="H35" s="98" t="e">
        <f aca="false">'DCB - Mag - True'!N35</f>
        <v>#NAME?</v>
      </c>
      <c r="I35" s="98" t="e">
        <f aca="false">'DCB - Mag - True'!O35</f>
        <v>#NAME?</v>
      </c>
      <c r="K35" s="49"/>
      <c r="L35" s="31"/>
      <c r="M35" s="31"/>
    </row>
    <row r="36" customFormat="false" ht="45" hidden="false" customHeight="true" outlineLevel="0" collapsed="false">
      <c r="A36" s="0" t="str">
        <f aca="false">'DCB - Mag - True'!C36</f>
        <v>DCB_3_alpha_b_P/N_S</v>
      </c>
      <c r="B36" s="27" t="str">
        <f aca="false">IF(ISNUMBER(SEARCH("_P/N",A36)),SUBSTITUTE(A36,"_P/N",""),"")</f>
        <v>DCB_3_alpha_b_S</v>
      </c>
      <c r="C36" s="98" t="str">
        <f aca="false">'DCB - Mag - True'!E36</f>
        <v>P24 - 6/14</v>
      </c>
      <c r="D36" s="98" t="str">
        <f aca="false">'DCB - Mag - True'!F36</f>
        <v>26 - J13 - 6/5</v>
      </c>
      <c r="E36" s="98" t="e">
        <f aca="false">'DCB - Mag - True'!L36</f>
        <v>#NAME?</v>
      </c>
      <c r="F36" s="98" t="e">
        <f aca="false">CONCATENATE(IF(ISNUMBER(SEARCH("2.5V:",D36)),SUBSTITUTE(D36,"2.5V:",""),D36),"   ",E36)</f>
        <v>#NAME?</v>
      </c>
      <c r="H36" s="98" t="e">
        <f aca="false">'DCB - Mag - True'!N36</f>
        <v>#NAME?</v>
      </c>
      <c r="I36" s="98" t="e">
        <f aca="false">'DCB - Mag - True'!O36</f>
        <v>#NAME?</v>
      </c>
      <c r="K36" s="49"/>
      <c r="L36" s="31"/>
      <c r="M36" s="31"/>
    </row>
    <row r="37" customFormat="false" ht="45" hidden="false" customHeight="true" outlineLevel="0" collapsed="false">
      <c r="A37" s="0" t="str">
        <f aca="false">'DCB - Mag - True'!C37</f>
        <v>DCB_2_alpha_b_P/N</v>
      </c>
      <c r="B37" s="27" t="str">
        <f aca="false">IF(ISNUMBER(SEARCH("_P/N",A37)),SUBSTITUTE(A37,"_P/N",""),"")</f>
        <v>DCB_2_alpha_b</v>
      </c>
      <c r="C37" s="98" t="str">
        <f aca="false">'DCB - Mag - True'!E37</f>
        <v>P24 - 7/15</v>
      </c>
      <c r="D37" s="98" t="str">
        <f aca="false">'DCB - Mag - True'!F37</f>
        <v>26 - J12 - 8/7</v>
      </c>
      <c r="E37" s="98" t="e">
        <f aca="false">'DCB - Mag - True'!L37</f>
        <v>#NAME?</v>
      </c>
      <c r="F37" s="98" t="e">
        <f aca="false">CONCATENATE(IF(ISNUMBER(SEARCH("2.5V:",D37)),SUBSTITUTE(D37,"2.5V:",""),D37),"   ",E37)</f>
        <v>#NAME?</v>
      </c>
      <c r="H37" s="98" t="e">
        <f aca="false">'DCB - Mag - True'!N37</f>
        <v>#NAME?</v>
      </c>
      <c r="I37" s="98" t="e">
        <f aca="false">'DCB - Mag - True'!O37</f>
        <v>#NAME?</v>
      </c>
      <c r="K37" s="49"/>
      <c r="L37" s="31"/>
      <c r="M37" s="31"/>
    </row>
    <row r="38" customFormat="false" ht="45" hidden="false" customHeight="true" outlineLevel="0" collapsed="false">
      <c r="A38" s="0" t="str">
        <f aca="false">'DCB - Mag - True'!C38</f>
        <v>DCB_2_alpha_b_P/N_S</v>
      </c>
      <c r="B38" s="27" t="str">
        <f aca="false">IF(ISNUMBER(SEARCH("_P/N",A38)),SUBSTITUTE(A38,"_P/N",""),"")</f>
        <v>DCB_2_alpha_b_S</v>
      </c>
      <c r="C38" s="98" t="str">
        <f aca="false">'DCB - Mag - True'!E38</f>
        <v>P24 - 8/16</v>
      </c>
      <c r="D38" s="98" t="str">
        <f aca="false">'DCB - Mag - True'!F38</f>
        <v>26 - J12 - 6/5</v>
      </c>
      <c r="E38" s="98" t="e">
        <f aca="false">'DCB - Mag - True'!L38</f>
        <v>#NAME?</v>
      </c>
      <c r="F38" s="98" t="e">
        <f aca="false">CONCATENATE(IF(ISNUMBER(SEARCH("2.5V:",D38)),SUBSTITUTE(D38,"2.5V:",""),D38),"   ",E38)</f>
        <v>#NAME?</v>
      </c>
      <c r="H38" s="98" t="e">
        <f aca="false">'DCB - Mag - True'!N38</f>
        <v>#NAME?</v>
      </c>
      <c r="I38" s="98" t="e">
        <f aca="false">'DCB - Mag - True'!O38</f>
        <v>#NAME?</v>
      </c>
      <c r="K38" s="49"/>
      <c r="L38" s="31"/>
      <c r="M38" s="31"/>
    </row>
    <row r="39" customFormat="false" ht="12" hidden="false" customHeight="true" outlineLevel="0" collapsed="false">
      <c r="K39" s="31"/>
      <c r="L39" s="31"/>
      <c r="M39" s="31"/>
    </row>
    <row r="40" customFormat="false" ht="45" hidden="false" customHeight="true" outlineLevel="0" collapsed="false">
      <c r="A40" s="0" t="str">
        <f aca="false">'DCB - Mag - True'!C40</f>
        <v>DCB_7_beta_b_P/N</v>
      </c>
      <c r="B40" s="27" t="str">
        <f aca="false">IF(ISNUMBER(SEARCH("_P/N",A40)),SUBSTITUTE(A40,"_P/N",""),"")</f>
        <v>DCB_7_beta_b</v>
      </c>
      <c r="C40" s="98" t="str">
        <f aca="false">'DCB - Mag - True'!E40</f>
        <v>P26 - 1/9</v>
      </c>
      <c r="D40" s="98" t="str">
        <f aca="false">'DCB - Mag - True'!F40</f>
        <v>28 - J13 - 8/7</v>
      </c>
      <c r="E40" s="98" t="e">
        <f aca="false">'DCB - Mag - True'!L40</f>
        <v>#NAME?</v>
      </c>
      <c r="F40" s="98" t="e">
        <f aca="false">CONCATENATE(IF(ISNUMBER(SEARCH("2.5V:",D40)),SUBSTITUTE(D40,"2.5V:",""),D40),"   ",E40)</f>
        <v>#NAME?</v>
      </c>
      <c r="H40" s="98" t="e">
        <f aca="false">'DCB - Mag - True'!N40</f>
        <v>#NAME?</v>
      </c>
      <c r="I40" s="98" t="e">
        <f aca="false">'DCB - Mag - True'!O40</f>
        <v>#NAME?</v>
      </c>
      <c r="K40" s="49"/>
      <c r="L40" s="31"/>
      <c r="M40" s="31"/>
    </row>
    <row r="41" customFormat="false" ht="45" hidden="false" customHeight="true" outlineLevel="0" collapsed="false">
      <c r="A41" s="0" t="str">
        <f aca="false">'DCB - Mag - True'!C41</f>
        <v>DCB_7_beta_b_P/N_S</v>
      </c>
      <c r="B41" s="27" t="str">
        <f aca="false">IF(ISNUMBER(SEARCH("_P/N",A41)),SUBSTITUTE(A41,"_P/N",""),"")</f>
        <v>DCB_7_beta_b_S</v>
      </c>
      <c r="C41" s="98" t="str">
        <f aca="false">'DCB - Mag - True'!E41</f>
        <v>P26 - 2/10</v>
      </c>
      <c r="D41" s="98" t="str">
        <f aca="false">'DCB - Mag - True'!F41</f>
        <v>28 - J13 - 6/5</v>
      </c>
      <c r="E41" s="98" t="e">
        <f aca="false">'DCB - Mag - True'!L41</f>
        <v>#NAME?</v>
      </c>
      <c r="F41" s="98" t="e">
        <f aca="false">CONCATENATE(IF(ISNUMBER(SEARCH("2.5V:",D41)),SUBSTITUTE(D41,"2.5V:",""),D41),"   ",E41)</f>
        <v>#NAME?</v>
      </c>
      <c r="H41" s="98" t="e">
        <f aca="false">'DCB - Mag - True'!N41</f>
        <v>#NAME?</v>
      </c>
      <c r="I41" s="98" t="e">
        <f aca="false">'DCB - Mag - True'!O41</f>
        <v>#NAME?</v>
      </c>
      <c r="K41" s="49"/>
      <c r="L41" s="31"/>
      <c r="M41" s="31"/>
    </row>
    <row r="42" customFormat="false" ht="45" hidden="false" customHeight="true" outlineLevel="0" collapsed="false">
      <c r="A42" s="0" t="str">
        <f aca="false">'DCB - Mag - True'!C42</f>
        <v>DCB_6_7_beta_b_25_P/N</v>
      </c>
      <c r="B42" s="27" t="str">
        <f aca="false">IF(ISNUMBER(SEARCH("_P/N",A42)),SUBSTITUTE(A42,"_P/N",""),"")</f>
        <v>DCB_6_7_beta_b_25</v>
      </c>
      <c r="C42" s="98" t="str">
        <f aca="false">'DCB - Mag - True'!E42</f>
        <v>P26 - 3/11</v>
      </c>
      <c r="D42" s="98" t="str">
        <f aca="false">'DCB - Mag - True'!F42</f>
        <v>2.5V: 35 - J13 - 8/7</v>
      </c>
      <c r="E42" s="98" t="e">
        <f aca="false">'DCB - Mag - True'!L42</f>
        <v>#NAME?</v>
      </c>
      <c r="F42" s="98" t="e">
        <f aca="false">CONCATENATE(IF(ISNUMBER(SEARCH("2.5V:",D42)),SUBSTITUTE(D42,"2.5V:",""),D42),"   ",E42)</f>
        <v>#NAME?</v>
      </c>
      <c r="H42" s="98" t="e">
        <f aca="false">'DCB - Mag - True'!N42</f>
        <v>#NAME?</v>
      </c>
      <c r="I42" s="98" t="e">
        <f aca="false">'DCB - Mag - True'!O42</f>
        <v>#NAME?</v>
      </c>
      <c r="K42" s="49"/>
      <c r="L42" s="31"/>
      <c r="M42" s="49"/>
    </row>
    <row r="43" customFormat="false" ht="45" hidden="false" customHeight="true" outlineLevel="0" collapsed="false">
      <c r="A43" s="0" t="str">
        <f aca="false">'DCB - Mag - True'!C43</f>
        <v>DCB_8_beta_b_P/N</v>
      </c>
      <c r="B43" s="27" t="str">
        <f aca="false">IF(ISNUMBER(SEARCH("_P/N",A43)),SUBSTITUTE(A43,"_P/N",""),"")</f>
        <v>DCB_8_beta_b</v>
      </c>
      <c r="C43" s="98" t="str">
        <f aca="false">'DCB - Mag - True'!E43</f>
        <v>P26 - 4/12</v>
      </c>
      <c r="D43" s="98" t="str">
        <f aca="false">'DCB - Mag - True'!F43</f>
        <v>30 - J13 - 4/3</v>
      </c>
      <c r="E43" s="98" t="e">
        <f aca="false">'DCB - Mag - True'!L43</f>
        <v>#NAME?</v>
      </c>
      <c r="F43" s="98" t="e">
        <f aca="false">CONCATENATE(IF(ISNUMBER(SEARCH("2.5V:",D43)),SUBSTITUTE(D43,"2.5V:",""),D43),"   ",E43)</f>
        <v>#NAME?</v>
      </c>
      <c r="H43" s="98" t="e">
        <f aca="false">'DCB - Mag - True'!N43</f>
        <v>#NAME?</v>
      </c>
      <c r="I43" s="98" t="e">
        <f aca="false">'DCB - Mag - True'!O43</f>
        <v>#NAME?</v>
      </c>
      <c r="K43" s="49"/>
      <c r="L43" s="31"/>
      <c r="M43" s="31"/>
    </row>
    <row r="44" customFormat="false" ht="45" hidden="false" customHeight="true" outlineLevel="0" collapsed="false">
      <c r="A44" s="0" t="str">
        <f aca="false">'DCB - Mag - True'!C44</f>
        <v>DCB_8_beta_b_P/N_S</v>
      </c>
      <c r="B44" s="27" t="str">
        <f aca="false">IF(ISNUMBER(SEARCH("_P/N",A44)),SUBSTITUTE(A44,"_P/N",""),"")</f>
        <v>DCB_8_beta_b_S</v>
      </c>
      <c r="C44" s="98" t="str">
        <f aca="false">'DCB - Mag - True'!E44</f>
        <v>P26 - 5/13</v>
      </c>
      <c r="D44" s="98" t="str">
        <f aca="false">'DCB - Mag - True'!F44</f>
        <v>30 - J13 - 2/1</v>
      </c>
      <c r="E44" s="98" t="e">
        <f aca="false">'DCB - Mag - True'!L44</f>
        <v>#NAME?</v>
      </c>
      <c r="F44" s="98" t="e">
        <f aca="false">CONCATENATE(IF(ISNUMBER(SEARCH("2.5V:",D44)),SUBSTITUTE(D44,"2.5V:",""),D44),"   ",E44)</f>
        <v>#NAME?</v>
      </c>
      <c r="H44" s="98" t="e">
        <f aca="false">'DCB - Mag - True'!N44</f>
        <v>#NAME?</v>
      </c>
      <c r="I44" s="98" t="e">
        <f aca="false">'DCB - Mag - True'!O44</f>
        <v>#NAME?</v>
      </c>
      <c r="K44" s="49"/>
      <c r="L44" s="31"/>
      <c r="M44" s="31"/>
    </row>
    <row r="45" customFormat="false" ht="45" hidden="false" customHeight="true" outlineLevel="0" collapsed="false">
      <c r="A45" s="0" t="str">
        <f aca="false">'DCB - Mag - True'!C45</f>
        <v>DCB_10_11_beta_b_25_P/N</v>
      </c>
      <c r="B45" s="27" t="str">
        <f aca="false">IF(ISNUMBER(SEARCH("_P/N",A45)),SUBSTITUTE(A45,"_P/N",""),"")</f>
        <v>DCB_10_11_beta_b_25</v>
      </c>
      <c r="C45" s="98" t="str">
        <f aca="false">'DCB - Mag - True'!E45</f>
        <v>P26 - 6/14</v>
      </c>
      <c r="D45" s="98" t="str">
        <f aca="false">'DCB - Mag - True'!F45</f>
        <v>2.5V: 35 - J12 - 6/5</v>
      </c>
      <c r="E45" s="98" t="e">
        <f aca="false">'DCB - Mag - True'!L45</f>
        <v>#NAME?</v>
      </c>
      <c r="F45" s="98" t="e">
        <f aca="false">CONCATENATE(IF(ISNUMBER(SEARCH("2.5V:",D45)),SUBSTITUTE(D45,"2.5V:",""),D45),"   ",E45)</f>
        <v>#NAME?</v>
      </c>
      <c r="H45" s="98" t="e">
        <f aca="false">'DCB - Mag - True'!N45</f>
        <v>#NAME?</v>
      </c>
      <c r="I45" s="98" t="e">
        <f aca="false">'DCB - Mag - True'!O45</f>
        <v>#NAME?</v>
      </c>
      <c r="K45" s="49"/>
      <c r="L45" s="31"/>
      <c r="M45" s="49"/>
    </row>
    <row r="46" customFormat="false" ht="45" hidden="false" customHeight="true" outlineLevel="0" collapsed="false">
      <c r="A46" s="0" t="str">
        <f aca="false">'DCB - Mag - True'!C46</f>
        <v>DCB_11_beta_b_P/N</v>
      </c>
      <c r="B46" s="27" t="str">
        <f aca="false">IF(ISNUMBER(SEARCH("_P/N",A46)),SUBSTITUTE(A46,"_P/N",""),"")</f>
        <v>DCB_11_beta_b</v>
      </c>
      <c r="C46" s="98" t="str">
        <f aca="false">'DCB - Mag - True'!E46</f>
        <v>P26 - 7/15</v>
      </c>
      <c r="D46" s="98" t="str">
        <f aca="false">'DCB - Mag - True'!F46</f>
        <v>32 - J13 - 4/3</v>
      </c>
      <c r="E46" s="98" t="e">
        <f aca="false">'DCB - Mag - True'!L46</f>
        <v>#NAME?</v>
      </c>
      <c r="F46" s="98" t="e">
        <f aca="false">CONCATENATE(IF(ISNUMBER(SEARCH("2.5V:",D46)),SUBSTITUTE(D46,"2.5V:",""),D46),"   ",E46)</f>
        <v>#NAME?</v>
      </c>
      <c r="H46" s="98" t="e">
        <f aca="false">'DCB - Mag - True'!N46</f>
        <v>#NAME?</v>
      </c>
      <c r="I46" s="98" t="e">
        <f aca="false">'DCB - Mag - True'!O46</f>
        <v>#NAME?</v>
      </c>
      <c r="K46" s="49"/>
      <c r="L46" s="31"/>
      <c r="M46" s="31"/>
    </row>
    <row r="47" customFormat="false" ht="45" hidden="false" customHeight="true" outlineLevel="0" collapsed="false">
      <c r="A47" s="0" t="str">
        <f aca="false">'DCB - Mag - True'!C47</f>
        <v>Depopulated</v>
      </c>
      <c r="B47" s="27" t="str">
        <f aca="false">IF(ISNUMBER(SEARCH("_P/N",A47)),SUBSTITUTE(A47,"_P/N",""),"")</f>
        <v/>
      </c>
      <c r="C47" s="98" t="str">
        <f aca="false">'DCB - Mag - True'!E47</f>
        <v>P26 - 8/16</v>
      </c>
      <c r="D47" s="98" t="n">
        <f aca="false">'DCB - Mag - True'!F47</f>
        <v>0</v>
      </c>
      <c r="E47" s="98" t="n">
        <f aca="false">'DCB - Mag - True'!L47</f>
        <v>0</v>
      </c>
      <c r="F47" s="98" t="str">
        <f aca="false">CONCATENATE(IF(ISNUMBER(SEARCH("2.5V:",D47)),SUBSTITUTE(D47,"2.5V:",""),D47),"   ",E47)</f>
        <v>0   0</v>
      </c>
      <c r="H47" s="98" t="n">
        <f aca="false">'DCB - Mag - True'!N47</f>
        <v>0</v>
      </c>
      <c r="I47" s="98" t="n">
        <f aca="false">'DCB - Mag - True'!O47</f>
        <v>0</v>
      </c>
      <c r="K47" s="31"/>
      <c r="L47" s="31"/>
      <c r="M47" s="31"/>
    </row>
    <row r="48" customFormat="false" ht="12" hidden="false" customHeight="true" outlineLevel="0" collapsed="false">
      <c r="K48" s="31"/>
      <c r="L48" s="31"/>
      <c r="M48" s="31"/>
    </row>
    <row r="49" customFormat="false" ht="45" hidden="false" customHeight="true" outlineLevel="0" collapsed="false">
      <c r="A49" s="0" t="str">
        <f aca="false">'DCB - Mag - True'!C49</f>
        <v>DCB_0_beta_b_P/N</v>
      </c>
      <c r="B49" s="27" t="str">
        <f aca="false">IF(ISNUMBER(SEARCH("_P/N",A49)),SUBSTITUTE(A49,"_P/N",""),"")</f>
        <v>DCB_0_beta_b</v>
      </c>
      <c r="C49" s="98" t="str">
        <f aca="false">'DCB - Mag - True'!E49</f>
        <v>P27 - 1/9</v>
      </c>
      <c r="D49" s="98" t="str">
        <f aca="false">'DCB - Mag - True'!F49</f>
        <v>30 - J12 - 4/3</v>
      </c>
      <c r="E49" s="98" t="e">
        <f aca="false">'DCB - Mag - True'!L49</f>
        <v>#NAME?</v>
      </c>
      <c r="F49" s="98" t="e">
        <f aca="false">CONCATENATE(IF(ISNUMBER(SEARCH("2.5V:",D49)),SUBSTITUTE(D49,"2.5V:",""),D49),"   ",E49)</f>
        <v>#NAME?</v>
      </c>
      <c r="H49" s="98" t="e">
        <f aca="false">'DCB - Mag - True'!N49</f>
        <v>#NAME?</v>
      </c>
      <c r="I49" s="98" t="e">
        <f aca="false">'DCB - Mag - True'!O49</f>
        <v>#NAME?</v>
      </c>
      <c r="K49" s="49"/>
      <c r="L49" s="31"/>
      <c r="M49" s="31"/>
    </row>
    <row r="50" customFormat="false" ht="45" hidden="false" customHeight="true" outlineLevel="0" collapsed="false">
      <c r="A50" s="0" t="str">
        <f aca="false">'DCB - Mag - True'!C50</f>
        <v>DCB_1_beta_b_P/N_S</v>
      </c>
      <c r="B50" s="27" t="str">
        <f aca="false">IF(ISNUMBER(SEARCH("_P/N",A50)),SUBSTITUTE(A50,"_P/N",""),"")</f>
        <v>DCB_1_beta_b_S</v>
      </c>
      <c r="C50" s="98" t="str">
        <f aca="false">'DCB - Mag - True'!E50</f>
        <v>P27 - 2/10</v>
      </c>
      <c r="D50" s="98" t="str">
        <f aca="false">'DCB - Mag - True'!F50</f>
        <v>30 - J12 - 6/5</v>
      </c>
      <c r="E50" s="98" t="e">
        <f aca="false">'DCB - Mag - True'!L50</f>
        <v>#NAME?</v>
      </c>
      <c r="F50" s="98" t="e">
        <f aca="false">CONCATENATE(IF(ISNUMBER(SEARCH("2.5V:",D50)),SUBSTITUTE(D50,"2.5V:",""),D50),"   ",E50)</f>
        <v>#NAME?</v>
      </c>
      <c r="H50" s="98" t="e">
        <f aca="false">'DCB - Mag - True'!N50</f>
        <v>#NAME?</v>
      </c>
      <c r="I50" s="98" t="e">
        <f aca="false">'DCB - Mag - True'!O50</f>
        <v>#NAME?</v>
      </c>
      <c r="K50" s="49"/>
      <c r="L50" s="31"/>
      <c r="M50" s="31"/>
    </row>
    <row r="51" customFormat="false" ht="45" hidden="false" customHeight="true" outlineLevel="0" collapsed="false">
      <c r="A51" s="0" t="str">
        <f aca="false">'DCB - Mag - True'!C51</f>
        <v>DCB_1_beta_b_P/N</v>
      </c>
      <c r="B51" s="27" t="str">
        <f aca="false">IF(ISNUMBER(SEARCH("_P/N",A51)),SUBSTITUTE(A51,"_P/N",""),"")</f>
        <v>DCB_1_beta_b</v>
      </c>
      <c r="C51" s="98" t="str">
        <f aca="false">'DCB - Mag - True'!E51</f>
        <v>P27 - 3/11</v>
      </c>
      <c r="D51" s="98" t="str">
        <f aca="false">'DCB - Mag - True'!F51</f>
        <v>30 - J12 - 8/7</v>
      </c>
      <c r="E51" s="98" t="e">
        <f aca="false">'DCB - Mag - True'!L51</f>
        <v>#NAME?</v>
      </c>
      <c r="F51" s="98" t="e">
        <f aca="false">CONCATENATE(IF(ISNUMBER(SEARCH("2.5V:",D51)),SUBSTITUTE(D51,"2.5V:",""),D51),"   ",E51)</f>
        <v>#NAME?</v>
      </c>
      <c r="H51" s="98" t="e">
        <f aca="false">'DCB - Mag - True'!N51</f>
        <v>#NAME?</v>
      </c>
      <c r="I51" s="98" t="e">
        <f aca="false">'DCB - Mag - True'!O51</f>
        <v>#NAME?</v>
      </c>
      <c r="K51" s="49"/>
      <c r="L51" s="31"/>
      <c r="M51" s="31"/>
    </row>
    <row r="52" customFormat="false" ht="45" hidden="false" customHeight="true" outlineLevel="0" collapsed="false">
      <c r="A52" s="0" t="str">
        <f aca="false">'DCB - Mag - True'!C52</f>
        <v>DCB_4_beta_b_P/N</v>
      </c>
      <c r="B52" s="27" t="str">
        <f aca="false">IF(ISNUMBER(SEARCH("_P/N",A52)),SUBSTITUTE(A52,"_P/N",""),"")</f>
        <v>DCB_4_beta_b</v>
      </c>
      <c r="C52" s="98" t="str">
        <f aca="false">'DCB - Mag - True'!E52</f>
        <v>P27 - 4/12</v>
      </c>
      <c r="D52" s="98" t="str">
        <f aca="false">'DCB - Mag - True'!F52</f>
        <v>28 - J12 - 4/3</v>
      </c>
      <c r="E52" s="98" t="e">
        <f aca="false">'DCB - Mag - True'!L52</f>
        <v>#NAME?</v>
      </c>
      <c r="F52" s="98" t="e">
        <f aca="false">CONCATENATE(IF(ISNUMBER(SEARCH("2.5V:",D52)),SUBSTITUTE(D52,"2.5V:",""),D52),"   ",E52)</f>
        <v>#NAME?</v>
      </c>
      <c r="H52" s="98" t="e">
        <f aca="false">'DCB - Mag - True'!N52</f>
        <v>#NAME?</v>
      </c>
      <c r="I52" s="98" t="e">
        <f aca="false">'DCB - Mag - True'!O52</f>
        <v>#NAME?</v>
      </c>
      <c r="K52" s="49"/>
      <c r="L52" s="31"/>
      <c r="M52" s="31"/>
    </row>
    <row r="53" customFormat="false" ht="45" hidden="false" customHeight="true" outlineLevel="0" collapsed="false">
      <c r="A53" s="0" t="str">
        <f aca="false">'DCB - Mag - True'!C53</f>
        <v>DCB_4_beta_b_P/N_S</v>
      </c>
      <c r="B53" s="27" t="str">
        <f aca="false">IF(ISNUMBER(SEARCH("_P/N",A53)),SUBSTITUTE(A53,"_P/N",""),"")</f>
        <v>DCB_4_beta_b_S</v>
      </c>
      <c r="C53" s="98" t="str">
        <f aca="false">'DCB - Mag - True'!E53</f>
        <v>P27 - 5/13</v>
      </c>
      <c r="D53" s="98" t="str">
        <f aca="false">'DCB - Mag - True'!F53</f>
        <v>28 - J12 - 2/1</v>
      </c>
      <c r="E53" s="98" t="e">
        <f aca="false">'DCB - Mag - True'!L53</f>
        <v>#NAME?</v>
      </c>
      <c r="F53" s="98" t="e">
        <f aca="false">CONCATENATE(IF(ISNUMBER(SEARCH("2.5V:",D53)),SUBSTITUTE(D53,"2.5V:",""),D53),"   ",E53)</f>
        <v>#NAME?</v>
      </c>
      <c r="H53" s="98" t="e">
        <f aca="false">'DCB - Mag - True'!N53</f>
        <v>#NAME?</v>
      </c>
      <c r="I53" s="98" t="e">
        <f aca="false">'DCB - Mag - True'!O53</f>
        <v>#NAME?</v>
      </c>
      <c r="K53" s="49"/>
      <c r="L53" s="31"/>
      <c r="M53" s="31"/>
    </row>
    <row r="54" customFormat="false" ht="45" hidden="false" customHeight="true" outlineLevel="0" collapsed="false">
      <c r="A54" s="0" t="str">
        <f aca="false">'DCB - Mag - True'!C54</f>
        <v>DCB_0_beta_b_P/N_S</v>
      </c>
      <c r="B54" s="27" t="str">
        <f aca="false">IF(ISNUMBER(SEARCH("_P/N",A54)),SUBSTITUTE(A54,"_P/N",""),"")</f>
        <v>DCB_0_beta_b_S</v>
      </c>
      <c r="C54" s="98" t="str">
        <f aca="false">'DCB - Mag - True'!E54</f>
        <v>P27 - 6/14</v>
      </c>
      <c r="D54" s="98" t="str">
        <f aca="false">'DCB - Mag - True'!F54</f>
        <v>30 - J12 - 2/1</v>
      </c>
      <c r="E54" s="98" t="e">
        <f aca="false">'DCB - Mag - True'!L54</f>
        <v>#NAME?</v>
      </c>
      <c r="F54" s="98" t="e">
        <f aca="false">CONCATENATE(IF(ISNUMBER(SEARCH("2.5V:",D54)),SUBSTITUTE(D54,"2.5V:",""),D54),"   ",E54)</f>
        <v>#NAME?</v>
      </c>
      <c r="H54" s="98" t="e">
        <f aca="false">'DCB - Mag - True'!N54</f>
        <v>#NAME?</v>
      </c>
      <c r="I54" s="98" t="e">
        <f aca="false">'DCB - Mag - True'!O54</f>
        <v>#NAME?</v>
      </c>
      <c r="K54" s="49"/>
      <c r="L54" s="31"/>
      <c r="M54" s="31"/>
    </row>
    <row r="55" customFormat="false" ht="45" hidden="false" customHeight="true" outlineLevel="0" collapsed="false">
      <c r="A55" s="0" t="str">
        <f aca="false">'DCB - Mag - True'!C55</f>
        <v>Depopulated</v>
      </c>
      <c r="B55" s="27" t="str">
        <f aca="false">IF(ISNUMBER(SEARCH("_P/N",A55)),SUBSTITUTE(A55,"_P/N",""),"")</f>
        <v/>
      </c>
      <c r="C55" s="98" t="str">
        <f aca="false">'DCB - Mag - True'!E55</f>
        <v>P27 - 7/15</v>
      </c>
      <c r="D55" s="98" t="n">
        <f aca="false">'DCB - Mag - True'!F55</f>
        <v>0</v>
      </c>
      <c r="E55" s="98" t="n">
        <f aca="false">'DCB - Mag - True'!L55</f>
        <v>0</v>
      </c>
      <c r="F55" s="98" t="str">
        <f aca="false">CONCATENATE(IF(ISNUMBER(SEARCH("2.5V:",D55)),SUBSTITUTE(D55,"2.5V:",""),D55),"   ",E55)</f>
        <v>0   0</v>
      </c>
      <c r="H55" s="98" t="n">
        <f aca="false">'DCB - Mag - True'!N55</f>
        <v>0</v>
      </c>
      <c r="I55" s="98" t="n">
        <f aca="false">'DCB - Mag - True'!O55</f>
        <v>0</v>
      </c>
      <c r="K55" s="31"/>
      <c r="L55" s="31"/>
      <c r="M55" s="31"/>
    </row>
    <row r="56" customFormat="false" ht="45" hidden="false" customHeight="true" outlineLevel="0" collapsed="false">
      <c r="A56" s="0" t="str">
        <f aca="false">'DCB - Mag - True'!C56</f>
        <v>Depopulated</v>
      </c>
      <c r="B56" s="27" t="str">
        <f aca="false">IF(ISNUMBER(SEARCH("_P/N",A56)),SUBSTITUTE(A56,"_P/N",""),"")</f>
        <v/>
      </c>
      <c r="C56" s="98" t="str">
        <f aca="false">'DCB - Mag - True'!E56</f>
        <v>P27 - 8/16</v>
      </c>
      <c r="D56" s="98" t="n">
        <f aca="false">'DCB - Mag - True'!F56</f>
        <v>0</v>
      </c>
      <c r="E56" s="98" t="n">
        <f aca="false">'DCB - Mag - True'!L56</f>
        <v>0</v>
      </c>
      <c r="F56" s="98" t="str">
        <f aca="false">CONCATENATE(IF(ISNUMBER(SEARCH("2.5V:",D56)),SUBSTITUTE(D56,"2.5V:",""),D56),"   ",E56)</f>
        <v>0   0</v>
      </c>
      <c r="H56" s="98" t="n">
        <f aca="false">'DCB - Mag - True'!N56</f>
        <v>0</v>
      </c>
      <c r="I56" s="98" t="n">
        <f aca="false">'DCB - Mag - True'!O56</f>
        <v>0</v>
      </c>
      <c r="K56" s="31"/>
      <c r="L56" s="31"/>
      <c r="M56" s="31"/>
    </row>
    <row r="57" customFormat="false" ht="24.75" hidden="false" customHeight="true" outlineLevel="0" collapsed="false">
      <c r="K57" s="31"/>
      <c r="L57" s="31"/>
      <c r="M57" s="31"/>
    </row>
    <row r="58" customFormat="false" ht="45" hidden="false" customHeight="true" outlineLevel="0" collapsed="false">
      <c r="A58" s="0" t="str">
        <f aca="false">'DCB - Mag - True'!C58</f>
        <v>DCB_6_beta_b_P/N_S</v>
      </c>
      <c r="B58" s="27" t="str">
        <f aca="false">IF(ISNUMBER(SEARCH("_P/N",A58)),SUBSTITUTE(A58,"_P/N",""),"")</f>
        <v>DCB_6_beta_b_S</v>
      </c>
      <c r="C58" s="98" t="str">
        <f aca="false">'DCB - Mag - True'!E58</f>
        <v>P29 - 1/9</v>
      </c>
      <c r="D58" s="98" t="str">
        <f aca="false">'DCB - Mag - True'!F58</f>
        <v>28 - J13 - 2/1</v>
      </c>
      <c r="E58" s="98" t="e">
        <f aca="false">'DCB - Mag - True'!L58</f>
        <v>#NAME?</v>
      </c>
      <c r="F58" s="98" t="e">
        <f aca="false">CONCATENATE(IF(ISNUMBER(SEARCH("2.5V:",D58)),SUBSTITUTE(D58,"2.5V:",""),D58),"   ",E58)</f>
        <v>#NAME?</v>
      </c>
      <c r="H58" s="98" t="e">
        <f aca="false">'DCB - Mag - True'!N58</f>
        <v>#NAME?</v>
      </c>
      <c r="I58" s="98" t="e">
        <f aca="false">'DCB - Mag - True'!O58</f>
        <v>#NAME?</v>
      </c>
      <c r="K58" s="49"/>
      <c r="L58" s="31"/>
      <c r="M58" s="31"/>
    </row>
    <row r="59" customFormat="false" ht="45" hidden="false" customHeight="true" outlineLevel="0" collapsed="false">
      <c r="A59" s="0" t="str">
        <f aca="false">'DCB - Mag - True'!C59</f>
        <v>DCB_6_beta_b_P/N</v>
      </c>
      <c r="B59" s="27" t="str">
        <f aca="false">IF(ISNUMBER(SEARCH("_P/N",A59)),SUBSTITUTE(A59,"_P/N",""),"")</f>
        <v>DCB_6_beta_b</v>
      </c>
      <c r="C59" s="98" t="str">
        <f aca="false">'DCB - Mag - True'!E59</f>
        <v>P29 - 2/10</v>
      </c>
      <c r="D59" s="98" t="str">
        <f aca="false">'DCB - Mag - True'!F59</f>
        <v>28 - J13 - 4/3</v>
      </c>
      <c r="E59" s="98" t="e">
        <f aca="false">'DCB - Mag - True'!L59</f>
        <v>#NAME?</v>
      </c>
      <c r="F59" s="98" t="e">
        <f aca="false">CONCATENATE(IF(ISNUMBER(SEARCH("2.5V:",D59)),SUBSTITUTE(D59,"2.5V:",""),D59),"   ",E59)</f>
        <v>#NAME?</v>
      </c>
      <c r="H59" s="98" t="e">
        <f aca="false">'DCB - Mag - True'!N59</f>
        <v>#NAME?</v>
      </c>
      <c r="I59" s="98" t="e">
        <f aca="false">'DCB - Mag - True'!O59</f>
        <v>#NAME?</v>
      </c>
      <c r="K59" s="49"/>
      <c r="L59" s="31"/>
      <c r="M59" s="31"/>
    </row>
    <row r="60" customFormat="false" ht="45" hidden="false" customHeight="true" outlineLevel="0" collapsed="false">
      <c r="A60" s="0" t="str">
        <f aca="false">'DCB - Mag - True'!C60</f>
        <v>DCB_9_beta_b_P/N_S</v>
      </c>
      <c r="B60" s="27" t="str">
        <f aca="false">IF(ISNUMBER(SEARCH("_P/N",A60)),SUBSTITUTE(A60,"_P/N",""),"")</f>
        <v>DCB_9_beta_b_S</v>
      </c>
      <c r="C60" s="98" t="str">
        <f aca="false">'DCB - Mag - True'!E60</f>
        <v>P29 - 3/11</v>
      </c>
      <c r="D60" s="98" t="str">
        <f aca="false">'DCB - Mag - True'!F60</f>
        <v>30 - J13 - 6/5</v>
      </c>
      <c r="E60" s="98" t="e">
        <f aca="false">'DCB - Mag - True'!L60</f>
        <v>#NAME?</v>
      </c>
      <c r="F60" s="98" t="e">
        <f aca="false">CONCATENATE(IF(ISNUMBER(SEARCH("2.5V:",D60)),SUBSTITUTE(D60,"2.5V:",""),D60),"   ",E60)</f>
        <v>#NAME?</v>
      </c>
      <c r="H60" s="98" t="e">
        <f aca="false">'DCB - Mag - True'!N60</f>
        <v>#NAME?</v>
      </c>
      <c r="I60" s="98" t="e">
        <f aca="false">'DCB - Mag - True'!O60</f>
        <v>#NAME?</v>
      </c>
      <c r="K60" s="49"/>
      <c r="L60" s="31"/>
      <c r="M60" s="31"/>
    </row>
    <row r="61" customFormat="false" ht="45" hidden="false" customHeight="true" outlineLevel="0" collapsed="false">
      <c r="A61" s="0" t="str">
        <f aca="false">'DCB - Mag - True'!C61</f>
        <v>DCB_8_9_beta_b_25_P/N</v>
      </c>
      <c r="B61" s="27" t="str">
        <f aca="false">IF(ISNUMBER(SEARCH("_P/N",A61)),SUBSTITUTE(A61,"_P/N",""),"")</f>
        <v>DCB_8_9_beta_b_25</v>
      </c>
      <c r="C61" s="98" t="str">
        <f aca="false">'DCB - Mag - True'!E61</f>
        <v>P29 - 4/12</v>
      </c>
      <c r="D61" s="98" t="str">
        <f aca="false">'DCB - Mag - True'!F61</f>
        <v>2.5V: 35 - J13 - 6/5</v>
      </c>
      <c r="E61" s="98" t="e">
        <f aca="false">'DCB - Mag - True'!L61</f>
        <v>#NAME?</v>
      </c>
      <c r="F61" s="98" t="e">
        <f aca="false">CONCATENATE(IF(ISNUMBER(SEARCH("2.5V:",D61)),SUBSTITUTE(D61,"2.5V:",""),D61),"   ",E61)</f>
        <v>#NAME?</v>
      </c>
      <c r="H61" s="98" t="e">
        <f aca="false">'DCB - Mag - True'!N61</f>
        <v>#NAME?</v>
      </c>
      <c r="I61" s="98" t="e">
        <f aca="false">'DCB - Mag - True'!O61</f>
        <v>#NAME?</v>
      </c>
      <c r="K61" s="49"/>
      <c r="L61" s="31"/>
      <c r="M61" s="49"/>
    </row>
    <row r="62" customFormat="false" ht="45" hidden="false" customHeight="true" outlineLevel="0" collapsed="false">
      <c r="A62" s="0" t="str">
        <f aca="false">'DCB - Mag - True'!C62</f>
        <v>DCB_9_beta_b_P/N</v>
      </c>
      <c r="B62" s="27" t="str">
        <f aca="false">IF(ISNUMBER(SEARCH("_P/N",A62)),SUBSTITUTE(A62,"_P/N",""),"")</f>
        <v>DCB_9_beta_b</v>
      </c>
      <c r="C62" s="98" t="str">
        <f aca="false">'DCB - Mag - True'!E62</f>
        <v>P29 - 5/13</v>
      </c>
      <c r="D62" s="98" t="str">
        <f aca="false">'DCB - Mag - True'!F62</f>
        <v>30 - J13 - 8/7</v>
      </c>
      <c r="E62" s="98" t="e">
        <f aca="false">'DCB - Mag - True'!L62</f>
        <v>#NAME?</v>
      </c>
      <c r="F62" s="98" t="e">
        <f aca="false">CONCATENATE(IF(ISNUMBER(SEARCH("2.5V:",D62)),SUBSTITUTE(D62,"2.5V:",""),D62),"   ",E62)</f>
        <v>#NAME?</v>
      </c>
      <c r="H62" s="98" t="e">
        <f aca="false">'DCB - Mag - True'!N62</f>
        <v>#NAME?</v>
      </c>
      <c r="I62" s="98" t="e">
        <f aca="false">'DCB - Mag - True'!O62</f>
        <v>#NAME?</v>
      </c>
      <c r="K62" s="49"/>
      <c r="L62" s="31"/>
      <c r="M62" s="31"/>
    </row>
    <row r="63" customFormat="false" ht="45" hidden="false" customHeight="true" outlineLevel="0" collapsed="false">
      <c r="A63" s="0" t="str">
        <f aca="false">'DCB - Mag - True'!C63</f>
        <v>DCB_10_beta_b_P/N_S</v>
      </c>
      <c r="B63" s="27" t="str">
        <f aca="false">IF(ISNUMBER(SEARCH("_P/N",A63)),SUBSTITUTE(A63,"_P/N",""),"")</f>
        <v>DCB_10_beta_b_S</v>
      </c>
      <c r="C63" s="98" t="str">
        <f aca="false">'DCB - Mag - True'!E63</f>
        <v>P29 - 6/14</v>
      </c>
      <c r="D63" s="98" t="str">
        <f aca="false">'DCB - Mag - True'!F63</f>
        <v>32 - J12 - 2/1</v>
      </c>
      <c r="E63" s="98" t="e">
        <f aca="false">'DCB - Mag - True'!L63</f>
        <v>#NAME?</v>
      </c>
      <c r="F63" s="98" t="e">
        <f aca="false">CONCATENATE(IF(ISNUMBER(SEARCH("2.5V:",D63)),SUBSTITUTE(D63,"2.5V:",""),D63),"   ",E63)</f>
        <v>#NAME?</v>
      </c>
      <c r="H63" s="98" t="e">
        <f aca="false">'DCB - Mag - True'!N63</f>
        <v>#NAME?</v>
      </c>
      <c r="I63" s="98" t="e">
        <f aca="false">'DCB - Mag - True'!O63</f>
        <v>#NAME?</v>
      </c>
      <c r="K63" s="49"/>
      <c r="L63" s="31"/>
      <c r="M63" s="31"/>
    </row>
    <row r="64" customFormat="false" ht="45" hidden="false" customHeight="true" outlineLevel="0" collapsed="false">
      <c r="A64" s="0" t="str">
        <f aca="false">'DCB - Mag - True'!C64</f>
        <v>DCB_10_beta_b_P/N</v>
      </c>
      <c r="B64" s="27" t="str">
        <f aca="false">IF(ISNUMBER(SEARCH("_P/N",A64)),SUBSTITUTE(A64,"_P/N",""),"")</f>
        <v>DCB_10_beta_b</v>
      </c>
      <c r="C64" s="98" t="str">
        <f aca="false">'DCB - Mag - True'!E64</f>
        <v>P29 - 7/15</v>
      </c>
      <c r="D64" s="98" t="str">
        <f aca="false">'DCB - Mag - True'!F64</f>
        <v>32 - J12 - 4/3</v>
      </c>
      <c r="E64" s="98" t="e">
        <f aca="false">'DCB - Mag - True'!L64</f>
        <v>#NAME?</v>
      </c>
      <c r="F64" s="98" t="e">
        <f aca="false">CONCATENATE(IF(ISNUMBER(SEARCH("2.5V:",D64)),SUBSTITUTE(D64,"2.5V:",""),D64),"   ",E64)</f>
        <v>#NAME?</v>
      </c>
      <c r="H64" s="98" t="e">
        <f aca="false">'DCB - Mag - True'!N64</f>
        <v>#NAME?</v>
      </c>
      <c r="I64" s="98" t="e">
        <f aca="false">'DCB - Mag - True'!O64</f>
        <v>#NAME?</v>
      </c>
      <c r="K64" s="49"/>
      <c r="L64" s="31"/>
      <c r="M64" s="31"/>
    </row>
    <row r="65" customFormat="false" ht="45" hidden="false" customHeight="true" outlineLevel="0" collapsed="false">
      <c r="A65" s="0" t="str">
        <f aca="false">'DCB - Mag - True'!C65</f>
        <v>DCB_11_beta_b_P/N_S</v>
      </c>
      <c r="B65" s="27" t="str">
        <f aca="false">IF(ISNUMBER(SEARCH("_P/N",A65)),SUBSTITUTE(A65,"_P/N",""),"")</f>
        <v>DCB_11_beta_b_S</v>
      </c>
      <c r="C65" s="98" t="str">
        <f aca="false">'DCB - Mag - True'!E65</f>
        <v>P29 - 8/16</v>
      </c>
      <c r="D65" s="98" t="str">
        <f aca="false">'DCB - Mag - True'!F65</f>
        <v>32 - J13 - 2/1</v>
      </c>
      <c r="E65" s="98" t="e">
        <f aca="false">'DCB - Mag - True'!L65</f>
        <v>#NAME?</v>
      </c>
      <c r="F65" s="98" t="e">
        <f aca="false">CONCATENATE(IF(ISNUMBER(SEARCH("2.5V:",D65)),SUBSTITUTE(D65,"2.5V:",""),D65),"   ",E65)</f>
        <v>#NAME?</v>
      </c>
      <c r="H65" s="98" t="e">
        <f aca="false">'DCB - Mag - True'!N65</f>
        <v>#NAME?</v>
      </c>
      <c r="I65" s="98" t="e">
        <f aca="false">'DCB - Mag - True'!O65</f>
        <v>#NAME?</v>
      </c>
      <c r="K65" s="49"/>
      <c r="L65" s="31"/>
      <c r="M65" s="31"/>
    </row>
    <row r="66" customFormat="false" ht="45" hidden="false" customHeight="true" outlineLevel="0" collapsed="false">
      <c r="K66" s="31"/>
      <c r="L66" s="31"/>
      <c r="M66" s="31"/>
    </row>
    <row r="67" customFormat="false" ht="45" hidden="false" customHeight="true" outlineLevel="0" collapsed="false">
      <c r="A67" s="0" t="str">
        <f aca="false">'DCB - Mag - True'!C67</f>
        <v>DCB_0_1_beta_b_25_P/N</v>
      </c>
      <c r="B67" s="27" t="str">
        <f aca="false">IF(ISNUMBER(SEARCH("_P/N",A67)),SUBSTITUTE(A67,"_P/N",""),"")</f>
        <v>DCB_0_1_beta_b_25</v>
      </c>
      <c r="C67" s="98" t="str">
        <f aca="false">'DCB - Mag - True'!E67</f>
        <v>P30 - 1/9</v>
      </c>
      <c r="D67" s="98" t="str">
        <f aca="false">'DCB - Mag - True'!F67</f>
        <v>2.5V: 35 - J13 - 2/1</v>
      </c>
      <c r="E67" s="98" t="e">
        <f aca="false">'DCB - Mag - True'!L67</f>
        <v>#NAME?</v>
      </c>
      <c r="F67" s="98" t="e">
        <f aca="false">CONCATENATE(IF(ISNUMBER(SEARCH("2.5V:",D67)),SUBSTITUTE(D67,"2.5V:",""),D67),"   ",E67)</f>
        <v>#NAME?</v>
      </c>
      <c r="H67" s="98" t="e">
        <f aca="false">'DCB - Mag - True'!N67</f>
        <v>#NAME?</v>
      </c>
      <c r="I67" s="98" t="e">
        <f aca="false">'DCB - Mag - True'!O67</f>
        <v>#NAME?</v>
      </c>
      <c r="K67" s="129"/>
      <c r="L67" s="31"/>
      <c r="M67" s="129"/>
    </row>
    <row r="68" customFormat="false" ht="45" hidden="false" customHeight="true" outlineLevel="0" collapsed="false">
      <c r="A68" s="0" t="str">
        <f aca="false">'DCB - Mag - True'!C68</f>
        <v>Depopulated</v>
      </c>
      <c r="B68" s="27" t="str">
        <f aca="false">IF(ISNUMBER(SEARCH("_P/N",A68)),SUBSTITUTE(A68,"_P/N",""),"")</f>
        <v/>
      </c>
      <c r="C68" s="98" t="str">
        <f aca="false">'DCB - Mag - True'!E68</f>
        <v>P30 - 2/10</v>
      </c>
      <c r="D68" s="98" t="n">
        <f aca="false">'DCB - Mag - True'!F68</f>
        <v>0</v>
      </c>
      <c r="E68" s="98" t="n">
        <f aca="false">'DCB - Mag - True'!L68</f>
        <v>0</v>
      </c>
      <c r="F68" s="98" t="str">
        <f aca="false">CONCATENATE(IF(ISNUMBER(SEARCH("2.5V:",D68)),SUBSTITUTE(D68,"2.5V:",""),D68),"   ",E68)</f>
        <v>0   0</v>
      </c>
      <c r="H68" s="98" t="n">
        <f aca="false">'DCB - Mag - True'!N68</f>
        <v>0</v>
      </c>
      <c r="I68" s="98" t="n">
        <f aca="false">'DCB - Mag - True'!O68</f>
        <v>0</v>
      </c>
      <c r="K68" s="31"/>
      <c r="L68" s="31"/>
      <c r="M68" s="31"/>
    </row>
    <row r="69" customFormat="false" ht="45" hidden="false" customHeight="true" outlineLevel="0" collapsed="false">
      <c r="A69" s="0" t="str">
        <f aca="false">'DCB - Mag - True'!C69</f>
        <v>DCB_5_beta_b_P/N_S</v>
      </c>
      <c r="B69" s="27" t="str">
        <f aca="false">IF(ISNUMBER(SEARCH("_P/N",A69)),SUBSTITUTE(A69,"_P/N",""),"")</f>
        <v>DCB_5_beta_b_S</v>
      </c>
      <c r="C69" s="98" t="str">
        <f aca="false">'DCB - Mag - True'!E69</f>
        <v>P30 - 3/11</v>
      </c>
      <c r="D69" s="98" t="str">
        <f aca="false">'DCB - Mag - True'!F69</f>
        <v>28 - J12 - 6/5</v>
      </c>
      <c r="E69" s="98" t="e">
        <f aca="false">'DCB - Mag - True'!L69</f>
        <v>#NAME?</v>
      </c>
      <c r="F69" s="98" t="e">
        <f aca="false">CONCATENATE(IF(ISNUMBER(SEARCH("2.5V:",D69)),SUBSTITUTE(D69,"2.5V:",""),D69),"   ",E69)</f>
        <v>#NAME?</v>
      </c>
      <c r="H69" s="98" t="e">
        <f aca="false">'DCB - Mag - True'!N69</f>
        <v>#NAME?</v>
      </c>
      <c r="I69" s="98" t="e">
        <f aca="false">'DCB - Mag - True'!O69</f>
        <v>#NAME?</v>
      </c>
      <c r="K69" s="124"/>
      <c r="L69" s="31"/>
      <c r="M69" s="31"/>
    </row>
    <row r="70" customFormat="false" ht="45" hidden="false" customHeight="true" outlineLevel="0" collapsed="false">
      <c r="A70" s="0" t="str">
        <f aca="false">'DCB - Mag - True'!C70</f>
        <v>DCB_4_5_beta_b_25_P/N</v>
      </c>
      <c r="B70" s="27" t="str">
        <f aca="false">IF(ISNUMBER(SEARCH("_P/N",A70)),SUBSTITUTE(A70,"_P/N",""),"")</f>
        <v>DCB_4_5_beta_b_25</v>
      </c>
      <c r="C70" s="98" t="str">
        <f aca="false">'DCB - Mag - True'!E70</f>
        <v>P30 - 4/12</v>
      </c>
      <c r="D70" s="98" t="str">
        <f aca="false">'DCB - Mag - True'!F70</f>
        <v>2.5V: 35 - J13 - 4/3</v>
      </c>
      <c r="E70" s="98" t="e">
        <f aca="false">'DCB - Mag - True'!L70</f>
        <v>#NAME?</v>
      </c>
      <c r="F70" s="98" t="e">
        <f aca="false">CONCATENATE(IF(ISNUMBER(SEARCH("2.5V:",D70)),SUBSTITUTE(D70,"2.5V:",""),D70),"   ",E70)</f>
        <v>#NAME?</v>
      </c>
      <c r="H70" s="98" t="e">
        <f aca="false">'DCB - Mag - True'!N70</f>
        <v>#NAME?</v>
      </c>
      <c r="I70" s="98" t="e">
        <f aca="false">'DCB - Mag - True'!O70</f>
        <v>#NAME?</v>
      </c>
      <c r="K70" s="49"/>
      <c r="L70" s="31"/>
      <c r="M70" s="49"/>
    </row>
    <row r="71" customFormat="false" ht="45" hidden="false" customHeight="true" outlineLevel="0" collapsed="false">
      <c r="A71" s="0" t="str">
        <f aca="false">'DCB - Mag - True'!C71</f>
        <v>DCB_5_beta_b_P/N</v>
      </c>
      <c r="B71" s="27" t="str">
        <f aca="false">IF(ISNUMBER(SEARCH("_P/N",A71)),SUBSTITUTE(A71,"_P/N",""),"")</f>
        <v>DCB_5_beta_b</v>
      </c>
      <c r="C71" s="98" t="str">
        <f aca="false">'DCB - Mag - True'!E71</f>
        <v>P30 - 5/13</v>
      </c>
      <c r="D71" s="98" t="str">
        <f aca="false">'DCB - Mag - True'!F71</f>
        <v>28 - J12 - 8/7</v>
      </c>
      <c r="E71" s="98" t="e">
        <f aca="false">'DCB - Mag - True'!L71</f>
        <v>#NAME?</v>
      </c>
      <c r="F71" s="98" t="e">
        <f aca="false">CONCATENATE(IF(ISNUMBER(SEARCH("2.5V:",D71)),SUBSTITUTE(D71,"2.5V:",""),D71),"   ",E71)</f>
        <v>#NAME?</v>
      </c>
      <c r="H71" s="98" t="e">
        <f aca="false">'DCB - Mag - True'!N71</f>
        <v>#NAME?</v>
      </c>
      <c r="I71" s="98" t="e">
        <f aca="false">'DCB - Mag - True'!O71</f>
        <v>#NAME?</v>
      </c>
      <c r="K71" s="49"/>
      <c r="L71" s="31"/>
      <c r="M71" s="31"/>
    </row>
    <row r="72" customFormat="false" ht="45" hidden="false" customHeight="true" outlineLevel="0" collapsed="false">
      <c r="K72" s="31"/>
      <c r="L72" s="31"/>
      <c r="M72" s="31"/>
    </row>
    <row r="73" customFormat="false" ht="45" hidden="false" customHeight="true" outlineLevel="0" collapsed="false">
      <c r="K73" s="31"/>
      <c r="L73" s="31"/>
      <c r="M73" s="31"/>
    </row>
    <row r="74" customFormat="false" ht="24" hidden="false" customHeight="true" outlineLevel="0" collapsed="false">
      <c r="K74" s="31"/>
      <c r="L74" s="31"/>
      <c r="M74" s="31"/>
    </row>
    <row r="75" customFormat="false" ht="19.5" hidden="false" customHeight="true" outlineLevel="0" collapsed="false">
      <c r="K75" s="31"/>
      <c r="L75" s="31"/>
      <c r="M75" s="31"/>
    </row>
    <row r="76" customFormat="false" ht="45" hidden="false" customHeight="true" outlineLevel="0" collapsed="false">
      <c r="A76" s="0" t="str">
        <f aca="false">'DCB - Mag - True'!C76</f>
        <v>DCB_7_gamma_b_P/N</v>
      </c>
      <c r="B76" s="27" t="str">
        <f aca="false">IF(ISNUMBER(SEARCH("_P/N",A76)),SUBSTITUTE(A76,"_P/N",""),"")</f>
        <v>DCB_7_gamma_b</v>
      </c>
      <c r="C76" s="98" t="str">
        <f aca="false">'DCB - Mag - True'!E76</f>
        <v>P32 - 1/9</v>
      </c>
      <c r="D76" s="98" t="str">
        <f aca="false">'DCB - Mag - True'!F76</f>
        <v>31 - J13 - 8/7</v>
      </c>
      <c r="E76" s="98" t="e">
        <f aca="false">'DCB - Mag - True'!L76</f>
        <v>#NAME?</v>
      </c>
      <c r="F76" s="98" t="e">
        <f aca="false">CONCATENATE(IF(ISNUMBER(SEARCH("2.5V:",D76)),SUBSTITUTE(D76,"2.5V:",""),D76),"   ",E76)</f>
        <v>#NAME?</v>
      </c>
      <c r="H76" s="98" t="e">
        <f aca="false">'DCB - Mag - True'!N76</f>
        <v>#NAME?</v>
      </c>
      <c r="I76" s="98" t="e">
        <f aca="false">'DCB - Mag - True'!O76</f>
        <v>#NAME?</v>
      </c>
      <c r="K76" s="49"/>
      <c r="L76" s="31"/>
      <c r="M76" s="31"/>
    </row>
    <row r="77" customFormat="false" ht="45" hidden="false" customHeight="true" outlineLevel="0" collapsed="false">
      <c r="A77" s="0" t="str">
        <f aca="false">'DCB - Mag - True'!C77</f>
        <v>DCB_7_gamma_b_P/N_S</v>
      </c>
      <c r="B77" s="27" t="str">
        <f aca="false">IF(ISNUMBER(SEARCH("_P/N",A77)),SUBSTITUTE(A77,"_P/N",""),"")</f>
        <v>DCB_7_gamma_b_S</v>
      </c>
      <c r="C77" s="98" t="str">
        <f aca="false">'DCB - Mag - True'!E77</f>
        <v>P32 - 2/10</v>
      </c>
      <c r="D77" s="98" t="str">
        <f aca="false">'DCB - Mag - True'!F77</f>
        <v>31 - J13 - 6/5</v>
      </c>
      <c r="E77" s="98" t="e">
        <f aca="false">'DCB - Mag - True'!L77</f>
        <v>#NAME?</v>
      </c>
      <c r="F77" s="98" t="e">
        <f aca="false">CONCATENATE(IF(ISNUMBER(SEARCH("2.5V:",D77)),SUBSTITUTE(D77,"2.5V:",""),D77),"   ",E77)</f>
        <v>#NAME?</v>
      </c>
      <c r="H77" s="98" t="e">
        <f aca="false">'DCB - Mag - True'!N77</f>
        <v>#NAME?</v>
      </c>
      <c r="I77" s="98" t="e">
        <f aca="false">'DCB - Mag - True'!O77</f>
        <v>#NAME?</v>
      </c>
      <c r="K77" s="49"/>
      <c r="L77" s="31"/>
      <c r="M77" s="31"/>
    </row>
    <row r="78" customFormat="false" ht="45" hidden="false" customHeight="true" outlineLevel="0" collapsed="false">
      <c r="A78" s="0" t="str">
        <f aca="false">'DCB - Mag - True'!C78</f>
        <v>DCB_6_7_gamma_b_25_P/N</v>
      </c>
      <c r="B78" s="27" t="str">
        <f aca="false">IF(ISNUMBER(SEARCH("_P/N",A78)),SUBSTITUTE(A78,"_P/N",""),"")</f>
        <v>DCB_6_7_gamma_b_25</v>
      </c>
      <c r="C78" s="98" t="str">
        <f aca="false">'DCB - Mag - True'!E78</f>
        <v>P32 - 3/11</v>
      </c>
      <c r="D78" s="98" t="str">
        <f aca="false">'DCB - Mag - True'!F78</f>
        <v>2.5V: 36 - J13 - 8/7</v>
      </c>
      <c r="E78" s="98" t="e">
        <f aca="false">'DCB - Mag - True'!L78</f>
        <v>#NAME?</v>
      </c>
      <c r="F78" s="98" t="e">
        <f aca="false">CONCATENATE(IF(ISNUMBER(SEARCH("2.5V:",D78)),SUBSTITUTE(D78,"2.5V:",""),D78),"   ",E78)</f>
        <v>#NAME?</v>
      </c>
      <c r="H78" s="98" t="e">
        <f aca="false">'DCB - Mag - True'!N78</f>
        <v>#NAME?</v>
      </c>
      <c r="I78" s="98" t="e">
        <f aca="false">'DCB - Mag - True'!O78</f>
        <v>#NAME?</v>
      </c>
      <c r="K78" s="49"/>
      <c r="L78" s="31"/>
      <c r="M78" s="49"/>
    </row>
    <row r="79" customFormat="false" ht="45" hidden="false" customHeight="true" outlineLevel="0" collapsed="false">
      <c r="A79" s="0" t="str">
        <f aca="false">'DCB - Mag - True'!C79</f>
        <v>DCB_8_gamma_b_P/N</v>
      </c>
      <c r="B79" s="27" t="str">
        <f aca="false">IF(ISNUMBER(SEARCH("_P/N",A79)),SUBSTITUTE(A79,"_P/N",""),"")</f>
        <v>DCB_8_gamma_b</v>
      </c>
      <c r="C79" s="98" t="str">
        <f aca="false">'DCB - Mag - True'!E79</f>
        <v>P32 - 4/12</v>
      </c>
      <c r="D79" s="98" t="str">
        <f aca="false">'DCB - Mag - True'!F79</f>
        <v>33 - J13 - 4/3</v>
      </c>
      <c r="E79" s="98" t="e">
        <f aca="false">'DCB - Mag - True'!L79</f>
        <v>#NAME?</v>
      </c>
      <c r="F79" s="98" t="e">
        <f aca="false">CONCATENATE(IF(ISNUMBER(SEARCH("2.5V:",D79)),SUBSTITUTE(D79,"2.5V:",""),D79),"   ",E79)</f>
        <v>#NAME?</v>
      </c>
      <c r="H79" s="98" t="e">
        <f aca="false">'DCB - Mag - True'!N79</f>
        <v>#NAME?</v>
      </c>
      <c r="I79" s="98" t="e">
        <f aca="false">'DCB - Mag - True'!O79</f>
        <v>#NAME?</v>
      </c>
      <c r="K79" s="49"/>
      <c r="L79" s="31"/>
      <c r="M79" s="31"/>
    </row>
    <row r="80" customFormat="false" ht="45" hidden="false" customHeight="true" outlineLevel="0" collapsed="false">
      <c r="A80" s="0" t="str">
        <f aca="false">'DCB - Mag - True'!C80</f>
        <v>DCB_8_gamma_b_P/N_S</v>
      </c>
      <c r="B80" s="27" t="str">
        <f aca="false">IF(ISNUMBER(SEARCH("_P/N",A80)),SUBSTITUTE(A80,"_P/N",""),"")</f>
        <v>DCB_8_gamma_b_S</v>
      </c>
      <c r="C80" s="98" t="str">
        <f aca="false">'DCB - Mag - True'!E80</f>
        <v>P32 - 5/13</v>
      </c>
      <c r="D80" s="98" t="str">
        <f aca="false">'DCB - Mag - True'!F80</f>
        <v>33 - J13 - 2/1</v>
      </c>
      <c r="E80" s="98" t="e">
        <f aca="false">'DCB - Mag - True'!L80</f>
        <v>#NAME?</v>
      </c>
      <c r="F80" s="98" t="e">
        <f aca="false">CONCATENATE(IF(ISNUMBER(SEARCH("2.5V:",D80)),SUBSTITUTE(D80,"2.5V:",""),D80),"   ",E80)</f>
        <v>#NAME?</v>
      </c>
      <c r="H80" s="98" t="e">
        <f aca="false">'DCB - Mag - True'!N80</f>
        <v>#NAME?</v>
      </c>
      <c r="I80" s="98" t="e">
        <f aca="false">'DCB - Mag - True'!O80</f>
        <v>#NAME?</v>
      </c>
      <c r="K80" s="49"/>
      <c r="L80" s="31"/>
      <c r="M80" s="31"/>
    </row>
    <row r="81" customFormat="false" ht="45" hidden="false" customHeight="true" outlineLevel="0" collapsed="false">
      <c r="A81" s="0" t="str">
        <f aca="false">'DCB - Mag - True'!C81</f>
        <v>DCB_10_11_gamma_b_25_P/N</v>
      </c>
      <c r="B81" s="27" t="str">
        <f aca="false">IF(ISNUMBER(SEARCH("_P/N",A81)),SUBSTITUTE(A81,"_P/N",""),"")</f>
        <v>DCB_10_11_gamma_b_25</v>
      </c>
      <c r="C81" s="98" t="str">
        <f aca="false">'DCB - Mag - True'!E81</f>
        <v>P32 - 6/14</v>
      </c>
      <c r="D81" s="98" t="str">
        <f aca="false">'DCB - Mag - True'!F81</f>
        <v>2.5V: 36 - J12 - 6/5</v>
      </c>
      <c r="E81" s="98" t="e">
        <f aca="false">'DCB - Mag - True'!L81</f>
        <v>#NAME?</v>
      </c>
      <c r="F81" s="98" t="e">
        <f aca="false">CONCATENATE(IF(ISNUMBER(SEARCH("2.5V:",D81)),SUBSTITUTE(D81,"2.5V:",""),D81),"   ",E81)</f>
        <v>#NAME?</v>
      </c>
      <c r="H81" s="98" t="e">
        <f aca="false">'DCB - Mag - True'!N81</f>
        <v>#NAME?</v>
      </c>
      <c r="I81" s="98" t="e">
        <f aca="false">'DCB - Mag - True'!O81</f>
        <v>#NAME?</v>
      </c>
      <c r="K81" s="49"/>
      <c r="L81" s="31"/>
      <c r="M81" s="49"/>
    </row>
    <row r="82" customFormat="false" ht="45" hidden="false" customHeight="true" outlineLevel="0" collapsed="false">
      <c r="A82" s="0" t="str">
        <f aca="false">'DCB - Mag - True'!C82</f>
        <v>DCB_11_gamma_b_P/N</v>
      </c>
      <c r="B82" s="27" t="str">
        <f aca="false">IF(ISNUMBER(SEARCH("_P/N",A82)),SUBSTITUTE(A82,"_P/N",""),"")</f>
        <v>DCB_11_gamma_b</v>
      </c>
      <c r="C82" s="98" t="str">
        <f aca="false">'DCB - Mag - True'!E82</f>
        <v>P32 - 7/15</v>
      </c>
      <c r="D82" s="98" t="str">
        <f aca="false">'DCB - Mag - True'!F82</f>
        <v>29 - J13 - 4/3</v>
      </c>
      <c r="E82" s="98" t="e">
        <f aca="false">'DCB - Mag - True'!L82</f>
        <v>#NAME?</v>
      </c>
      <c r="F82" s="98" t="e">
        <f aca="false">CONCATENATE(IF(ISNUMBER(SEARCH("2.5V:",D82)),SUBSTITUTE(D82,"2.5V:",""),D82),"   ",E82)</f>
        <v>#NAME?</v>
      </c>
      <c r="H82" s="98" t="e">
        <f aca="false">'DCB - Mag - True'!N82</f>
        <v>#NAME?</v>
      </c>
      <c r="I82" s="98" t="e">
        <f aca="false">'DCB - Mag - True'!O82</f>
        <v>#NAME?</v>
      </c>
      <c r="K82" s="49"/>
      <c r="L82" s="31"/>
      <c r="M82" s="31"/>
    </row>
    <row r="83" customFormat="false" ht="45" hidden="false" customHeight="true" outlineLevel="0" collapsed="false">
      <c r="K83" s="31"/>
      <c r="L83" s="31"/>
      <c r="M83" s="31"/>
    </row>
    <row r="84" customFormat="false" ht="45" hidden="false" customHeight="true" outlineLevel="0" collapsed="false">
      <c r="K84" s="31"/>
      <c r="L84" s="31"/>
      <c r="M84" s="31"/>
    </row>
    <row r="85" customFormat="false" ht="45" hidden="false" customHeight="true" outlineLevel="0" collapsed="false">
      <c r="A85" s="0" t="str">
        <f aca="false">'DCB - Mag - True'!C85</f>
        <v>DCB_0_gamma_b_P/N</v>
      </c>
      <c r="B85" s="27" t="str">
        <f aca="false">IF(ISNUMBER(SEARCH("_P/N",A85)),SUBSTITUTE(A85,"_P/N",""),"")</f>
        <v>DCB_0_gamma_b</v>
      </c>
      <c r="C85" s="98" t="str">
        <f aca="false">'DCB - Mag - True'!E85</f>
        <v>P33 - 1/9</v>
      </c>
      <c r="D85" s="98" t="str">
        <f aca="false">'DCB - Mag - True'!F85</f>
        <v>33 - J12 - 4/3</v>
      </c>
      <c r="E85" s="98" t="e">
        <f aca="false">'DCB - Mag - True'!L85</f>
        <v>#NAME?</v>
      </c>
      <c r="F85" s="98" t="e">
        <f aca="false">CONCATENATE(IF(ISNUMBER(SEARCH("2.5V:",D85)),SUBSTITUTE(D85,"2.5V:",""),D85),"   ",E85)</f>
        <v>#NAME?</v>
      </c>
      <c r="H85" s="98" t="e">
        <f aca="false">'DCB - Mag - True'!N85</f>
        <v>#NAME?</v>
      </c>
      <c r="I85" s="98" t="e">
        <f aca="false">'DCB - Mag - True'!O85</f>
        <v>#NAME?</v>
      </c>
      <c r="K85" s="49"/>
      <c r="L85" s="31"/>
      <c r="M85" s="31"/>
    </row>
    <row r="86" customFormat="false" ht="45" hidden="false" customHeight="true" outlineLevel="0" collapsed="false">
      <c r="A86" s="0" t="str">
        <f aca="false">'DCB - Mag - True'!C86</f>
        <v>DCB_1_gamma_b_P/N_S</v>
      </c>
      <c r="B86" s="27" t="str">
        <f aca="false">IF(ISNUMBER(SEARCH("_P/N",A86)),SUBSTITUTE(A86,"_P/N",""),"")</f>
        <v>DCB_1_gamma_b_S</v>
      </c>
      <c r="C86" s="98" t="str">
        <f aca="false">'DCB - Mag - True'!E86</f>
        <v>P33 - 2/10</v>
      </c>
      <c r="D86" s="98" t="str">
        <f aca="false">'DCB - Mag - True'!F86</f>
        <v>33 - J12 - 6/5</v>
      </c>
      <c r="E86" s="98" t="e">
        <f aca="false">'DCB - Mag - True'!L86</f>
        <v>#NAME?</v>
      </c>
      <c r="F86" s="98" t="e">
        <f aca="false">CONCATENATE(IF(ISNUMBER(SEARCH("2.5V:",D86)),SUBSTITUTE(D86,"2.5V:",""),D86),"   ",E86)</f>
        <v>#NAME?</v>
      </c>
      <c r="H86" s="98" t="e">
        <f aca="false">'DCB - Mag - True'!N86</f>
        <v>#NAME?</v>
      </c>
      <c r="I86" s="98" t="e">
        <f aca="false">'DCB - Mag - True'!O86</f>
        <v>#NAME?</v>
      </c>
      <c r="K86" s="49"/>
      <c r="L86" s="31"/>
      <c r="M86" s="31"/>
    </row>
    <row r="87" customFormat="false" ht="45" hidden="false" customHeight="true" outlineLevel="0" collapsed="false">
      <c r="A87" s="0" t="str">
        <f aca="false">'DCB - Mag - True'!C87</f>
        <v>DCB_1_gamma_b_P/N</v>
      </c>
      <c r="B87" s="27" t="str">
        <f aca="false">IF(ISNUMBER(SEARCH("_P/N",A87)),SUBSTITUTE(A87,"_P/N",""),"")</f>
        <v>DCB_1_gamma_b</v>
      </c>
      <c r="C87" s="98" t="str">
        <f aca="false">'DCB - Mag - True'!E87</f>
        <v>P33 - 3/11</v>
      </c>
      <c r="D87" s="98" t="str">
        <f aca="false">'DCB - Mag - True'!F87</f>
        <v>33 - J12 - 8/7</v>
      </c>
      <c r="E87" s="98" t="e">
        <f aca="false">'DCB - Mag - True'!L87</f>
        <v>#NAME?</v>
      </c>
      <c r="F87" s="98" t="e">
        <f aca="false">CONCATENATE(IF(ISNUMBER(SEARCH("2.5V:",D87)),SUBSTITUTE(D87,"2.5V:",""),D87),"   ",E87)</f>
        <v>#NAME?</v>
      </c>
      <c r="H87" s="98" t="e">
        <f aca="false">'DCB - Mag - True'!N87</f>
        <v>#NAME?</v>
      </c>
      <c r="I87" s="98" t="e">
        <f aca="false">'DCB - Mag - True'!O87</f>
        <v>#NAME?</v>
      </c>
      <c r="K87" s="49"/>
      <c r="L87" s="31"/>
      <c r="M87" s="31"/>
    </row>
    <row r="88" customFormat="false" ht="45" hidden="false" customHeight="true" outlineLevel="0" collapsed="false">
      <c r="A88" s="0" t="str">
        <f aca="false">'DCB - Mag - True'!C88</f>
        <v>DCB_4_gamma_b_P/N</v>
      </c>
      <c r="B88" s="27" t="str">
        <f aca="false">IF(ISNUMBER(SEARCH("_P/N",A88)),SUBSTITUTE(A88,"_P/N",""),"")</f>
        <v>DCB_4_gamma_b</v>
      </c>
      <c r="C88" s="98" t="str">
        <f aca="false">'DCB - Mag - True'!E88</f>
        <v>P33 - 4/12</v>
      </c>
      <c r="D88" s="98" t="str">
        <f aca="false">'DCB - Mag - True'!F88</f>
        <v>31 - J12 - 4/3</v>
      </c>
      <c r="E88" s="98" t="e">
        <f aca="false">'DCB - Mag - True'!L88</f>
        <v>#NAME?</v>
      </c>
      <c r="F88" s="98" t="e">
        <f aca="false">CONCATENATE(IF(ISNUMBER(SEARCH("2.5V:",D88)),SUBSTITUTE(D88,"2.5V:",""),D88),"   ",E88)</f>
        <v>#NAME?</v>
      </c>
      <c r="H88" s="98" t="e">
        <f aca="false">'DCB - Mag - True'!N88</f>
        <v>#NAME?</v>
      </c>
      <c r="I88" s="98" t="e">
        <f aca="false">'DCB - Mag - True'!O88</f>
        <v>#NAME?</v>
      </c>
      <c r="K88" s="49"/>
      <c r="L88" s="31"/>
      <c r="M88" s="31"/>
    </row>
    <row r="89" customFormat="false" ht="45" hidden="false" customHeight="true" outlineLevel="0" collapsed="false">
      <c r="A89" s="0" t="str">
        <f aca="false">'DCB - Mag - True'!C89</f>
        <v>DCB_4_gamma_b_P/N_S</v>
      </c>
      <c r="B89" s="27" t="str">
        <f aca="false">IF(ISNUMBER(SEARCH("_P/N",A89)),SUBSTITUTE(A89,"_P/N",""),"")</f>
        <v>DCB_4_gamma_b_S</v>
      </c>
      <c r="C89" s="98" t="str">
        <f aca="false">'DCB - Mag - True'!E89</f>
        <v>P33 - 5/13</v>
      </c>
      <c r="D89" s="98" t="str">
        <f aca="false">'DCB - Mag - True'!F89</f>
        <v>31 - J12 - 2/1</v>
      </c>
      <c r="E89" s="98" t="e">
        <f aca="false">'DCB - Mag - True'!L89</f>
        <v>#NAME?</v>
      </c>
      <c r="F89" s="98" t="e">
        <f aca="false">CONCATENATE(IF(ISNUMBER(SEARCH("2.5V:",D89)),SUBSTITUTE(D89,"2.5V:",""),D89),"   ",E89)</f>
        <v>#NAME?</v>
      </c>
      <c r="H89" s="98" t="e">
        <f aca="false">'DCB - Mag - True'!N89</f>
        <v>#NAME?</v>
      </c>
      <c r="I89" s="98" t="e">
        <f aca="false">'DCB - Mag - True'!O89</f>
        <v>#NAME?</v>
      </c>
      <c r="K89" s="49"/>
      <c r="L89" s="31"/>
      <c r="M89" s="31"/>
    </row>
    <row r="90" customFormat="false" ht="45" hidden="false" customHeight="true" outlineLevel="0" collapsed="false">
      <c r="A90" s="0" t="str">
        <f aca="false">'DCB - Mag - True'!C90</f>
        <v>DCB_0_gamma_b_P/N_S</v>
      </c>
      <c r="B90" s="27" t="str">
        <f aca="false">IF(ISNUMBER(SEARCH("_P/N",A90)),SUBSTITUTE(A90,"_P/N",""),"")</f>
        <v>DCB_0_gamma_b_S</v>
      </c>
      <c r="C90" s="98" t="str">
        <f aca="false">'DCB - Mag - True'!E90</f>
        <v>P33 - 6/14</v>
      </c>
      <c r="D90" s="98" t="str">
        <f aca="false">'DCB - Mag - True'!F90</f>
        <v>33 - J12 - 2/1</v>
      </c>
      <c r="E90" s="98" t="e">
        <f aca="false">'DCB - Mag - True'!L90</f>
        <v>#NAME?</v>
      </c>
      <c r="F90" s="98" t="e">
        <f aca="false">CONCATENATE(IF(ISNUMBER(SEARCH("2.5V:",D90)),SUBSTITUTE(D90,"2.5V:",""),D90),"   ",E90)</f>
        <v>#NAME?</v>
      </c>
      <c r="H90" s="98" t="e">
        <f aca="false">'DCB - Mag - True'!N90</f>
        <v>#NAME?</v>
      </c>
      <c r="I90" s="98" t="e">
        <f aca="false">'DCB - Mag - True'!O90</f>
        <v>#NAME?</v>
      </c>
      <c r="K90" s="49"/>
      <c r="L90" s="31"/>
      <c r="M90" s="31"/>
    </row>
    <row r="91" customFormat="false" ht="27" hidden="false" customHeight="true" outlineLevel="0" collapsed="false">
      <c r="K91" s="31"/>
      <c r="L91" s="31"/>
      <c r="M91" s="31"/>
    </row>
    <row r="92" customFormat="false" ht="45" hidden="false" customHeight="true" outlineLevel="0" collapsed="false">
      <c r="K92" s="31"/>
      <c r="L92" s="31"/>
      <c r="M92" s="31"/>
    </row>
    <row r="93" customFormat="false" ht="45" hidden="false" customHeight="true" outlineLevel="0" collapsed="false">
      <c r="K93" s="31"/>
      <c r="L93" s="31"/>
      <c r="M93" s="31"/>
    </row>
    <row r="94" customFormat="false" ht="45" hidden="false" customHeight="true" outlineLevel="0" collapsed="false">
      <c r="A94" s="0" t="str">
        <f aca="false">'DCB - Mag - True'!C94</f>
        <v>DCB_6_gamma_b_P/N_S</v>
      </c>
      <c r="B94" s="27" t="str">
        <f aca="false">IF(ISNUMBER(SEARCH("_P/N",A94)),SUBSTITUTE(A94,"_P/N",""),"")</f>
        <v>DCB_6_gamma_b_S</v>
      </c>
      <c r="C94" s="98" t="str">
        <f aca="false">'DCB - Mag - True'!E94</f>
        <v>P35 - 1/9</v>
      </c>
      <c r="D94" s="98" t="str">
        <f aca="false">'DCB - Mag - True'!F94</f>
        <v>31 - J13 - 2/1</v>
      </c>
      <c r="E94" s="98" t="e">
        <f aca="false">'DCB - Mag - True'!L94</f>
        <v>#NAME?</v>
      </c>
      <c r="F94" s="98" t="e">
        <f aca="false">CONCATENATE(IF(ISNUMBER(SEARCH("2.5V:",D94)),SUBSTITUTE(D94,"2.5V:",""),D94),"   ",E94)</f>
        <v>#NAME?</v>
      </c>
      <c r="H94" s="98" t="e">
        <f aca="false">'DCB - Mag - True'!N94</f>
        <v>#NAME?</v>
      </c>
      <c r="I94" s="98" t="e">
        <f aca="false">'DCB - Mag - True'!O94</f>
        <v>#NAME?</v>
      </c>
      <c r="K94" s="49"/>
      <c r="L94" s="31"/>
      <c r="M94" s="31"/>
    </row>
    <row r="95" customFormat="false" ht="45" hidden="false" customHeight="true" outlineLevel="0" collapsed="false">
      <c r="A95" s="0" t="str">
        <f aca="false">'DCB - Mag - True'!C95</f>
        <v>DCB_6_gamma_b_P/N</v>
      </c>
      <c r="B95" s="27" t="str">
        <f aca="false">IF(ISNUMBER(SEARCH("_P/N",A95)),SUBSTITUTE(A95,"_P/N",""),"")</f>
        <v>DCB_6_gamma_b</v>
      </c>
      <c r="C95" s="98" t="str">
        <f aca="false">'DCB - Mag - True'!E95</f>
        <v>P35 - 2/10</v>
      </c>
      <c r="D95" s="98" t="str">
        <f aca="false">'DCB - Mag - True'!F95</f>
        <v>31 - J13 - 4/3</v>
      </c>
      <c r="E95" s="98" t="e">
        <f aca="false">'DCB - Mag - True'!L95</f>
        <v>#NAME?</v>
      </c>
      <c r="F95" s="98" t="e">
        <f aca="false">CONCATENATE(IF(ISNUMBER(SEARCH("2.5V:",D95)),SUBSTITUTE(D95,"2.5V:",""),D95),"   ",E95)</f>
        <v>#NAME?</v>
      </c>
      <c r="H95" s="98" t="e">
        <f aca="false">'DCB - Mag - True'!N95</f>
        <v>#NAME?</v>
      </c>
      <c r="I95" s="98" t="e">
        <f aca="false">'DCB - Mag - True'!O95</f>
        <v>#NAME?</v>
      </c>
      <c r="K95" s="49"/>
      <c r="L95" s="31"/>
      <c r="M95" s="31"/>
    </row>
    <row r="96" customFormat="false" ht="45" hidden="false" customHeight="true" outlineLevel="0" collapsed="false">
      <c r="A96" s="0" t="str">
        <f aca="false">'DCB - Mag - True'!C96</f>
        <v>DCB_9_gamma_b_P/N_S</v>
      </c>
      <c r="B96" s="27" t="str">
        <f aca="false">IF(ISNUMBER(SEARCH("_P/N",A96)),SUBSTITUTE(A96,"_P/N",""),"")</f>
        <v>DCB_9_gamma_b_S</v>
      </c>
      <c r="C96" s="98" t="str">
        <f aca="false">'DCB - Mag - True'!E96</f>
        <v>P35 - 3/11</v>
      </c>
      <c r="D96" s="98" t="str">
        <f aca="false">'DCB - Mag - True'!F96</f>
        <v>33 - J13 - 6/5</v>
      </c>
      <c r="E96" s="98" t="e">
        <f aca="false">'DCB - Mag - True'!L96</f>
        <v>#NAME?</v>
      </c>
      <c r="F96" s="98" t="e">
        <f aca="false">CONCATENATE(IF(ISNUMBER(SEARCH("2.5V:",D96)),SUBSTITUTE(D96,"2.5V:",""),D96),"   ",E96)</f>
        <v>#NAME?</v>
      </c>
      <c r="H96" s="98" t="e">
        <f aca="false">'DCB - Mag - True'!N96</f>
        <v>#NAME?</v>
      </c>
      <c r="I96" s="98" t="e">
        <f aca="false">'DCB - Mag - True'!O96</f>
        <v>#NAME?</v>
      </c>
      <c r="K96" s="49"/>
      <c r="L96" s="31"/>
      <c r="M96" s="31"/>
    </row>
    <row r="97" customFormat="false" ht="45" hidden="false" customHeight="true" outlineLevel="0" collapsed="false">
      <c r="A97" s="0" t="str">
        <f aca="false">'DCB - Mag - True'!C97</f>
        <v>DCB_8_9_gamma_b_25_P/N</v>
      </c>
      <c r="B97" s="27" t="str">
        <f aca="false">IF(ISNUMBER(SEARCH("_P/N",A97)),SUBSTITUTE(A97,"_P/N",""),"")</f>
        <v>DCB_8_9_gamma_b_25</v>
      </c>
      <c r="C97" s="98" t="str">
        <f aca="false">'DCB - Mag - True'!E97</f>
        <v>P35 - 4/12</v>
      </c>
      <c r="D97" s="98" t="str">
        <f aca="false">'DCB - Mag - True'!F97</f>
        <v>2.5V: 36 - J13 - 6/5</v>
      </c>
      <c r="E97" s="98" t="e">
        <f aca="false">'DCB - Mag - True'!L97</f>
        <v>#NAME?</v>
      </c>
      <c r="F97" s="98" t="e">
        <f aca="false">CONCATENATE(IF(ISNUMBER(SEARCH("2.5V:",D97)),SUBSTITUTE(D97,"2.5V:",""),D97),"   ",E97)</f>
        <v>#NAME?</v>
      </c>
      <c r="H97" s="98" t="e">
        <f aca="false">'DCB - Mag - True'!N97</f>
        <v>#NAME?</v>
      </c>
      <c r="I97" s="98" t="e">
        <f aca="false">'DCB - Mag - True'!O97</f>
        <v>#NAME?</v>
      </c>
      <c r="K97" s="49"/>
      <c r="L97" s="31"/>
      <c r="M97" s="31"/>
    </row>
    <row r="98" customFormat="false" ht="45" hidden="false" customHeight="true" outlineLevel="0" collapsed="false">
      <c r="A98" s="0" t="str">
        <f aca="false">'DCB - Mag - True'!C98</f>
        <v>DCB_9_gamma_b_P/N</v>
      </c>
      <c r="B98" s="27" t="str">
        <f aca="false">IF(ISNUMBER(SEARCH("_P/N",A98)),SUBSTITUTE(A98,"_P/N",""),"")</f>
        <v>DCB_9_gamma_b</v>
      </c>
      <c r="C98" s="98" t="str">
        <f aca="false">'DCB - Mag - True'!E98</f>
        <v>P35 - 5/13</v>
      </c>
      <c r="D98" s="98" t="str">
        <f aca="false">'DCB - Mag - True'!F98</f>
        <v>33 - J13 - 8/7</v>
      </c>
      <c r="E98" s="98" t="e">
        <f aca="false">'DCB - Mag - True'!L98</f>
        <v>#NAME?</v>
      </c>
      <c r="F98" s="98" t="e">
        <f aca="false">CONCATENATE(IF(ISNUMBER(SEARCH("2.5V:",D98)),SUBSTITUTE(D98,"2.5V:",""),D98),"   ",E98)</f>
        <v>#NAME?</v>
      </c>
      <c r="H98" s="98" t="e">
        <f aca="false">'DCB - Mag - True'!N98</f>
        <v>#NAME?</v>
      </c>
      <c r="I98" s="98" t="e">
        <f aca="false">'DCB - Mag - True'!O98</f>
        <v>#NAME?</v>
      </c>
      <c r="K98" s="49"/>
      <c r="L98" s="31"/>
      <c r="M98" s="31"/>
    </row>
    <row r="99" customFormat="false" ht="45" hidden="false" customHeight="true" outlineLevel="0" collapsed="false">
      <c r="A99" s="0" t="str">
        <f aca="false">'DCB - Mag - True'!C99</f>
        <v>DCB_10_gamma_b_P/N_S</v>
      </c>
      <c r="B99" s="27" t="str">
        <f aca="false">IF(ISNUMBER(SEARCH("_P/N",A99)),SUBSTITUTE(A99,"_P/N",""),"")</f>
        <v>DCB_10_gamma_b_S</v>
      </c>
      <c r="C99" s="98" t="str">
        <f aca="false">'DCB - Mag - True'!E99</f>
        <v>P35 - 6/14</v>
      </c>
      <c r="D99" s="98" t="str">
        <f aca="false">'DCB - Mag - True'!F99</f>
        <v>29 - J12 - 2/1</v>
      </c>
      <c r="E99" s="98" t="e">
        <f aca="false">'DCB - Mag - True'!L99</f>
        <v>#NAME?</v>
      </c>
      <c r="F99" s="98" t="e">
        <f aca="false">CONCATENATE(IF(ISNUMBER(SEARCH("2.5V:",D99)),SUBSTITUTE(D99,"2.5V:",""),D99),"   ",E99)</f>
        <v>#NAME?</v>
      </c>
      <c r="H99" s="98" t="e">
        <f aca="false">'DCB - Mag - True'!N99</f>
        <v>#NAME?</v>
      </c>
      <c r="I99" s="98" t="e">
        <f aca="false">'DCB - Mag - True'!O99</f>
        <v>#NAME?</v>
      </c>
      <c r="K99" s="49"/>
      <c r="L99" s="31"/>
      <c r="M99" s="31"/>
    </row>
    <row r="100" customFormat="false" ht="45" hidden="false" customHeight="true" outlineLevel="0" collapsed="false">
      <c r="A100" s="0" t="str">
        <f aca="false">'DCB - Mag - True'!C100</f>
        <v>DCB_10_gamma_b_P/N</v>
      </c>
      <c r="B100" s="27" t="str">
        <f aca="false">IF(ISNUMBER(SEARCH("_P/N",A100)),SUBSTITUTE(A100,"_P/N",""),"")</f>
        <v>DCB_10_gamma_b</v>
      </c>
      <c r="C100" s="98" t="str">
        <f aca="false">'DCB - Mag - True'!E100</f>
        <v>P35 - 7/15</v>
      </c>
      <c r="D100" s="98" t="str">
        <f aca="false">'DCB - Mag - True'!F100</f>
        <v>29 - J12 - 4/3</v>
      </c>
      <c r="E100" s="98" t="e">
        <f aca="false">'DCB - Mag - True'!L100</f>
        <v>#NAME?</v>
      </c>
      <c r="F100" s="98" t="e">
        <f aca="false">CONCATENATE(IF(ISNUMBER(SEARCH("2.5V:",D100)),SUBSTITUTE(D100,"2.5V:",""),D100),"   ",E100)</f>
        <v>#NAME?</v>
      </c>
      <c r="H100" s="98" t="e">
        <f aca="false">'DCB - Mag - True'!N100</f>
        <v>#NAME?</v>
      </c>
      <c r="I100" s="98" t="e">
        <f aca="false">'DCB - Mag - True'!O100</f>
        <v>#NAME?</v>
      </c>
      <c r="K100" s="49"/>
      <c r="L100" s="31"/>
      <c r="M100" s="31"/>
    </row>
    <row r="101" customFormat="false" ht="45" hidden="false" customHeight="true" outlineLevel="0" collapsed="false">
      <c r="A101" s="0" t="str">
        <f aca="false">'DCB - Mag - True'!C101</f>
        <v>DCB_11_gamma_b_P/N_S</v>
      </c>
      <c r="B101" s="27" t="str">
        <f aca="false">IF(ISNUMBER(SEARCH("_P/N",A101)),SUBSTITUTE(A101,"_P/N",""),"")</f>
        <v>DCB_11_gamma_b_S</v>
      </c>
      <c r="C101" s="98" t="str">
        <f aca="false">'DCB - Mag - True'!E101</f>
        <v>P35 - 8/16</v>
      </c>
      <c r="D101" s="98" t="str">
        <f aca="false">'DCB - Mag - True'!F101</f>
        <v>29 - J13 - 2/1</v>
      </c>
      <c r="E101" s="98" t="e">
        <f aca="false">'DCB - Mag - True'!L101</f>
        <v>#NAME?</v>
      </c>
      <c r="F101" s="98" t="e">
        <f aca="false">CONCATENATE(IF(ISNUMBER(SEARCH("2.5V:",D101)),SUBSTITUTE(D101,"2.5V:",""),D101),"   ",E101)</f>
        <v>#NAME?</v>
      </c>
      <c r="H101" s="98" t="e">
        <f aca="false">'DCB - Mag - True'!N101</f>
        <v>#NAME?</v>
      </c>
      <c r="I101" s="98" t="e">
        <f aca="false">'DCB - Mag - True'!O101</f>
        <v>#NAME?</v>
      </c>
      <c r="K101" s="49"/>
      <c r="L101" s="31"/>
      <c r="M101" s="31"/>
    </row>
    <row r="102" customFormat="false" ht="45" hidden="false" customHeight="true" outlineLevel="0" collapsed="false">
      <c r="K102" s="31"/>
      <c r="L102" s="31"/>
      <c r="M102" s="31"/>
    </row>
    <row r="103" customFormat="false" ht="45" hidden="false" customHeight="true" outlineLevel="0" collapsed="false">
      <c r="A103" s="0" t="str">
        <f aca="false">'DCB - Mag - True'!C103</f>
        <v>DCB_0_1_gamma_b_25_P/N</v>
      </c>
      <c r="B103" s="27" t="str">
        <f aca="false">IF(ISNUMBER(SEARCH("_P/N",A103)),SUBSTITUTE(A103,"_P/N",""),"")</f>
        <v>DCB_0_1_gamma_b_25</v>
      </c>
      <c r="C103" s="98" t="str">
        <f aca="false">'DCB - Mag - True'!E103</f>
        <v>P36 - 1/9</v>
      </c>
      <c r="D103" s="98" t="str">
        <f aca="false">'DCB - Mag - True'!F103</f>
        <v>2.5V: 36 - J13 - 2/1</v>
      </c>
      <c r="E103" s="98" t="e">
        <f aca="false">'DCB - Mag - True'!L103</f>
        <v>#NAME?</v>
      </c>
      <c r="F103" s="98" t="e">
        <f aca="false">CONCATENATE(IF(ISNUMBER(SEARCH("2.5V:",D103)),SUBSTITUTE(D103,"2.5V:",""),D103),"   ",E103)</f>
        <v>#NAME?</v>
      </c>
      <c r="H103" s="98" t="e">
        <f aca="false">'DCB - Mag - True'!N103</f>
        <v>#NAME?</v>
      </c>
      <c r="I103" s="98" t="e">
        <f aca="false">'DCB - Mag - True'!O103</f>
        <v>#NAME?</v>
      </c>
      <c r="K103" s="129"/>
      <c r="L103" s="31"/>
      <c r="M103" s="129"/>
    </row>
    <row r="104" customFormat="false" ht="45" hidden="false" customHeight="true" outlineLevel="0" collapsed="false">
      <c r="K104" s="31"/>
      <c r="L104" s="31"/>
      <c r="M104" s="31"/>
    </row>
    <row r="105" customFormat="false" ht="45" hidden="false" customHeight="true" outlineLevel="0" collapsed="false">
      <c r="A105" s="0" t="str">
        <f aca="false">'DCB - Mag - True'!C105</f>
        <v>DCB_5_gamma_b_P/N_S</v>
      </c>
      <c r="B105" s="27" t="str">
        <f aca="false">IF(ISNUMBER(SEARCH("_P/N",A105)),SUBSTITUTE(A105,"_P/N",""),"")</f>
        <v>DCB_5_gamma_b_S</v>
      </c>
      <c r="C105" s="98" t="str">
        <f aca="false">'DCB - Mag - True'!E105</f>
        <v>P36 - 3/11</v>
      </c>
      <c r="D105" s="98" t="str">
        <f aca="false">'DCB - Mag - True'!F105</f>
        <v>31 - J12 - 6/5</v>
      </c>
      <c r="E105" s="98" t="e">
        <f aca="false">'DCB - Mag - True'!L105</f>
        <v>#NAME?</v>
      </c>
      <c r="F105" s="98" t="e">
        <f aca="false">CONCATENATE(IF(ISNUMBER(SEARCH("2.5V:",D105)),SUBSTITUTE(D105,"2.5V:",""),D105),"   ",E105)</f>
        <v>#NAME?</v>
      </c>
      <c r="H105" s="98" t="e">
        <f aca="false">'DCB - Mag - True'!N105</f>
        <v>#NAME?</v>
      </c>
      <c r="I105" s="98" t="e">
        <f aca="false">'DCB - Mag - True'!O105</f>
        <v>#NAME?</v>
      </c>
      <c r="K105" s="124"/>
      <c r="L105" s="31"/>
      <c r="M105" s="31"/>
    </row>
    <row r="106" customFormat="false" ht="45" hidden="false" customHeight="true" outlineLevel="0" collapsed="false">
      <c r="A106" s="0" t="str">
        <f aca="false">'DCB - Mag - True'!C106</f>
        <v>DCB_4_5_gamma_b_25_P/N</v>
      </c>
      <c r="B106" s="27" t="str">
        <f aca="false">IF(ISNUMBER(SEARCH("_P/N",A106)),SUBSTITUTE(A106,"_P/N",""),"")</f>
        <v>DCB_4_5_gamma_b_25</v>
      </c>
      <c r="C106" s="98" t="str">
        <f aca="false">'DCB - Mag - True'!E106</f>
        <v>P36 - 4/12</v>
      </c>
      <c r="D106" s="98" t="str">
        <f aca="false">'DCB - Mag - True'!F106</f>
        <v>2.5V: 36 - J13 - 4/3</v>
      </c>
      <c r="E106" s="98" t="e">
        <f aca="false">'DCB - Mag - True'!L106</f>
        <v>#NAME?</v>
      </c>
      <c r="F106" s="98" t="e">
        <f aca="false">CONCATENATE(IF(ISNUMBER(SEARCH("2.5V:",D106)),SUBSTITUTE(D106,"2.5V:",""),D106),"   ",E106)</f>
        <v>#NAME?</v>
      </c>
      <c r="H106" s="98" t="e">
        <f aca="false">'DCB - Mag - True'!N106</f>
        <v>#NAME?</v>
      </c>
      <c r="I106" s="98" t="e">
        <f aca="false">'DCB - Mag - True'!O106</f>
        <v>#NAME?</v>
      </c>
      <c r="K106" s="49"/>
      <c r="L106" s="31"/>
      <c r="M106" s="49"/>
    </row>
    <row r="107" customFormat="false" ht="45" hidden="false" customHeight="true" outlineLevel="0" collapsed="false">
      <c r="A107" s="0" t="str">
        <f aca="false">'DCB - Mag - True'!C107</f>
        <v>DCB_5_gamma_b_P/N</v>
      </c>
      <c r="B107" s="27" t="str">
        <f aca="false">IF(ISNUMBER(SEARCH("_P/N",A107)),SUBSTITUTE(A107,"_P/N",""),"")</f>
        <v>DCB_5_gamma_b</v>
      </c>
      <c r="C107" s="98" t="str">
        <f aca="false">'DCB - Mag - True'!E107</f>
        <v>P36 - 5/13</v>
      </c>
      <c r="D107" s="98" t="str">
        <f aca="false">'DCB - Mag - True'!F107</f>
        <v>31 - J12 - 8/7</v>
      </c>
      <c r="E107" s="98" t="e">
        <f aca="false">'DCB - Mag - True'!L107</f>
        <v>#NAME?</v>
      </c>
      <c r="F107" s="98" t="e">
        <f aca="false">CONCATENATE(IF(ISNUMBER(SEARCH("2.5V:",D107)),SUBSTITUTE(D107,"2.5V:",""),D107),"   ",E107)</f>
        <v>#NAME?</v>
      </c>
      <c r="H107" s="98" t="e">
        <f aca="false">'DCB - Mag - True'!N107</f>
        <v>#NAME?</v>
      </c>
      <c r="I107" s="98" t="e">
        <f aca="false">'DCB - Mag - True'!O107</f>
        <v>#NAME?</v>
      </c>
      <c r="K107" s="129"/>
      <c r="L107" s="31"/>
      <c r="M107" s="31"/>
    </row>
  </sheetData>
  <mergeCells count="1">
    <mergeCell ref="K2:M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V15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98" activeCellId="0" sqref="C98"/>
    </sheetView>
  </sheetViews>
  <sheetFormatPr defaultRowHeight="1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5.86"/>
    <col collapsed="false" customWidth="true" hidden="false" outlineLevel="0" max="3" min="3" style="0" width="30.01"/>
    <col collapsed="false" customWidth="true" hidden="false" outlineLevel="0" max="4" min="4" style="0" width="28.29"/>
    <col collapsed="false" customWidth="true" hidden="false" outlineLevel="0" max="5" min="5" style="0" width="15.42"/>
    <col collapsed="false" customWidth="true" hidden="false" outlineLevel="0" max="6" min="6" style="0" width="18.85"/>
    <col collapsed="false" customWidth="true" hidden="false" outlineLevel="0" max="7" min="7" style="27" width="5.28"/>
    <col collapsed="false" customWidth="true" hidden="false" outlineLevel="0" max="8" min="8" style="58" width="7.15"/>
    <col collapsed="false" customWidth="true" hidden="false" outlineLevel="0" max="9" min="9" style="27" width="1.71"/>
    <col collapsed="false" customWidth="true" hidden="false" outlineLevel="0" max="10" min="10" style="27" width="1.29"/>
    <col collapsed="false" customWidth="true" hidden="false" outlineLevel="0" max="11" min="11" style="27" width="1.71"/>
    <col collapsed="false" customWidth="true" hidden="false" outlineLevel="0" max="12" min="12" style="16" width="5.43"/>
    <col collapsed="false" customWidth="true" hidden="false" outlineLevel="0" max="13" min="13" style="24" width="5.43"/>
    <col collapsed="false" customWidth="true" hidden="false" outlineLevel="0" max="14" min="14" style="27" width="7.15"/>
    <col collapsed="false" customWidth="true" hidden="false" outlineLevel="0" max="15" min="15" style="27" width="7.71"/>
    <col collapsed="false" customWidth="true" hidden="false" outlineLevel="0" max="16" min="16" style="27" width="8.29"/>
    <col collapsed="false" customWidth="true" hidden="false" outlineLevel="0" max="17" min="17" style="27" width="4.29"/>
    <col collapsed="false" customWidth="true" hidden="false" outlineLevel="0" max="18" min="18" style="27" width="7.29"/>
    <col collapsed="false" customWidth="true" hidden="false" outlineLevel="0" max="19" min="19" style="27" width="4.86"/>
    <col collapsed="false" customWidth="true" hidden="false" outlineLevel="0" max="20" min="20" style="0" width="8.67"/>
    <col collapsed="false" customWidth="true" hidden="false" outlineLevel="0" max="21" min="21" style="0" width="15.42"/>
    <col collapsed="false" customWidth="true" hidden="false" outlineLevel="0" max="1025" min="22" style="0" width="8.67"/>
  </cols>
  <sheetData>
    <row r="1" customFormat="false" ht="15" hidden="false" customHeight="true" outlineLevel="0" collapsed="false">
      <c r="H1" s="19" t="s">
        <v>36</v>
      </c>
      <c r="L1" s="20" t="s">
        <v>37</v>
      </c>
      <c r="M1" s="21" t="s">
        <v>38</v>
      </c>
    </row>
    <row r="2" customFormat="false" ht="23.25" hidden="false" customHeight="true" outlineLevel="0" collapsed="false">
      <c r="C2" s="152" t="s">
        <v>1332</v>
      </c>
      <c r="D2" s="152"/>
      <c r="E2" s="152"/>
      <c r="F2" s="152"/>
      <c r="G2" s="24" t="s">
        <v>41</v>
      </c>
      <c r="H2" s="19"/>
      <c r="I2" s="25" t="s">
        <v>42</v>
      </c>
      <c r="J2" s="25"/>
      <c r="K2" s="25"/>
      <c r="L2" s="20"/>
      <c r="M2" s="20"/>
      <c r="N2" s="16" t="s">
        <v>672</v>
      </c>
      <c r="O2" s="16" t="s">
        <v>673</v>
      </c>
      <c r="P2" s="224" t="str">
        <f aca="false">N2</f>
        <v>A-top</v>
      </c>
      <c r="Q2" s="16"/>
      <c r="R2" s="224" t="str">
        <f aca="false">O2</f>
        <v>C-bot</v>
      </c>
      <c r="U2" s="28" t="s">
        <v>45</v>
      </c>
    </row>
    <row r="3" customFormat="false" ht="62.25" hidden="false" customHeight="true" outlineLevel="0" collapsed="false">
      <c r="C3" s="237" t="s">
        <v>46</v>
      </c>
      <c r="D3" s="237" t="s">
        <v>47</v>
      </c>
      <c r="E3" s="238" t="s">
        <v>48</v>
      </c>
      <c r="F3" s="238" t="s">
        <v>49</v>
      </c>
      <c r="H3" s="19"/>
      <c r="L3" s="20"/>
      <c r="M3" s="20"/>
      <c r="N3" s="16" t="s">
        <v>50</v>
      </c>
      <c r="O3" s="16" t="s">
        <v>50</v>
      </c>
      <c r="P3" s="22" t="s">
        <v>50</v>
      </c>
      <c r="Q3" s="16" t="s">
        <v>51</v>
      </c>
      <c r="R3" s="22" t="s">
        <v>52</v>
      </c>
      <c r="S3" s="27" t="s">
        <v>51</v>
      </c>
      <c r="U3" s="31" t="s">
        <v>53</v>
      </c>
      <c r="V3" s="0" t="n">
        <f aca="false">TRUE()</f>
        <v>1</v>
      </c>
    </row>
    <row r="4" customFormat="false" ht="14.45" hidden="false" customHeight="true" outlineLevel="0" collapsed="false">
      <c r="C4" s="226" t="s">
        <v>1027</v>
      </c>
      <c r="D4" s="161" t="s">
        <v>1028</v>
      </c>
      <c r="E4" s="161" t="s">
        <v>1029</v>
      </c>
      <c r="F4" s="162" t="s">
        <v>1030</v>
      </c>
      <c r="G4" s="36" t="str">
        <f aca="false">IF(LEFT(F4,3)="2.5", MID(F4,7,2),LEFT(F4,2))</f>
        <v>27</v>
      </c>
      <c r="H4" s="14" t="s">
        <v>177</v>
      </c>
      <c r="I4" s="227"/>
      <c r="L4" s="27" t="e">
        <f aca="false" t="array" ref="L4:L4">INDEX(Cable_L!$B$3:$B$77,MATCH(1,COUNTIFS($G4,Cable_L!$A$3:$A$77,$H4,Cable_L!$C$3:$C$77),0))</f>
        <v>#NAME?</v>
      </c>
      <c r="M4" s="22" t="e">
        <f aca="false" t="array" ref="M4:M8">_xlfn._xlws.sort(_xlfn.unique(G4:G11))</f>
        <v>#NAME?</v>
      </c>
      <c r="N4" s="27" t="e">
        <f aca="false" t="array" ref="N4:N4">INDEX(INDEX(Cable_L!$H$3:$K$77,,MATCH(N$2,Cable_L!$H$2:$K$2,0)),MATCH(1,COUNTIFS($G4,Cable_L!$A$3:$A$77,$H4,Cable_L!$C$3:$C$77),0))</f>
        <v>#NAME?</v>
      </c>
      <c r="O4" s="27" t="e">
        <f aca="false" t="array" ref="O4:O4">INDEX(INDEX(Cable_L!$H$3:$K$77,,MATCH(O$2,Cable_L!$H$2:$K$2,0)),MATCH(1,COUNTIFS($G4,Cable_L!$A$3:$A$77,$H4,Cable_L!$C$3:$C$77),0))</f>
        <v>#NAME?</v>
      </c>
      <c r="P4" s="22" t="e">
        <f aca="false" t="array" ref="P4:P4">_xlfn._xlws.filter(_xlfn.unique(N4:N11),_xlfn.unique(N4:N11)&lt;&gt;"")</f>
        <v>#NAME?</v>
      </c>
      <c r="Q4" s="16" t="e">
        <f aca="false">COUNTIF(N4:N11,P4)</f>
        <v>#NAME?</v>
      </c>
      <c r="R4" s="22" t="e">
        <f aca="false" t="array" ref="R4:R4">_xlfn._xlws.filter(_xlfn.unique(O4:O11),_xlfn.unique(O4:O11)&lt;&gt;"")</f>
        <v>#NAME?</v>
      </c>
      <c r="S4" s="27" t="e">
        <f aca="false">COUNTIF(O4:O11,R4)</f>
        <v>#NAME?</v>
      </c>
      <c r="U4" s="239" t="s">
        <v>59</v>
      </c>
      <c r="V4" s="239" t="s">
        <v>60</v>
      </c>
    </row>
    <row r="5" customFormat="false" ht="15" hidden="false" customHeight="false" outlineLevel="0" collapsed="false">
      <c r="C5" s="228" t="s">
        <v>1031</v>
      </c>
      <c r="D5" s="16" t="s">
        <v>1032</v>
      </c>
      <c r="E5" s="16" t="s">
        <v>1033</v>
      </c>
      <c r="F5" s="165" t="s">
        <v>1034</v>
      </c>
      <c r="G5" s="36" t="str">
        <f aca="false">IF(LEFT(F5,3)="2.5", MID(F5,7,2),LEFT(F5,2))</f>
        <v>27</v>
      </c>
      <c r="H5" s="14" t="s">
        <v>177</v>
      </c>
      <c r="I5" s="227"/>
      <c r="L5" s="27" t="e">
        <f aca="false" t="array" ref="L5:L5">INDEX(Cable_L!$B$3:$B$77,MATCH(1,COUNTIFS($G5,Cable_L!$A$3:$A$77,$H5,Cable_L!$C$3:$C$77),0))</f>
        <v>#NAME?</v>
      </c>
      <c r="M5" s="22" t="e">
        <v>#NAME?</v>
      </c>
      <c r="N5" s="27" t="e">
        <f aca="false" t="array" ref="N5:N5">INDEX(INDEX(Cable_L!$H$3:$K$77,,MATCH(N$2,Cable_L!$H$2:$K$2,0)),MATCH(1,COUNTIFS(G5,Cable_L!$A$3:$A$77,H5,Cable_L!$C$3:$C$77),0))</f>
        <v>#NAME?</v>
      </c>
      <c r="O5" s="27" t="e">
        <f aca="false" t="array" ref="O5:O5">INDEX(INDEX(Cable_L!$H$3:$K$77,,MATCH(O$2,Cable_L!$H$2:$K$2,0)),MATCH(1,COUNTIFS($G5,Cable_L!$A$3:$A$77,$H5,Cable_L!$C$3:$C$77),0))</f>
        <v>#NAME?</v>
      </c>
      <c r="P5" s="22"/>
      <c r="Q5" s="16"/>
      <c r="R5" s="22"/>
      <c r="U5" s="31" t="s">
        <v>66</v>
      </c>
      <c r="V5" s="31" t="s">
        <v>60</v>
      </c>
    </row>
    <row r="6" customFormat="false" ht="15" hidden="false" customHeight="false" outlineLevel="0" collapsed="false">
      <c r="C6" s="228" t="s">
        <v>1035</v>
      </c>
      <c r="D6" s="16" t="s">
        <v>1036</v>
      </c>
      <c r="E6" s="16" t="s">
        <v>1037</v>
      </c>
      <c r="F6" s="229" t="s">
        <v>1038</v>
      </c>
      <c r="G6" s="36" t="str">
        <f aca="false">IF(LEFT(F6,3)="2.5", MID(F6,7,2),LEFT(F6,2))</f>
        <v>34</v>
      </c>
      <c r="H6" s="14" t="s">
        <v>177</v>
      </c>
      <c r="I6" s="227"/>
      <c r="L6" s="27" t="e">
        <f aca="false" t="array" ref="L6:L6">INDEX(Cable_L!$B$3:$B$77,MATCH(1,COUNTIFS($G6,Cable_L!$A$3:$A$77,$H6,Cable_L!$C$3:$C$77),0))</f>
        <v>#NAME?</v>
      </c>
      <c r="M6" s="22" t="e">
        <v>#NAME?</v>
      </c>
      <c r="N6" s="27" t="e">
        <f aca="false" t="array" ref="N6:N6">INDEX(INDEX(Cable_L!$H$3:$K$77,,MATCH($N$2,Cable_L!$H$2:$K$2,0)),MATCH(1,COUNTIFS(G6,Cable_L!$A$3:$A$77,H6,Cable_L!$C$3:$C$77),0))</f>
        <v>#NAME?</v>
      </c>
      <c r="O6" s="27" t="e">
        <f aca="false" t="array" ref="O6:O6">INDEX(INDEX(Cable_L!$H$3:$K$77,,MATCH(O$2,Cable_L!$H$2:$K$2,0)),MATCH(1,COUNTIFS($G6,Cable_L!$A$3:$A$77,$H6,Cable_L!$C$3:$C$77),0))</f>
        <v>#NAME?</v>
      </c>
      <c r="P6" s="22"/>
      <c r="Q6" s="16"/>
      <c r="R6" s="22"/>
      <c r="U6" s="93" t="s">
        <v>69</v>
      </c>
      <c r="V6" s="240" t="n">
        <f aca="false">TRUE()</f>
        <v>1</v>
      </c>
    </row>
    <row r="7" customFormat="false" ht="15" hidden="false" customHeight="false" outlineLevel="0" collapsed="false">
      <c r="C7" s="228" t="s">
        <v>1039</v>
      </c>
      <c r="D7" s="16" t="s">
        <v>1040</v>
      </c>
      <c r="E7" s="16" t="s">
        <v>1041</v>
      </c>
      <c r="F7" s="165" t="s">
        <v>1042</v>
      </c>
      <c r="G7" s="36" t="str">
        <f aca="false">IF(LEFT(F7,3)="2.5", MID(F7,7,2),LEFT(F7,2))</f>
        <v>25</v>
      </c>
      <c r="H7" s="14" t="s">
        <v>177</v>
      </c>
      <c r="I7" s="227"/>
      <c r="L7" s="27" t="e">
        <f aca="false" t="array" ref="L7:L7">INDEX(Cable_L!$B$3:$B$77,MATCH(1,COUNTIFS($G7,Cable_L!$A$3:$A$77,$H7,Cable_L!$C$3:$C$77),0))</f>
        <v>#NAME?</v>
      </c>
      <c r="M7" s="22" t="e">
        <v>#NAME?</v>
      </c>
      <c r="N7" s="27" t="e">
        <f aca="false" t="array" ref="N7:N7">INDEX(INDEX(Cable_L!$H$3:$K$77,,MATCH($N$2,Cable_L!$H$2:$K$2,0)),MATCH(1,COUNTIFS(G7,Cable_L!$A$3:$A$77,H7,Cable_L!$C$3:$C$77),0))</f>
        <v>#NAME?</v>
      </c>
      <c r="O7" s="27" t="e">
        <f aca="false" t="array" ref="O7:O7">INDEX(INDEX(Cable_L!$H$3:$K$77,,MATCH(O$2,Cable_L!$H$2:$K$2,0)),MATCH(1,COUNTIFS($G7,Cable_L!$A$3:$A$77,$H7,Cable_L!$C$3:$C$77),0))</f>
        <v>#NAME?</v>
      </c>
      <c r="P7" s="22"/>
      <c r="Q7" s="16"/>
      <c r="R7" s="22"/>
      <c r="U7" s="31" t="s">
        <v>74</v>
      </c>
      <c r="V7" s="31" t="s">
        <v>60</v>
      </c>
    </row>
    <row r="8" customFormat="false" ht="15" hidden="false" customHeight="false" outlineLevel="0" collapsed="false">
      <c r="C8" s="228" t="s">
        <v>1043</v>
      </c>
      <c r="D8" s="16" t="s">
        <v>1044</v>
      </c>
      <c r="E8" s="16" t="s">
        <v>1045</v>
      </c>
      <c r="F8" s="165" t="s">
        <v>1046</v>
      </c>
      <c r="G8" s="36" t="str">
        <f aca="false">IF(LEFT(F8,3)="2.5", MID(F8,7,2),LEFT(F8,2))</f>
        <v>25</v>
      </c>
      <c r="H8" s="14" t="s">
        <v>177</v>
      </c>
      <c r="I8" s="227"/>
      <c r="L8" s="27" t="e">
        <f aca="false" t="array" ref="L8:L8">INDEX(Cable_L!$B$3:$B$77,MATCH(1,COUNTIFS($G8,Cable_L!$A$3:$A$77,$H8,Cable_L!$C$3:$C$77),0))</f>
        <v>#NAME?</v>
      </c>
      <c r="M8" s="22" t="e">
        <v>#NAME?</v>
      </c>
      <c r="N8" s="27" t="e">
        <f aca="false" t="array" ref="N8:N8">INDEX(INDEX(Cable_L!$H$3:$K$77,,MATCH($N$2,Cable_L!$H$2:$K$2,0)),MATCH(1,COUNTIFS(G8,Cable_L!$A$3:$A$77,H8,Cable_L!$C$3:$C$77),0))</f>
        <v>#NAME?</v>
      </c>
      <c r="O8" s="27" t="e">
        <f aca="false" t="array" ref="O8:O8">INDEX(INDEX(Cable_L!$H$3:$K$77,,MATCH(O$2,Cable_L!$H$2:$K$2,0)),MATCH(1,COUNTIFS($G8,Cable_L!$A$3:$A$77,$H8,Cable_L!$C$3:$C$77),0))</f>
        <v>#NAME?</v>
      </c>
      <c r="P8" s="22"/>
      <c r="Q8" s="16"/>
      <c r="R8" s="22"/>
      <c r="U8" s="93" t="s">
        <v>79</v>
      </c>
      <c r="V8" s="240" t="n">
        <f aca="false">TRUE()</f>
        <v>1</v>
      </c>
    </row>
    <row r="9" customFormat="false" ht="15" hidden="false" customHeight="false" outlineLevel="0" collapsed="false">
      <c r="C9" s="228" t="s">
        <v>1047</v>
      </c>
      <c r="D9" s="16" t="s">
        <v>1048</v>
      </c>
      <c r="E9" s="16" t="s">
        <v>1049</v>
      </c>
      <c r="F9" s="229" t="s">
        <v>1333</v>
      </c>
      <c r="G9" s="36" t="str">
        <f aca="false">IF(LEFT(F9,3)="2.5", MID(F9,7,2),LEFT(F9,2))</f>
        <v>34</v>
      </c>
      <c r="H9" s="14" t="s">
        <v>177</v>
      </c>
      <c r="I9" s="227"/>
      <c r="L9" s="27" t="e">
        <f aca="false" t="array" ref="L9:L9">INDEX(Cable_L!$B$3:$B$77,MATCH(1,COUNTIFS($G9,Cable_L!$A$3:$A$77,$H9,Cable_L!$C$3:$C$77),0))</f>
        <v>#NAME?</v>
      </c>
      <c r="M9" s="22"/>
      <c r="N9" s="27" t="e">
        <f aca="false" t="array" ref="N9:N9">INDEX(INDEX(Cable_L!$H$3:$K$77,,MATCH($N$2,Cable_L!$H$2:$K$2,0)),MATCH(1,COUNTIFS(G9,Cable_L!$A$3:$A$77,H9,Cable_L!$C$3:$C$77),0))</f>
        <v>#NAME?</v>
      </c>
      <c r="O9" s="27" t="e">
        <f aca="false" t="array" ref="O9:O9">INDEX(INDEX(Cable_L!$H$3:$K$77,,MATCH(O$2,Cable_L!$H$2:$K$2,0)),MATCH(1,COUNTIFS($G9,Cable_L!$A$3:$A$77,$H9,Cable_L!$C$3:$C$77),0))</f>
        <v>#NAME?</v>
      </c>
      <c r="P9" s="22"/>
      <c r="Q9" s="16"/>
      <c r="R9" s="22"/>
      <c r="U9" s="31" t="s">
        <v>84</v>
      </c>
      <c r="V9" s="59" t="n">
        <f aca="false">TRUE()</f>
        <v>1</v>
      </c>
    </row>
    <row r="10" customFormat="false" ht="15" hidden="false" customHeight="false" outlineLevel="0" collapsed="false">
      <c r="C10" s="228" t="s">
        <v>1051</v>
      </c>
      <c r="D10" s="16" t="s">
        <v>1052</v>
      </c>
      <c r="E10" s="16" t="s">
        <v>1053</v>
      </c>
      <c r="F10" s="165" t="s">
        <v>1054</v>
      </c>
      <c r="G10" s="36" t="str">
        <f aca="false">IF(LEFT(F10,3)="2.5", MID(F10,7,2),LEFT(F10,2))</f>
        <v>26</v>
      </c>
      <c r="H10" s="14" t="s">
        <v>177</v>
      </c>
      <c r="I10" s="227"/>
      <c r="L10" s="27" t="e">
        <f aca="false" t="array" ref="L10:L10">INDEX(Cable_L!$B$3:$B$77,MATCH(1,COUNTIFS($G10,Cable_L!$A$3:$A$77,$H10,Cable_L!$C$3:$C$77),0))</f>
        <v>#NAME?</v>
      </c>
      <c r="M10" s="22"/>
      <c r="N10" s="27" t="e">
        <f aca="false" t="array" ref="N10:N10">INDEX(INDEX(Cable_L!$H$3:$K$77,,MATCH($N$2,Cable_L!$H$2:$K$2,0)),MATCH(1,COUNTIFS(G10,Cable_L!$A$3:$A$77,H10,Cable_L!$C$3:$C$77),0))</f>
        <v>#NAME?</v>
      </c>
      <c r="O10" s="27" t="e">
        <f aca="false" t="array" ref="O10:O10">INDEX(INDEX(Cable_L!$H$3:$K$77,,MATCH(O$2,Cable_L!$H$2:$K$2,0)),MATCH(1,COUNTIFS($G10,Cable_L!$A$3:$A$77,$H10,Cable_L!$C$3:$C$77),0))</f>
        <v>#NAME?</v>
      </c>
      <c r="P10" s="22"/>
      <c r="Q10" s="16"/>
      <c r="R10" s="22"/>
      <c r="U10" s="31"/>
      <c r="V10" s="59"/>
    </row>
    <row r="11" customFormat="false" ht="15" hidden="false" customHeight="false" outlineLevel="0" collapsed="false">
      <c r="C11" s="232" t="s">
        <v>67</v>
      </c>
      <c r="D11" s="176"/>
      <c r="E11" s="176" t="s">
        <v>1055</v>
      </c>
      <c r="F11" s="177"/>
      <c r="G11" s="36" t="str">
        <f aca="false">IF(LEFT(F11,3)="2.5", MID(F11,7,2),LEFT(F11,2))</f>
        <v/>
      </c>
      <c r="H11" s="14"/>
      <c r="L11" s="27"/>
      <c r="M11" s="22"/>
      <c r="N11" s="16"/>
      <c r="O11" s="16"/>
      <c r="P11" s="22"/>
      <c r="Q11" s="16"/>
      <c r="R11" s="22"/>
      <c r="U11" s="239" t="s">
        <v>92</v>
      </c>
      <c r="V11" s="239" t="s">
        <v>60</v>
      </c>
    </row>
    <row r="12" customFormat="false" ht="15" hidden="false" customHeight="false" outlineLevel="0" collapsed="false">
      <c r="C12" s="16"/>
      <c r="D12" s="16"/>
      <c r="E12" s="16"/>
      <c r="F12" s="16"/>
      <c r="G12" s="36" t="str">
        <f aca="false">IF(LEFT(F12,3)="2.5", MID(F12,7,2),LEFT(F12,2))</f>
        <v/>
      </c>
      <c r="H12" s="14"/>
      <c r="L12" s="27"/>
      <c r="M12" s="22"/>
      <c r="N12" s="16"/>
      <c r="O12" s="16"/>
      <c r="P12" s="22"/>
      <c r="Q12" s="16"/>
      <c r="R12" s="22"/>
      <c r="S12" s="16"/>
    </row>
    <row r="13" customFormat="false" ht="15" hidden="false" customHeight="false" outlineLevel="0" collapsed="false">
      <c r="C13" s="226" t="s">
        <v>1056</v>
      </c>
      <c r="D13" s="161" t="s">
        <v>1057</v>
      </c>
      <c r="E13" s="161" t="s">
        <v>1058</v>
      </c>
      <c r="F13" s="162" t="s">
        <v>1059</v>
      </c>
      <c r="G13" s="36" t="str">
        <f aca="false">IF(LEFT(F13,3)="2.5", MID(F13,7,2),LEFT(F13,2))</f>
        <v>25</v>
      </c>
      <c r="H13" s="14" t="s">
        <v>177</v>
      </c>
      <c r="I13" s="227"/>
      <c r="L13" s="27" t="e">
        <f aca="false" t="array" ref="L13:L13">INDEX(Cable_L!$B$3:$B$77,MATCH(1,COUNTIFS($G13,Cable_L!$A$3:$A$77,$H13,Cable_L!$C$3:$C$77),0))</f>
        <v>#NAME?</v>
      </c>
      <c r="M13" s="22" t="e">
        <f aca="false" t="array" ref="M13:M16">_xlfn._xlws.sort(_xlfn.unique(G13:G20))</f>
        <v>#NAME?</v>
      </c>
      <c r="N13" s="27" t="e">
        <f aca="false" t="array" ref="N13:N13">INDEX(INDEX(Cable_L!$H$3:$K$77,,MATCH($N$2,Cable_L!$H$2:$K$2,0)),MATCH(1,COUNTIFS(G13,Cable_L!$A$3:$A$77,H13,Cable_L!$C$3:$C$77),0))</f>
        <v>#NAME?</v>
      </c>
      <c r="O13" s="27" t="e">
        <f aca="false" t="array" ref="O13:O13">INDEX(INDEX(Cable_L!$H$3:$K$77,,MATCH(O$2,Cable_L!$H$2:$K$2,0)),MATCH(1,COUNTIFS($G13,Cable_L!$A$3:$A$77,$H13,Cable_L!$C$3:$C$77),0))</f>
        <v>#NAME?</v>
      </c>
      <c r="P13" s="22" t="e">
        <f aca="false" t="array" ref="P13:P13">_xlfn._xlws.filter(_xlfn.unique(N13:N20),_xlfn.unique(N13:N20)&lt;&gt;"")</f>
        <v>#NAME?</v>
      </c>
      <c r="Q13" s="16" t="e">
        <f aca="false">COUNTIF(N13:N20,P13)</f>
        <v>#NAME?</v>
      </c>
      <c r="R13" s="22" t="e">
        <f aca="false" t="array" ref="R13:R13">_xlfn._xlws.filter(_xlfn.unique(O13:O20),_xlfn.unique(O13:O20)&lt;&gt;"")</f>
        <v>#NAME?</v>
      </c>
      <c r="S13" s="27" t="e">
        <f aca="false">COUNTIF(O13:O20,R13)</f>
        <v>#NAME?</v>
      </c>
    </row>
    <row r="14" customFormat="false" ht="15" hidden="false" customHeight="false" outlineLevel="0" collapsed="false">
      <c r="C14" s="228" t="s">
        <v>1060</v>
      </c>
      <c r="D14" s="16" t="s">
        <v>1061</v>
      </c>
      <c r="E14" s="16" t="s">
        <v>1062</v>
      </c>
      <c r="F14" s="165" t="s">
        <v>1063</v>
      </c>
      <c r="G14" s="36" t="str">
        <f aca="false">IF(LEFT(F14,3)="2.5", MID(F14,7,2),LEFT(F14,2))</f>
        <v>25</v>
      </c>
      <c r="H14" s="14" t="s">
        <v>177</v>
      </c>
      <c r="I14" s="227"/>
      <c r="L14" s="27" t="e">
        <f aca="false" t="array" ref="L14:L14">INDEX(Cable_L!$B$3:$B$77,MATCH(1,COUNTIFS($G14,Cable_L!$A$3:$A$77,$H14,Cable_L!$C$3:$C$77),0))</f>
        <v>#NAME?</v>
      </c>
      <c r="M14" s="22" t="e">
        <v>#NAME?</v>
      </c>
      <c r="N14" s="27" t="e">
        <f aca="false" t="array" ref="N14:N14">INDEX(INDEX(Cable_L!$H$3:$K$77,,MATCH($N$2,Cable_L!$H$2:$K$2,0)),MATCH(1,COUNTIFS(G14,Cable_L!$A$3:$A$77,H14,Cable_L!$C$3:$C$77),0))</f>
        <v>#NAME?</v>
      </c>
      <c r="O14" s="27" t="e">
        <f aca="false" t="array" ref="O14:O14">INDEX(INDEX(Cable_L!$H$3:$K$77,,MATCH(O$2,Cable_L!$H$2:$K$2,0)),MATCH(1,COUNTIFS($G14,Cable_L!$A$3:$A$77,$H14,Cable_L!$C$3:$C$77),0))</f>
        <v>#NAME?</v>
      </c>
      <c r="P14" s="22"/>
      <c r="Q14" s="16"/>
      <c r="R14" s="22"/>
      <c r="S14" s="16"/>
    </row>
    <row r="15" customFormat="false" ht="15" hidden="false" customHeight="false" outlineLevel="0" collapsed="false">
      <c r="C15" s="228" t="s">
        <v>1064</v>
      </c>
      <c r="D15" s="16" t="s">
        <v>1065</v>
      </c>
      <c r="E15" s="16" t="s">
        <v>1066</v>
      </c>
      <c r="F15" s="165" t="s">
        <v>1067</v>
      </c>
      <c r="G15" s="36" t="str">
        <f aca="false">IF(LEFT(F15,3)="2.5", MID(F15,7,2),LEFT(F15,2))</f>
        <v>25</v>
      </c>
      <c r="H15" s="14" t="s">
        <v>177</v>
      </c>
      <c r="I15" s="227"/>
      <c r="L15" s="27" t="e">
        <f aca="false" t="array" ref="L15:L15">INDEX(Cable_L!$B$3:$B$77,MATCH(1,COUNTIFS($G15,Cable_L!$A$3:$A$77,$H15,Cable_L!$C$3:$C$77),0))</f>
        <v>#NAME?</v>
      </c>
      <c r="M15" s="22" t="e">
        <v>#NAME?</v>
      </c>
      <c r="N15" s="27" t="e">
        <f aca="false" t="array" ref="N15:N15">INDEX(INDEX(Cable_L!$H$3:$K$77,,MATCH($N$2,Cable_L!$H$2:$K$2,0)),MATCH(1,COUNTIFS(G15,Cable_L!$A$3:$A$77,H15,Cable_L!$C$3:$C$77),0))</f>
        <v>#NAME?</v>
      </c>
      <c r="O15" s="27" t="e">
        <f aca="false" t="array" ref="O15:O15">INDEX(INDEX(Cable_L!$H$3:$K$77,,MATCH(O$2,Cable_L!$H$2:$K$2,0)),MATCH(1,COUNTIFS($G15,Cable_L!$A$3:$A$77,$H15,Cable_L!$C$3:$C$77),0))</f>
        <v>#NAME?</v>
      </c>
      <c r="P15" s="22"/>
      <c r="Q15" s="16"/>
      <c r="R15" s="22"/>
      <c r="S15" s="16"/>
    </row>
    <row r="16" customFormat="false" ht="15" hidden="false" customHeight="false" outlineLevel="0" collapsed="false">
      <c r="C16" s="228" t="s">
        <v>1068</v>
      </c>
      <c r="D16" s="16" t="s">
        <v>1069</v>
      </c>
      <c r="E16" s="16" t="s">
        <v>1070</v>
      </c>
      <c r="F16" s="165" t="s">
        <v>1071</v>
      </c>
      <c r="G16" s="36" t="str">
        <f aca="false">IF(LEFT(F16,3)="2.5", MID(F16,7,2),LEFT(F16,2))</f>
        <v>27</v>
      </c>
      <c r="H16" s="14" t="s">
        <v>177</v>
      </c>
      <c r="I16" s="227"/>
      <c r="L16" s="27" t="e">
        <f aca="false" t="array" ref="L16:L16">INDEX(Cable_L!$B$3:$B$77,MATCH(1,COUNTIFS($G16,Cable_L!$A$3:$A$77,$H16,Cable_L!$C$3:$C$77),0))</f>
        <v>#NAME?</v>
      </c>
      <c r="M16" s="22" t="e">
        <v>#NAME?</v>
      </c>
      <c r="N16" s="27" t="e">
        <f aca="false" t="array" ref="N16:N16">INDEX(INDEX(Cable_L!$H$3:$K$77,,MATCH($N$2,Cable_L!$H$2:$K$2,0)),MATCH(1,COUNTIFS(G16,Cable_L!$A$3:$A$77,H16,Cable_L!$C$3:$C$77),0))</f>
        <v>#NAME?</v>
      </c>
      <c r="O16" s="27" t="e">
        <f aca="false" t="array" ref="O16:O16">INDEX(INDEX(Cable_L!$H$3:$K$77,,MATCH(O$2,Cable_L!$H$2:$K$2,0)),MATCH(1,COUNTIFS($G16,Cable_L!$A$3:$A$77,$H16,Cable_L!$C$3:$C$77),0))</f>
        <v>#NAME?</v>
      </c>
      <c r="P16" s="22"/>
      <c r="Q16" s="16"/>
      <c r="R16" s="22"/>
      <c r="S16" s="16"/>
    </row>
    <row r="17" customFormat="false" ht="15" hidden="false" customHeight="false" outlineLevel="0" collapsed="false">
      <c r="C17" s="228" t="s">
        <v>1072</v>
      </c>
      <c r="D17" s="16" t="s">
        <v>1073</v>
      </c>
      <c r="E17" s="16" t="s">
        <v>1074</v>
      </c>
      <c r="F17" s="165" t="s">
        <v>1075</v>
      </c>
      <c r="G17" s="36" t="str">
        <f aca="false">IF(LEFT(F17,3)="2.5", MID(F17,7,2),LEFT(F17,2))</f>
        <v>27</v>
      </c>
      <c r="H17" s="14" t="s">
        <v>177</v>
      </c>
      <c r="I17" s="227"/>
      <c r="L17" s="27" t="e">
        <f aca="false" t="array" ref="L17:L17">INDEX(Cable_L!$B$3:$B$77,MATCH(1,COUNTIFS($G17,Cable_L!$A$3:$A$77,$H17,Cable_L!$C$3:$C$77),0))</f>
        <v>#NAME?</v>
      </c>
      <c r="M17" s="22"/>
      <c r="N17" s="27" t="e">
        <f aca="false" t="array" ref="N17:N17">INDEX(INDEX(Cable_L!$H$3:$K$77,,MATCH($N$2,Cable_L!$H$2:$K$2,0)),MATCH(1,COUNTIFS(G17,Cable_L!$A$3:$A$77,H17,Cable_L!$C$3:$C$77),0))</f>
        <v>#NAME?</v>
      </c>
      <c r="O17" s="27" t="e">
        <f aca="false" t="array" ref="O17:O17">INDEX(INDEX(Cable_L!$H$3:$K$77,,MATCH(O$2,Cable_L!$H$2:$K$2,0)),MATCH(1,COUNTIFS($G17,Cable_L!$A$3:$A$77,$H17,Cable_L!$C$3:$C$77),0))</f>
        <v>#NAME?</v>
      </c>
      <c r="P17" s="22"/>
      <c r="Q17" s="16"/>
      <c r="R17" s="22"/>
      <c r="S17" s="16"/>
    </row>
    <row r="18" customFormat="false" ht="15" hidden="false" customHeight="false" outlineLevel="0" collapsed="false">
      <c r="C18" s="228" t="s">
        <v>1076</v>
      </c>
      <c r="D18" s="16" t="s">
        <v>1077</v>
      </c>
      <c r="E18" s="16" t="s">
        <v>1078</v>
      </c>
      <c r="F18" s="165" t="s">
        <v>1079</v>
      </c>
      <c r="G18" s="36" t="str">
        <f aca="false">IF(LEFT(F18,3)="2.5", MID(F18,7,2),LEFT(F18,2))</f>
        <v>25</v>
      </c>
      <c r="H18" s="14" t="s">
        <v>177</v>
      </c>
      <c r="I18" s="227"/>
      <c r="L18" s="27" t="e">
        <f aca="false" t="array" ref="L18:L18">INDEX(Cable_L!$B$3:$B$77,MATCH(1,COUNTIFS($G18,Cable_L!$A$3:$A$77,$H18,Cable_L!$C$3:$C$77),0))</f>
        <v>#NAME?</v>
      </c>
      <c r="M18" s="22"/>
      <c r="N18" s="27" t="e">
        <f aca="false" t="array" ref="N18:N18">INDEX(INDEX(Cable_L!$H$3:$K$77,,MATCH($N$2,Cable_L!$H$2:$K$2,0)),MATCH(1,COUNTIFS(G18,Cable_L!$A$3:$A$77,H18,Cable_L!$C$3:$C$77),0))</f>
        <v>#NAME?</v>
      </c>
      <c r="O18" s="27" t="e">
        <f aca="false" t="array" ref="O18:O18">INDEX(INDEX(Cable_L!$H$3:$K$77,,MATCH(O$2,Cable_L!$H$2:$K$2,0)),MATCH(1,COUNTIFS($G18,Cable_L!$A$3:$A$77,$H18,Cable_L!$C$3:$C$77),0))</f>
        <v>#NAME?</v>
      </c>
      <c r="P18" s="22"/>
      <c r="Q18" s="16"/>
      <c r="R18" s="22"/>
      <c r="S18" s="16"/>
    </row>
    <row r="19" customFormat="false" ht="15" hidden="false" customHeight="false" outlineLevel="0" collapsed="false">
      <c r="C19" s="228" t="s">
        <v>1080</v>
      </c>
      <c r="D19" s="16" t="s">
        <v>1081</v>
      </c>
      <c r="E19" s="16" t="s">
        <v>1082</v>
      </c>
      <c r="F19" s="229" t="s">
        <v>1334</v>
      </c>
      <c r="G19" s="36" t="str">
        <f aca="false">IF(LEFT(F19,3)="2.5", MID(F19,7,2),LEFT(F19,2))</f>
        <v>34</v>
      </c>
      <c r="H19" s="14" t="s">
        <v>177</v>
      </c>
      <c r="I19" s="227"/>
      <c r="L19" s="27" t="e">
        <f aca="false" t="array" ref="L19:L19">INDEX(Cable_L!$B$3:$B$77,MATCH(1,COUNTIFS($G19,Cable_L!$A$3:$A$77,$H19,Cable_L!$C$3:$C$77),0))</f>
        <v>#NAME?</v>
      </c>
      <c r="M19" s="22"/>
      <c r="N19" s="27" t="e">
        <f aca="false" t="array" ref="N19:N19">INDEX(INDEX(Cable_L!$H$3:$K$77,,MATCH($N$2,Cable_L!$H$2:$K$2,0)),MATCH(1,COUNTIFS(G19,Cable_L!$A$3:$A$77,H19,Cable_L!$C$3:$C$77),0))</f>
        <v>#NAME?</v>
      </c>
      <c r="O19" s="27" t="e">
        <f aca="false" t="array" ref="O19:O19">INDEX(INDEX(Cable_L!$H$3:$K$77,,MATCH(O$2,Cable_L!$H$2:$K$2,0)),MATCH(1,COUNTIFS($G19,Cable_L!$A$3:$A$77,$H19,Cable_L!$C$3:$C$77),0))</f>
        <v>#NAME?</v>
      </c>
      <c r="P19" s="22"/>
      <c r="Q19" s="16"/>
      <c r="R19" s="22"/>
      <c r="S19" s="16"/>
    </row>
    <row r="20" customFormat="false" ht="15" hidden="false" customHeight="false" outlineLevel="0" collapsed="false">
      <c r="C20" s="232" t="s">
        <v>67</v>
      </c>
      <c r="D20" s="176"/>
      <c r="E20" s="176" t="s">
        <v>1084</v>
      </c>
      <c r="F20" s="177"/>
      <c r="G20" s="36" t="str">
        <f aca="false">IF(LEFT(F20,3)="2.5", MID(F20,7,2),LEFT(F20,2))</f>
        <v/>
      </c>
      <c r="H20" s="14"/>
      <c r="L20" s="27"/>
      <c r="M20" s="22"/>
      <c r="N20" s="16"/>
      <c r="O20" s="16"/>
      <c r="P20" s="22"/>
      <c r="Q20" s="16"/>
      <c r="R20" s="22"/>
      <c r="S20" s="16"/>
    </row>
    <row r="21" customFormat="false" ht="15" hidden="false" customHeight="false" outlineLevel="0" collapsed="false">
      <c r="C21" s="16"/>
      <c r="D21" s="16"/>
      <c r="E21" s="16"/>
      <c r="F21" s="16"/>
      <c r="G21" s="36" t="str">
        <f aca="false">IF(LEFT(F21,3)="2.5", MID(F21,7,2),LEFT(F21,2))</f>
        <v/>
      </c>
      <c r="H21" s="14"/>
      <c r="L21" s="27"/>
      <c r="M21" s="22"/>
      <c r="N21" s="16"/>
      <c r="O21" s="16"/>
      <c r="P21" s="22"/>
      <c r="Q21" s="16"/>
      <c r="R21" s="22"/>
      <c r="S21" s="16"/>
    </row>
    <row r="22" customFormat="false" ht="15" hidden="false" customHeight="false" outlineLevel="0" collapsed="false">
      <c r="C22" s="226" t="s">
        <v>1085</v>
      </c>
      <c r="D22" s="161" t="s">
        <v>1086</v>
      </c>
      <c r="E22" s="161" t="s">
        <v>1087</v>
      </c>
      <c r="F22" s="162" t="s">
        <v>1088</v>
      </c>
      <c r="G22" s="36" t="str">
        <f aca="false">IF(LEFT(F22,3)="2.5", MID(F22,7,2),LEFT(F22,2))</f>
        <v>27</v>
      </c>
      <c r="H22" s="14" t="s">
        <v>177</v>
      </c>
      <c r="I22" s="227"/>
      <c r="L22" s="27" t="e">
        <f aca="false" t="array" ref="L22:L22">INDEX(Cable_L!$B$3:$B$77,MATCH(1,COUNTIFS($G22,Cable_L!$A$3:$A$77,$H22,Cable_L!$C$3:$C$77),0))</f>
        <v>#NAME?</v>
      </c>
      <c r="M22" s="22" t="e">
        <f aca="false" t="array" ref="M22:M25">_xlfn._xlws.sort(_xlfn.unique(G22:G29))</f>
        <v>#NAME?</v>
      </c>
      <c r="N22" s="27" t="e">
        <f aca="false" t="array" ref="N22:N22">INDEX(INDEX(Cable_L!$H$3:$K$77,,MATCH($N$2,Cable_L!$H$2:$K$2,0)),MATCH(1,COUNTIFS(G22,Cable_L!$A$3:$A$77,H22,Cable_L!$C$3:$C$77),0))</f>
        <v>#NAME?</v>
      </c>
      <c r="O22" s="27" t="e">
        <f aca="false" t="array" ref="O22:O22">INDEX(INDEX(Cable_L!$H$3:$K$77,,MATCH(O$2,Cable_L!$H$2:$K$2,0)),MATCH(1,COUNTIFS($G22,Cable_L!$A$3:$A$77,$H22,Cable_L!$C$3:$C$77),0))</f>
        <v>#NAME?</v>
      </c>
      <c r="P22" s="22" t="e">
        <f aca="false" t="array" ref="P22:P22">_xlfn._xlws.filter(_xlfn.unique(N22:N29),_xlfn.unique(N22:N29)&lt;&gt;"")</f>
        <v>#NAME?</v>
      </c>
      <c r="Q22" s="16" t="e">
        <f aca="false">COUNTIF(N22:N29,P22)</f>
        <v>#NAME?</v>
      </c>
      <c r="R22" s="22" t="e">
        <f aca="false" t="array" ref="R22:R22">_xlfn._xlws.filter(_xlfn.unique(O22:O29),_xlfn.unique(O22:O29)&lt;&gt;"")</f>
        <v>#NAME?</v>
      </c>
      <c r="S22" s="27" t="e">
        <f aca="false">COUNTIF(O22:O29,R22)</f>
        <v>#NAME?</v>
      </c>
    </row>
    <row r="23" customFormat="false" ht="15" hidden="false" customHeight="false" outlineLevel="0" collapsed="false">
      <c r="C23" s="228" t="s">
        <v>1089</v>
      </c>
      <c r="D23" s="16" t="s">
        <v>1090</v>
      </c>
      <c r="E23" s="16" t="s">
        <v>1091</v>
      </c>
      <c r="F23" s="165" t="s">
        <v>1092</v>
      </c>
      <c r="G23" s="36" t="str">
        <f aca="false">IF(LEFT(F23,3)="2.5", MID(F23,7,2),LEFT(F23,2))</f>
        <v>27</v>
      </c>
      <c r="H23" s="14" t="s">
        <v>177</v>
      </c>
      <c r="I23" s="227"/>
      <c r="L23" s="27" t="e">
        <f aca="false" t="array" ref="L23:L23">INDEX(Cable_L!$B$3:$B$77,MATCH(1,COUNTIFS($G23,Cable_L!$A$3:$A$77,$H23,Cable_L!$C$3:$C$77),0))</f>
        <v>#NAME?</v>
      </c>
      <c r="M23" s="22" t="e">
        <v>#NAME?</v>
      </c>
      <c r="N23" s="27" t="e">
        <f aca="false" t="array" ref="N23:N23">INDEX(INDEX(Cable_L!$H$3:$K$77,,MATCH($N$2,Cable_L!$H$2:$K$2,0)),MATCH(1,COUNTIFS(G23,Cable_L!$A$3:$A$77,H23,Cable_L!$C$3:$C$77),0))</f>
        <v>#NAME?</v>
      </c>
      <c r="O23" s="27" t="e">
        <f aca="false" t="array" ref="O23:O23">INDEX(INDEX(Cable_L!$H$3:$K$77,,MATCH(O$2,Cable_L!$H$2:$K$2,0)),MATCH(1,COUNTIFS($G23,Cable_L!$A$3:$A$77,$H23,Cable_L!$C$3:$C$77),0))</f>
        <v>#NAME?</v>
      </c>
      <c r="P23" s="22"/>
      <c r="Q23" s="16"/>
      <c r="R23" s="22"/>
      <c r="S23" s="16"/>
    </row>
    <row r="24" customFormat="false" ht="15" hidden="false" customHeight="false" outlineLevel="0" collapsed="false">
      <c r="C24" s="228" t="s">
        <v>1093</v>
      </c>
      <c r="D24" s="16" t="s">
        <v>1094</v>
      </c>
      <c r="E24" s="16" t="s">
        <v>1095</v>
      </c>
      <c r="F24" s="165" t="s">
        <v>1096</v>
      </c>
      <c r="G24" s="36" t="str">
        <f aca="false">IF(LEFT(F24,3)="2.5", MID(F24,7,2),LEFT(F24,2))</f>
        <v>25</v>
      </c>
      <c r="H24" s="14" t="s">
        <v>177</v>
      </c>
      <c r="I24" s="227"/>
      <c r="L24" s="27" t="e">
        <f aca="false" t="array" ref="L24:L24">INDEX(Cable_L!$B$3:$B$77,MATCH(1,COUNTIFS($G24,Cable_L!$A$3:$A$77,$H24,Cable_L!$C$3:$C$77),0))</f>
        <v>#NAME?</v>
      </c>
      <c r="M24" s="22" t="e">
        <v>#NAME?</v>
      </c>
      <c r="N24" s="27" t="e">
        <f aca="false" t="array" ref="N24:N24">INDEX(INDEX(Cable_L!$H$3:$K$77,,MATCH($N$2,Cable_L!$H$2:$K$2,0)),MATCH(1,COUNTIFS(G24,Cable_L!$A$3:$A$77,H24,Cable_L!$C$3:$C$77),0))</f>
        <v>#NAME?</v>
      </c>
      <c r="O24" s="27" t="e">
        <f aca="false" t="array" ref="O24:O24">INDEX(INDEX(Cable_L!$H$3:$K$77,,MATCH(O$2,Cable_L!$H$2:$K$2,0)),MATCH(1,COUNTIFS($G24,Cable_L!$A$3:$A$77,$H24,Cable_L!$C$3:$C$77),0))</f>
        <v>#NAME?</v>
      </c>
      <c r="P24" s="22"/>
      <c r="Q24" s="16"/>
      <c r="R24" s="22"/>
      <c r="S24" s="16"/>
    </row>
    <row r="25" customFormat="false" ht="15" hidden="false" customHeight="false" outlineLevel="0" collapsed="false">
      <c r="C25" s="228" t="s">
        <v>1097</v>
      </c>
      <c r="D25" s="16" t="s">
        <v>1098</v>
      </c>
      <c r="E25" s="16" t="s">
        <v>1099</v>
      </c>
      <c r="F25" s="229" t="s">
        <v>1100</v>
      </c>
      <c r="G25" s="36" t="str">
        <f aca="false">IF(LEFT(F25,3)="2.5", MID(F25,7,2),LEFT(F25,2))</f>
        <v>34</v>
      </c>
      <c r="H25" s="14" t="s">
        <v>177</v>
      </c>
      <c r="I25" s="227"/>
      <c r="L25" s="27" t="e">
        <f aca="false" t="array" ref="L25:L25">INDEX(Cable_L!$B$3:$B$77,MATCH(1,COUNTIFS($G25,Cable_L!$A$3:$A$77,$H25,Cable_L!$C$3:$C$77),0))</f>
        <v>#NAME?</v>
      </c>
      <c r="M25" s="22" t="e">
        <v>#NAME?</v>
      </c>
      <c r="N25" s="27" t="e">
        <f aca="false" t="array" ref="N25:N25">INDEX(INDEX(Cable_L!$H$3:$K$77,,MATCH($N$2,Cable_L!$H$2:$K$2,0)),MATCH(1,COUNTIFS(G25,Cable_L!$A$3:$A$77,H25,Cable_L!$C$3:$C$77),0))</f>
        <v>#NAME?</v>
      </c>
      <c r="O25" s="27" t="e">
        <f aca="false" t="array" ref="O25:O25">INDEX(INDEX(Cable_L!$H$3:$K$77,,MATCH(O$2,Cable_L!$H$2:$K$2,0)),MATCH(1,COUNTIFS($G25,Cable_L!$A$3:$A$77,$H25,Cable_L!$C$3:$C$77),0))</f>
        <v>#NAME?</v>
      </c>
      <c r="P25" s="22"/>
      <c r="Q25" s="16"/>
      <c r="R25" s="22"/>
      <c r="S25" s="16"/>
    </row>
    <row r="26" customFormat="false" ht="15" hidden="false" customHeight="false" outlineLevel="0" collapsed="false">
      <c r="C26" s="228" t="s">
        <v>1101</v>
      </c>
      <c r="D26" s="16" t="s">
        <v>1102</v>
      </c>
      <c r="E26" s="16" t="s">
        <v>1103</v>
      </c>
      <c r="F26" s="165" t="s">
        <v>1104</v>
      </c>
      <c r="G26" s="36" t="str">
        <f aca="false">IF(LEFT(F26,3)="2.5", MID(F26,7,2),LEFT(F26,2))</f>
        <v>25</v>
      </c>
      <c r="H26" s="14" t="s">
        <v>177</v>
      </c>
      <c r="I26" s="227"/>
      <c r="L26" s="27" t="e">
        <f aca="false" t="array" ref="L26:L26">INDEX(Cable_L!$B$3:$B$77,MATCH(1,COUNTIFS($G26,Cable_L!$A$3:$A$77,$H26,Cable_L!$C$3:$C$77),0))</f>
        <v>#NAME?</v>
      </c>
      <c r="M26" s="22"/>
      <c r="N26" s="27" t="e">
        <f aca="false" t="array" ref="N26:N26">INDEX(INDEX(Cable_L!$H$3:$K$77,,MATCH($N$2,Cable_L!$H$2:$K$2,0)),MATCH(1,COUNTIFS(G26,Cable_L!$A$3:$A$77,H26,Cable_L!$C$3:$C$77),0))</f>
        <v>#NAME?</v>
      </c>
      <c r="O26" s="27" t="e">
        <f aca="false" t="array" ref="O26:O26">INDEX(INDEX(Cable_L!$H$3:$K$77,,MATCH(O$2,Cable_L!$H$2:$K$2,0)),MATCH(1,COUNTIFS($G26,Cable_L!$A$3:$A$77,$H26,Cable_L!$C$3:$C$77),0))</f>
        <v>#NAME?</v>
      </c>
      <c r="P26" s="22"/>
      <c r="Q26" s="16"/>
      <c r="R26" s="22"/>
      <c r="S26" s="16"/>
    </row>
    <row r="27" customFormat="false" ht="15" hidden="false" customHeight="false" outlineLevel="0" collapsed="false">
      <c r="C27" s="228" t="s">
        <v>1105</v>
      </c>
      <c r="D27" s="16" t="s">
        <v>1106</v>
      </c>
      <c r="E27" s="16" t="s">
        <v>1107</v>
      </c>
      <c r="F27" s="165" t="s">
        <v>1108</v>
      </c>
      <c r="G27" s="36" t="str">
        <f aca="false">IF(LEFT(F27,3)="2.5", MID(F27,7,2),LEFT(F27,2))</f>
        <v>26</v>
      </c>
      <c r="H27" s="14" t="s">
        <v>177</v>
      </c>
      <c r="I27" s="227"/>
      <c r="L27" s="27" t="e">
        <f aca="false" t="array" ref="L27:L27">INDEX(Cable_L!$B$3:$B$77,MATCH(1,COUNTIFS($G27,Cable_L!$A$3:$A$77,$H27,Cable_L!$C$3:$C$77),0))</f>
        <v>#NAME?</v>
      </c>
      <c r="M27" s="22"/>
      <c r="N27" s="27" t="e">
        <f aca="false" t="array" ref="N27:N27">INDEX(INDEX(Cable_L!$H$3:$K$77,,MATCH($N$2,Cable_L!$H$2:$K$2,0)),MATCH(1,COUNTIFS(G27,Cable_L!$A$3:$A$77,H27,Cable_L!$C$3:$C$77),0))</f>
        <v>#NAME?</v>
      </c>
      <c r="O27" s="27" t="e">
        <f aca="false" t="array" ref="O27:O27">INDEX(INDEX(Cable_L!$H$3:$K$77,,MATCH(O$2,Cable_L!$H$2:$K$2,0)),MATCH(1,COUNTIFS($G27,Cable_L!$A$3:$A$77,$H27,Cable_L!$C$3:$C$77),0))</f>
        <v>#NAME?</v>
      </c>
      <c r="P27" s="22"/>
      <c r="Q27" s="16"/>
      <c r="R27" s="22"/>
      <c r="S27" s="16"/>
    </row>
    <row r="28" customFormat="false" ht="15" hidden="false" customHeight="false" outlineLevel="0" collapsed="false">
      <c r="C28" s="228" t="s">
        <v>1109</v>
      </c>
      <c r="D28" s="16" t="s">
        <v>1110</v>
      </c>
      <c r="E28" s="16" t="s">
        <v>1111</v>
      </c>
      <c r="F28" s="165" t="s">
        <v>1112</v>
      </c>
      <c r="G28" s="36" t="str">
        <f aca="false">IF(LEFT(F28,3)="2.5", MID(F28,7,2),LEFT(F28,2))</f>
        <v>26</v>
      </c>
      <c r="H28" s="14" t="s">
        <v>177</v>
      </c>
      <c r="I28" s="227"/>
      <c r="L28" s="27" t="e">
        <f aca="false" t="array" ref="L28:L28">INDEX(Cable_L!$B$3:$B$77,MATCH(1,COUNTIFS($G28,Cable_L!$A$3:$A$77,$H28,Cable_L!$C$3:$C$77),0))</f>
        <v>#NAME?</v>
      </c>
      <c r="M28" s="22"/>
      <c r="N28" s="27" t="e">
        <f aca="false" t="array" ref="N28:N28">INDEX(INDEX(Cable_L!$H$3:$K$77,,MATCH($N$2,Cable_L!$H$2:$K$2,0)),MATCH(1,COUNTIFS(G28,Cable_L!$A$3:$A$77,H28,Cable_L!$C$3:$C$77),0))</f>
        <v>#NAME?</v>
      </c>
      <c r="O28" s="27" t="e">
        <f aca="false" t="array" ref="O28:O28">INDEX(INDEX(Cable_L!$H$3:$K$77,,MATCH(O$2,Cable_L!$H$2:$K$2,0)),MATCH(1,COUNTIFS($G28,Cable_L!$A$3:$A$77,$H28,Cable_L!$C$3:$C$77),0))</f>
        <v>#NAME?</v>
      </c>
      <c r="P28" s="22"/>
      <c r="Q28" s="16"/>
      <c r="R28" s="22"/>
      <c r="S28" s="16"/>
    </row>
    <row r="29" customFormat="false" ht="15" hidden="false" customHeight="false" outlineLevel="0" collapsed="false">
      <c r="C29" s="232" t="s">
        <v>1113</v>
      </c>
      <c r="D29" s="176" t="s">
        <v>1114</v>
      </c>
      <c r="E29" s="176" t="s">
        <v>1115</v>
      </c>
      <c r="F29" s="177" t="s">
        <v>1116</v>
      </c>
      <c r="G29" s="36" t="str">
        <f aca="false">IF(LEFT(F29,3)="2.5", MID(F29,7,2),LEFT(F29,2))</f>
        <v>26</v>
      </c>
      <c r="H29" s="14" t="s">
        <v>177</v>
      </c>
      <c r="I29" s="227"/>
      <c r="L29" s="27" t="e">
        <f aca="false" t="array" ref="L29:L29">INDEX(Cable_L!$B$3:$B$77,MATCH(1,COUNTIFS($G29,Cable_L!$A$3:$A$77,$H29,Cable_L!$C$3:$C$77),0))</f>
        <v>#NAME?</v>
      </c>
      <c r="M29" s="22"/>
      <c r="N29" s="27" t="e">
        <f aca="false" t="array" ref="N29:N29">INDEX(INDEX(Cable_L!$H$3:$K$77,,MATCH($N$2,Cable_L!$H$2:$K$2,0)),MATCH(1,COUNTIFS(G29,Cable_L!$A$3:$A$77,H29,Cable_L!$C$3:$C$77),0))</f>
        <v>#NAME?</v>
      </c>
      <c r="O29" s="27" t="e">
        <f aca="false" t="array" ref="O29:O29">INDEX(INDEX(Cable_L!$H$3:$K$77,,MATCH(O$2,Cable_L!$H$2:$K$2,0)),MATCH(1,COUNTIFS($G29,Cable_L!$A$3:$A$77,$H29,Cable_L!$C$3:$C$77),0))</f>
        <v>#NAME?</v>
      </c>
      <c r="P29" s="22"/>
      <c r="Q29" s="16"/>
      <c r="R29" s="22"/>
      <c r="S29" s="16"/>
    </row>
    <row r="30" customFormat="false" ht="15" hidden="false" customHeight="false" outlineLevel="0" collapsed="false">
      <c r="C30" s="16"/>
      <c r="D30" s="16"/>
      <c r="E30" s="16"/>
      <c r="F30" s="16"/>
      <c r="G30" s="36" t="str">
        <f aca="false">IF(LEFT(F30,3)="2.5", MID(F30,7,2),LEFT(F30,2))</f>
        <v/>
      </c>
      <c r="H30" s="14"/>
      <c r="L30" s="27"/>
      <c r="M30" s="22"/>
      <c r="N30" s="16"/>
      <c r="O30" s="16"/>
      <c r="P30" s="22"/>
      <c r="Q30" s="16"/>
      <c r="R30" s="22"/>
      <c r="S30" s="16"/>
    </row>
    <row r="31" customFormat="false" ht="15" hidden="false" customHeight="false" outlineLevel="0" collapsed="false">
      <c r="C31" s="226" t="s">
        <v>1117</v>
      </c>
      <c r="D31" s="161" t="s">
        <v>1118</v>
      </c>
      <c r="E31" s="161" t="s">
        <v>1119</v>
      </c>
      <c r="F31" s="234" t="s">
        <v>1315</v>
      </c>
      <c r="G31" s="36" t="str">
        <f aca="false">IF(LEFT(F31,3)="2.5", MID(F31,7,2),LEFT(F31,2))</f>
        <v>34</v>
      </c>
      <c r="H31" s="14" t="s">
        <v>177</v>
      </c>
      <c r="I31" s="227"/>
      <c r="L31" s="27" t="e">
        <f aca="false" t="array" ref="L31:L31">INDEX(Cable_L!$B$3:$B$77,MATCH(1,COUNTIFS($G31,Cable_L!$A$3:$A$77,$H31,Cable_L!$C$3:$C$77),0))</f>
        <v>#NAME?</v>
      </c>
      <c r="M31" s="22" t="e">
        <f aca="false" t="array" ref="M31:M33">_xlfn._xlws.sort(_xlfn.unique(G31:G38))</f>
        <v>#NAME?</v>
      </c>
      <c r="N31" s="27" t="e">
        <f aca="false" t="array" ref="N31:N31">INDEX(INDEX(Cable_L!$H$3:$K$77,,MATCH($N$2,Cable_L!$H$2:$K$2,0)),MATCH(1,COUNTIFS(G31,Cable_L!$A$3:$A$77,H31,Cable_L!$C$3:$C$77),0))</f>
        <v>#NAME?</v>
      </c>
      <c r="O31" s="27" t="e">
        <f aca="false" t="array" ref="O31:O31">INDEX(INDEX(Cable_L!$H$3:$K$77,,MATCH(O$2,Cable_L!$H$2:$K$2,0)),MATCH(1,COUNTIFS($G31,Cable_L!$A$3:$A$77,$H31,Cable_L!$C$3:$C$77),0))</f>
        <v>#NAME?</v>
      </c>
      <c r="P31" s="22" t="e">
        <f aca="false" t="array" ref="P31:P31">_xlfn._xlws.filter(_xlfn.unique(N31:N38),_xlfn.unique(N31:N38)&lt;&gt;"")</f>
        <v>#NAME?</v>
      </c>
      <c r="Q31" s="16" t="e">
        <f aca="false">COUNTIF(N31:N38,P31)</f>
        <v>#NAME?</v>
      </c>
      <c r="R31" s="22" t="e">
        <f aca="false" t="array" ref="R31:R31">_xlfn._xlws.filter(_xlfn.unique(O31:O38),_xlfn.unique(O31:O38)&lt;&gt;"")</f>
        <v>#NAME?</v>
      </c>
      <c r="S31" s="27" t="e">
        <f aca="false">COUNTIF(O31:O38,R31)</f>
        <v>#NAME?</v>
      </c>
    </row>
    <row r="32" customFormat="false" ht="15" hidden="false" customHeight="false" outlineLevel="0" collapsed="false">
      <c r="C32" s="228" t="s">
        <v>1122</v>
      </c>
      <c r="D32" s="16" t="s">
        <v>1123</v>
      </c>
      <c r="E32" s="16" t="s">
        <v>1124</v>
      </c>
      <c r="F32" s="165" t="s">
        <v>1125</v>
      </c>
      <c r="G32" s="36" t="str">
        <f aca="false">IF(LEFT(F32,3)="2.5", MID(F32,7,2),LEFT(F32,2))</f>
        <v>26</v>
      </c>
      <c r="H32" s="14" t="s">
        <v>177</v>
      </c>
      <c r="I32" s="227"/>
      <c r="L32" s="27" t="e">
        <f aca="false" t="array" ref="L32:L32">INDEX(Cable_L!$B$3:$B$77,MATCH(1,COUNTIFS($G32,Cable_L!$A$3:$A$77,$H32,Cable_L!$C$3:$C$77),0))</f>
        <v>#NAME?</v>
      </c>
      <c r="M32" s="22" t="e">
        <v>#NAME?</v>
      </c>
      <c r="N32" s="27" t="e">
        <f aca="false" t="array" ref="N32:N32">INDEX(INDEX(Cable_L!$H$3:$K$77,,MATCH($N$2,Cable_L!$H$2:$K$2,0)),MATCH(1,COUNTIFS(G32,Cable_L!$A$3:$A$77,H32,Cable_L!$C$3:$C$77),0))</f>
        <v>#NAME?</v>
      </c>
      <c r="O32" s="27" t="e">
        <f aca="false" t="array" ref="O32:O32">INDEX(INDEX(Cable_L!$H$3:$K$77,,MATCH(O$2,Cable_L!$H$2:$K$2,0)),MATCH(1,COUNTIFS($G32,Cable_L!$A$3:$A$77,$H32,Cable_L!$C$3:$C$77),0))</f>
        <v>#NAME?</v>
      </c>
      <c r="P32" s="22"/>
      <c r="Q32" s="16"/>
      <c r="R32" s="22"/>
      <c r="S32" s="16"/>
    </row>
    <row r="33" customFormat="false" ht="15" hidden="false" customHeight="false" outlineLevel="0" collapsed="false">
      <c r="C33" s="228" t="s">
        <v>1126</v>
      </c>
      <c r="D33" s="16" t="s">
        <v>1127</v>
      </c>
      <c r="E33" s="16" t="s">
        <v>1128</v>
      </c>
      <c r="F33" s="165" t="s">
        <v>1129</v>
      </c>
      <c r="G33" s="36" t="str">
        <f aca="false">IF(LEFT(F33,3)="2.5", MID(F33,7,2),LEFT(F33,2))</f>
        <v>27</v>
      </c>
      <c r="H33" s="14" t="s">
        <v>177</v>
      </c>
      <c r="I33" s="227"/>
      <c r="L33" s="27" t="e">
        <f aca="false" t="array" ref="L33:L33">INDEX(Cable_L!$B$3:$B$77,MATCH(1,COUNTIFS($G33,Cable_L!$A$3:$A$77,$H33,Cable_L!$C$3:$C$77),0))</f>
        <v>#NAME?</v>
      </c>
      <c r="M33" s="22" t="e">
        <v>#NAME?</v>
      </c>
      <c r="N33" s="27" t="e">
        <f aca="false" t="array" ref="N33:N33">INDEX(INDEX(Cable_L!$H$3:$K$77,,MATCH($N$2,Cable_L!$H$2:$K$2,0)),MATCH(1,COUNTIFS(G33,Cable_L!$A$3:$A$77,H33,Cable_L!$C$3:$C$77),0))</f>
        <v>#NAME?</v>
      </c>
      <c r="O33" s="27" t="e">
        <f aca="false" t="array" ref="O33:O33">INDEX(INDEX(Cable_L!$H$3:$K$77,,MATCH(O$2,Cable_L!$H$2:$K$2,0)),MATCH(1,COUNTIFS($G33,Cable_L!$A$3:$A$77,$H33,Cable_L!$C$3:$C$77),0))</f>
        <v>#NAME?</v>
      </c>
      <c r="P33" s="22"/>
      <c r="Q33" s="16"/>
      <c r="R33" s="22"/>
      <c r="S33" s="16"/>
    </row>
    <row r="34" customFormat="false" ht="15" hidden="false" customHeight="false" outlineLevel="0" collapsed="false">
      <c r="C34" s="228" t="s">
        <v>1130</v>
      </c>
      <c r="D34" s="16" t="s">
        <v>1131</v>
      </c>
      <c r="E34" s="16" t="s">
        <v>1132</v>
      </c>
      <c r="F34" s="229" t="s">
        <v>1335</v>
      </c>
      <c r="G34" s="36" t="str">
        <f aca="false">IF(LEFT(F34,3)="2.5", MID(F34,7,2),LEFT(F34,2))</f>
        <v>34</v>
      </c>
      <c r="H34" s="14" t="s">
        <v>177</v>
      </c>
      <c r="I34" s="227"/>
      <c r="L34" s="27" t="e">
        <f aca="false" t="array" ref="L34:L34">INDEX(Cable_L!$B$3:$B$77,MATCH(1,COUNTIFS($G34,Cable_L!$A$3:$A$77,$H34,Cable_L!$C$3:$C$77),0))</f>
        <v>#NAME?</v>
      </c>
      <c r="M34" s="22"/>
      <c r="N34" s="27" t="e">
        <f aca="false" t="array" ref="N34:N34">INDEX(INDEX(Cable_L!$H$3:$K$77,,MATCH($N$2,Cable_L!$H$2:$K$2,0)),MATCH(1,COUNTIFS(G34,Cable_L!$A$3:$A$77,H34,Cable_L!$C$3:$C$77),0))</f>
        <v>#NAME?</v>
      </c>
      <c r="O34" s="27" t="e">
        <f aca="false" t="array" ref="O34:O34">INDEX(INDEX(Cable_L!$H$3:$K$77,,MATCH(O$2,Cable_L!$H$2:$K$2,0)),MATCH(1,COUNTIFS($G34,Cable_L!$A$3:$A$77,$H34,Cable_L!$C$3:$C$77),0))</f>
        <v>#NAME?</v>
      </c>
      <c r="P34" s="22"/>
      <c r="Q34" s="16"/>
      <c r="R34" s="22"/>
      <c r="S34" s="16"/>
    </row>
    <row r="35" customFormat="false" ht="15" hidden="false" customHeight="false" outlineLevel="0" collapsed="false">
      <c r="C35" s="228" t="s">
        <v>1134</v>
      </c>
      <c r="D35" s="16" t="s">
        <v>1135</v>
      </c>
      <c r="E35" s="16" t="s">
        <v>1136</v>
      </c>
      <c r="F35" s="165" t="s">
        <v>1137</v>
      </c>
      <c r="G35" s="36" t="str">
        <f aca="false">IF(LEFT(F35,3)="2.5", MID(F35,7,2),LEFT(F35,2))</f>
        <v>27</v>
      </c>
      <c r="H35" s="14" t="s">
        <v>177</v>
      </c>
      <c r="I35" s="227"/>
      <c r="L35" s="27" t="e">
        <f aca="false" t="array" ref="L35:L35">INDEX(Cable_L!$B$3:$B$77,MATCH(1,COUNTIFS($G35,Cable_L!$A$3:$A$77,$H35,Cable_L!$C$3:$C$77),0))</f>
        <v>#NAME?</v>
      </c>
      <c r="M35" s="22"/>
      <c r="N35" s="27" t="e">
        <f aca="false" t="array" ref="N35:N35">INDEX(INDEX(Cable_L!$H$3:$K$77,,MATCH($N$2,Cable_L!$H$2:$K$2,0)),MATCH(1,COUNTIFS(G35,Cable_L!$A$3:$A$77,H35,Cable_L!$C$3:$C$77),0))</f>
        <v>#NAME?</v>
      </c>
      <c r="O35" s="27" t="e">
        <f aca="false" t="array" ref="O35:O35">INDEX(INDEX(Cable_L!$H$3:$K$77,,MATCH(O$2,Cable_L!$H$2:$K$2,0)),MATCH(1,COUNTIFS($G35,Cable_L!$A$3:$A$77,$H35,Cable_L!$C$3:$C$77),0))</f>
        <v>#NAME?</v>
      </c>
      <c r="P35" s="22"/>
      <c r="Q35" s="16"/>
      <c r="R35" s="22"/>
      <c r="S35" s="16"/>
    </row>
    <row r="36" customFormat="false" ht="15" hidden="false" customHeight="false" outlineLevel="0" collapsed="false">
      <c r="C36" s="228" t="s">
        <v>1138</v>
      </c>
      <c r="D36" s="16" t="s">
        <v>1139</v>
      </c>
      <c r="E36" s="16" t="s">
        <v>1140</v>
      </c>
      <c r="F36" s="165" t="s">
        <v>1141</v>
      </c>
      <c r="G36" s="36" t="str">
        <f aca="false">IF(LEFT(F36,3)="2.5", MID(F36,7,2),LEFT(F36,2))</f>
        <v>26</v>
      </c>
      <c r="H36" s="14" t="s">
        <v>177</v>
      </c>
      <c r="I36" s="227"/>
      <c r="L36" s="27" t="e">
        <f aca="false" t="array" ref="L36:L36">INDEX(Cable_L!$B$3:$B$77,MATCH(1,COUNTIFS($G36,Cable_L!$A$3:$A$77,$H36,Cable_L!$C$3:$C$77),0))</f>
        <v>#NAME?</v>
      </c>
      <c r="M36" s="22"/>
      <c r="N36" s="27" t="e">
        <f aca="false" t="array" ref="N36:N36">INDEX(INDEX(Cable_L!$H$3:$K$77,,MATCH($N$2,Cable_L!$H$2:$K$2,0)),MATCH(1,COUNTIFS(G36,Cable_L!$A$3:$A$77,H36,Cable_L!$C$3:$C$77),0))</f>
        <v>#NAME?</v>
      </c>
      <c r="O36" s="27" t="e">
        <f aca="false" t="array" ref="O36:O36">INDEX(INDEX(Cable_L!$H$3:$K$77,,MATCH(O$2,Cable_L!$H$2:$K$2,0)),MATCH(1,COUNTIFS($G36,Cable_L!$A$3:$A$77,$H36,Cable_L!$C$3:$C$77),0))</f>
        <v>#NAME?</v>
      </c>
      <c r="P36" s="22"/>
      <c r="Q36" s="16"/>
      <c r="R36" s="22"/>
      <c r="S36" s="16"/>
    </row>
    <row r="37" customFormat="false" ht="15" hidden="false" customHeight="false" outlineLevel="0" collapsed="false">
      <c r="C37" s="228" t="s">
        <v>1142</v>
      </c>
      <c r="D37" s="16" t="s">
        <v>1143</v>
      </c>
      <c r="E37" s="16" t="s">
        <v>1144</v>
      </c>
      <c r="F37" s="165" t="s">
        <v>1145</v>
      </c>
      <c r="G37" s="36" t="str">
        <f aca="false">IF(LEFT(F37,3)="2.5", MID(F37,7,2),LEFT(F37,2))</f>
        <v>26</v>
      </c>
      <c r="H37" s="14" t="s">
        <v>177</v>
      </c>
      <c r="I37" s="227"/>
      <c r="L37" s="27" t="e">
        <f aca="false" t="array" ref="L37:L37">INDEX(Cable_L!$B$3:$B$77,MATCH(1,COUNTIFS($G37,Cable_L!$A$3:$A$77,$H37,Cable_L!$C$3:$C$77),0))</f>
        <v>#NAME?</v>
      </c>
      <c r="M37" s="22"/>
      <c r="N37" s="27" t="e">
        <f aca="false" t="array" ref="N37:N37">INDEX(INDEX(Cable_L!$H$3:$K$77,,MATCH($N$2,Cable_L!$H$2:$K$2,0)),MATCH(1,COUNTIFS(G37,Cable_L!$A$3:$A$77,H37,Cable_L!$C$3:$C$77),0))</f>
        <v>#NAME?</v>
      </c>
      <c r="O37" s="27" t="e">
        <f aca="false" t="array" ref="O37:O37">INDEX(INDEX(Cable_L!$H$3:$K$77,,MATCH(O$2,Cable_L!$H$2:$K$2,0)),MATCH(1,COUNTIFS($G37,Cable_L!$A$3:$A$77,$H37,Cable_L!$C$3:$C$77),0))</f>
        <v>#NAME?</v>
      </c>
      <c r="P37" s="22"/>
      <c r="Q37" s="16"/>
      <c r="R37" s="22"/>
      <c r="S37" s="16"/>
    </row>
    <row r="38" customFormat="false" ht="15" hidden="false" customHeight="false" outlineLevel="0" collapsed="false">
      <c r="C38" s="232" t="s">
        <v>1146</v>
      </c>
      <c r="D38" s="176" t="s">
        <v>1147</v>
      </c>
      <c r="E38" s="176" t="s">
        <v>1148</v>
      </c>
      <c r="F38" s="177" t="s">
        <v>1149</v>
      </c>
      <c r="G38" s="36" t="str">
        <f aca="false">IF(LEFT(F38,3)="2.5", MID(F38,7,2),LEFT(F38,2))</f>
        <v>26</v>
      </c>
      <c r="H38" s="14" t="s">
        <v>177</v>
      </c>
      <c r="I38" s="227"/>
      <c r="L38" s="27" t="e">
        <f aca="false" t="array" ref="L38:L38">INDEX(Cable_L!$B$3:$B$77,MATCH(1,COUNTIFS($G38,Cable_L!$A$3:$A$77,$H38,Cable_L!$C$3:$C$77),0))</f>
        <v>#NAME?</v>
      </c>
      <c r="M38" s="22"/>
      <c r="N38" s="27" t="e">
        <f aca="false" t="array" ref="N38:N38">INDEX(INDEX(Cable_L!$H$3:$K$77,,MATCH($N$2,Cable_L!$H$2:$K$2,0)),MATCH(1,COUNTIFS(G38,Cable_L!$A$3:$A$77,H38,Cable_L!$C$3:$C$77),0))</f>
        <v>#NAME?</v>
      </c>
      <c r="O38" s="27" t="e">
        <f aca="false" t="array" ref="O38:O38">INDEX(INDEX(Cable_L!$H$3:$K$77,,MATCH(O$2,Cable_L!$H$2:$K$2,0)),MATCH(1,COUNTIFS($G38,Cable_L!$A$3:$A$77,$H38,Cable_L!$C$3:$C$77),0))</f>
        <v>#NAME?</v>
      </c>
      <c r="P38" s="22"/>
      <c r="Q38" s="16"/>
      <c r="R38" s="22"/>
      <c r="S38" s="16"/>
    </row>
    <row r="39" customFormat="false" ht="15" hidden="false" customHeight="false" outlineLevel="0" collapsed="false">
      <c r="C39" s="16"/>
      <c r="D39" s="16"/>
      <c r="E39" s="16"/>
      <c r="F39" s="16"/>
      <c r="G39" s="36" t="str">
        <f aca="false">IF(LEFT(F39,3)="2.5", MID(F39,7,2),LEFT(F39,2))</f>
        <v/>
      </c>
      <c r="H39" s="14"/>
      <c r="L39" s="27"/>
      <c r="M39" s="22"/>
      <c r="N39" s="16"/>
      <c r="O39" s="16"/>
      <c r="P39" s="22"/>
      <c r="Q39" s="16"/>
      <c r="R39" s="22"/>
      <c r="S39" s="16"/>
    </row>
    <row r="40" customFormat="false" ht="15" hidden="false" customHeight="false" outlineLevel="0" collapsed="false">
      <c r="C40" s="226" t="s">
        <v>1150</v>
      </c>
      <c r="D40" s="161" t="s">
        <v>1028</v>
      </c>
      <c r="E40" s="161" t="s">
        <v>1151</v>
      </c>
      <c r="F40" s="162" t="s">
        <v>1152</v>
      </c>
      <c r="G40" s="36" t="str">
        <f aca="false">IF(LEFT(F40,3)="2.5", MID(F40,7,2),LEFT(F40,2))</f>
        <v>28</v>
      </c>
      <c r="H40" s="14" t="s">
        <v>177</v>
      </c>
      <c r="I40" s="227"/>
      <c r="L40" s="27" t="e">
        <f aca="false" t="array" ref="L40:L40">INDEX(Cable_L!$B$3:$B$77,MATCH(1,COUNTIFS($G40,Cable_L!$A$3:$A$77,$H40,Cable_L!$C$3:$C$77),0))</f>
        <v>#NAME?</v>
      </c>
      <c r="M40" s="22" t="e">
        <f aca="false" t="array" ref="M40:M44">_xlfn._xlws.sort(_xlfn.unique(G40:G47))</f>
        <v>#NAME?</v>
      </c>
      <c r="N40" s="27" t="e">
        <f aca="false" t="array" ref="N40:N40">INDEX(INDEX(Cable_L!$H$3:$K$77,,MATCH($N$2,Cable_L!$H$2:$K$2,0)),MATCH(1,COUNTIFS(G40,Cable_L!$A$3:$A$77,H40,Cable_L!$C$3:$C$77),0))</f>
        <v>#NAME?</v>
      </c>
      <c r="O40" s="27" t="e">
        <f aca="false" t="array" ref="O40:O40">INDEX(INDEX(Cable_L!$H$3:$K$77,,MATCH(O$2,Cable_L!$H$2:$K$2,0)),MATCH(1,COUNTIFS($G40,Cable_L!$A$3:$A$77,$H40,Cable_L!$C$3:$C$77),0))</f>
        <v>#NAME?</v>
      </c>
      <c r="P40" s="22" t="e">
        <f aca="false" t="array" ref="P40:P41">_xlfn._xlws.filter(_xlfn.unique(N40:N47),_xlfn.unique(N40:N47)&lt;&gt;"")</f>
        <v>#NAME?</v>
      </c>
      <c r="Q40" s="16" t="e">
        <f aca="false">COUNTIF(N40:N47,P40)</f>
        <v>#NAME?</v>
      </c>
      <c r="R40" s="22" t="e">
        <f aca="false" t="array" ref="R40:R41">_xlfn._xlws.filter(_xlfn.unique(O40:O47),_xlfn.unique(O40:O47)&lt;&gt;"")</f>
        <v>#NAME?</v>
      </c>
      <c r="S40" s="27" t="e">
        <f aca="false">COUNTIF(O40:O47,R40)</f>
        <v>#NAME?</v>
      </c>
    </row>
    <row r="41" customFormat="false" ht="15" hidden="false" customHeight="false" outlineLevel="0" collapsed="false">
      <c r="C41" s="228" t="s">
        <v>1153</v>
      </c>
      <c r="D41" s="16" t="s">
        <v>1032</v>
      </c>
      <c r="E41" s="16" t="s">
        <v>1154</v>
      </c>
      <c r="F41" s="165" t="s">
        <v>1155</v>
      </c>
      <c r="G41" s="36" t="str">
        <f aca="false">IF(LEFT(F41,3)="2.5", MID(F41,7,2),LEFT(F41,2))</f>
        <v>28</v>
      </c>
      <c r="H41" s="14" t="s">
        <v>177</v>
      </c>
      <c r="I41" s="227"/>
      <c r="L41" s="27" t="e">
        <f aca="false" t="array" ref="L41:L41">INDEX(Cable_L!$B$3:$B$77,MATCH(1,COUNTIFS($G41,Cable_L!$A$3:$A$77,$H41,Cable_L!$C$3:$C$77),0))</f>
        <v>#NAME?</v>
      </c>
      <c r="M41" s="22" t="e">
        <v>#NAME?</v>
      </c>
      <c r="N41" s="27" t="e">
        <f aca="false" t="array" ref="N41:N41">INDEX(INDEX(Cable_L!$H$3:$K$77,,MATCH($N$2,Cable_L!$H$2:$K$2,0)),MATCH(1,COUNTIFS(G41,Cable_L!$A$3:$A$77,H41,Cable_L!$C$3:$C$77),0))</f>
        <v>#NAME?</v>
      </c>
      <c r="O41" s="27" t="e">
        <f aca="false" t="array" ref="O41:O41">INDEX(INDEX(Cable_L!$H$3:$K$77,,MATCH(O$2,Cable_L!$H$2:$K$2,0)),MATCH(1,COUNTIFS($G41,Cable_L!$A$3:$A$77,$H41,Cable_L!$C$3:$C$77),0))</f>
        <v>#NAME?</v>
      </c>
      <c r="P41" s="22" t="e">
        <v>#NAME?</v>
      </c>
      <c r="Q41" s="16" t="e">
        <f aca="false">COUNTIF(N4:N47,P41)</f>
        <v>#NAME?</v>
      </c>
      <c r="R41" s="22" t="e">
        <v>#NAME?</v>
      </c>
      <c r="S41" s="27" t="e">
        <f aca="false">COUNTIF(O40:O47,R41)</f>
        <v>#NAME?</v>
      </c>
    </row>
    <row r="42" customFormat="false" ht="15" hidden="false" customHeight="false" outlineLevel="0" collapsed="false">
      <c r="C42" s="228" t="s">
        <v>1156</v>
      </c>
      <c r="D42" s="16" t="s">
        <v>1036</v>
      </c>
      <c r="E42" s="16" t="s">
        <v>1157</v>
      </c>
      <c r="F42" s="229" t="s">
        <v>1336</v>
      </c>
      <c r="G42" s="36" t="str">
        <f aca="false">IF(LEFT(F42,3)="2.5", MID(F42,7,2),LEFT(F42,2))</f>
        <v>35</v>
      </c>
      <c r="H42" s="14" t="s">
        <v>177</v>
      </c>
      <c r="I42" s="227"/>
      <c r="K42" s="227"/>
      <c r="L42" s="27" t="e">
        <f aca="false" t="array" ref="L42:L42">INDEX(Cable_L!$B$3:$B$77,MATCH(1,COUNTIFS($G42,Cable_L!$A$3:$A$77,$H42,Cable_L!$C$3:$C$77),0))</f>
        <v>#NAME?</v>
      </c>
      <c r="M42" s="22" t="e">
        <v>#NAME?</v>
      </c>
      <c r="N42" s="27" t="e">
        <f aca="false" t="array" ref="N42:N42">INDEX(INDEX(Cable_L!$H$3:$K$77,,MATCH($N$2,Cable_L!$H$2:$K$2,0)),MATCH(1,COUNTIFS(G42,Cable_L!$A$3:$A$77,H42,Cable_L!$C$3:$C$77),0))</f>
        <v>#NAME?</v>
      </c>
      <c r="O42" s="27" t="e">
        <f aca="false" t="array" ref="O42:O42">INDEX(INDEX(Cable_L!$H$3:$K$77,,MATCH(O$2,Cable_L!$H$2:$K$2,0)),MATCH(1,COUNTIFS($G42,Cable_L!$A$3:$A$77,$H42,Cable_L!$C$3:$C$77),0))</f>
        <v>#NAME?</v>
      </c>
      <c r="P42" s="22"/>
      <c r="Q42" s="16"/>
      <c r="R42" s="22"/>
      <c r="S42" s="16"/>
    </row>
    <row r="43" customFormat="false" ht="15" hidden="false" customHeight="false" outlineLevel="0" collapsed="false">
      <c r="C43" s="228" t="s">
        <v>1159</v>
      </c>
      <c r="D43" s="16" t="s">
        <v>1040</v>
      </c>
      <c r="E43" s="16" t="s">
        <v>1160</v>
      </c>
      <c r="F43" s="165" t="s">
        <v>1161</v>
      </c>
      <c r="G43" s="36" t="str">
        <f aca="false">IF(LEFT(F43,3)="2.5", MID(F43,7,2),LEFT(F43,2))</f>
        <v>30</v>
      </c>
      <c r="H43" s="14" t="s">
        <v>177</v>
      </c>
      <c r="I43" s="227"/>
      <c r="L43" s="27" t="e">
        <f aca="false" t="array" ref="L43:L43">INDEX(Cable_L!$B$3:$B$77,MATCH(1,COUNTIFS($G43,Cable_L!$A$3:$A$77,$H43,Cable_L!$C$3:$C$77),0))</f>
        <v>#NAME?</v>
      </c>
      <c r="M43" s="22" t="e">
        <v>#NAME?</v>
      </c>
      <c r="N43" s="27" t="e">
        <f aca="false" t="array" ref="N43:N43">INDEX(INDEX(Cable_L!$H$3:$K$77,,MATCH($N$2,Cable_L!$H$2:$K$2,0)),MATCH(1,COUNTIFS(G43,Cable_L!$A$3:$A$77,H43,Cable_L!$C$3:$C$77),0))</f>
        <v>#NAME?</v>
      </c>
      <c r="O43" s="27" t="e">
        <f aca="false" t="array" ref="O43:O43">INDEX(INDEX(Cable_L!$H$3:$K$77,,MATCH(O$2,Cable_L!$H$2:$K$2,0)),MATCH(1,COUNTIFS($G43,Cable_L!$A$3:$A$77,$H43,Cable_L!$C$3:$C$77),0))</f>
        <v>#NAME?</v>
      </c>
      <c r="P43" s="22"/>
      <c r="Q43" s="16"/>
      <c r="R43" s="22"/>
      <c r="S43" s="16"/>
    </row>
    <row r="44" customFormat="false" ht="15" hidden="false" customHeight="false" outlineLevel="0" collapsed="false">
      <c r="C44" s="228" t="s">
        <v>1162</v>
      </c>
      <c r="D44" s="16" t="s">
        <v>1044</v>
      </c>
      <c r="E44" s="16" t="s">
        <v>1163</v>
      </c>
      <c r="F44" s="165" t="s">
        <v>1164</v>
      </c>
      <c r="G44" s="36" t="str">
        <f aca="false">IF(LEFT(F44,3)="2.5", MID(F44,7,2),LEFT(F44,2))</f>
        <v>30</v>
      </c>
      <c r="H44" s="14" t="s">
        <v>177</v>
      </c>
      <c r="I44" s="227"/>
      <c r="L44" s="27" t="e">
        <f aca="false" t="array" ref="L44:L44">INDEX(Cable_L!$B$3:$B$77,MATCH(1,COUNTIFS($G44,Cable_L!$A$3:$A$77,$H44,Cable_L!$C$3:$C$77),0))</f>
        <v>#NAME?</v>
      </c>
      <c r="M44" s="22" t="e">
        <v>#NAME?</v>
      </c>
      <c r="N44" s="27" t="e">
        <f aca="false" t="array" ref="N44:N44">INDEX(INDEX(Cable_L!$H$3:$K$77,,MATCH($N$2,Cable_L!$H$2:$K$2,0)),MATCH(1,COUNTIFS(G44,Cable_L!$A$3:$A$77,H44,Cable_L!$C$3:$C$77),0))</f>
        <v>#NAME?</v>
      </c>
      <c r="O44" s="27" t="e">
        <f aca="false" t="array" ref="O44:O44">INDEX(INDEX(Cable_L!$H$3:$K$77,,MATCH(O$2,Cable_L!$H$2:$K$2,0)),MATCH(1,COUNTIFS($G44,Cable_L!$A$3:$A$77,$H44,Cable_L!$C$3:$C$77),0))</f>
        <v>#NAME?</v>
      </c>
      <c r="P44" s="22"/>
      <c r="Q44" s="16"/>
      <c r="R44" s="22"/>
      <c r="S44" s="16"/>
    </row>
    <row r="45" customFormat="false" ht="15" hidden="false" customHeight="false" outlineLevel="0" collapsed="false">
      <c r="C45" s="228" t="s">
        <v>1165</v>
      </c>
      <c r="D45" s="16" t="s">
        <v>1048</v>
      </c>
      <c r="E45" s="16" t="s">
        <v>1166</v>
      </c>
      <c r="F45" s="229" t="s">
        <v>1167</v>
      </c>
      <c r="G45" s="36" t="str">
        <f aca="false">IF(LEFT(F45,3)="2.5", MID(F45,7,2),LEFT(F45,2))</f>
        <v>35</v>
      </c>
      <c r="H45" s="14" t="s">
        <v>177</v>
      </c>
      <c r="I45" s="227"/>
      <c r="K45" s="227"/>
      <c r="L45" s="27" t="e">
        <f aca="false" t="array" ref="L45:L45">INDEX(Cable_L!$B$3:$B$77,MATCH(1,COUNTIFS($G45,Cable_L!$A$3:$A$77,$H45,Cable_L!$C$3:$C$77),0))</f>
        <v>#NAME?</v>
      </c>
      <c r="M45" s="22"/>
      <c r="N45" s="27" t="e">
        <f aca="false" t="array" ref="N45:N45">INDEX(INDEX(Cable_L!$H$3:$K$77,,MATCH($N$2,Cable_L!$H$2:$K$2,0)),MATCH(1,COUNTIFS(G45,Cable_L!$A$3:$A$77,H45,Cable_L!$C$3:$C$77),0))</f>
        <v>#NAME?</v>
      </c>
      <c r="O45" s="27" t="e">
        <f aca="false" t="array" ref="O45:O45">INDEX(INDEX(Cable_L!$H$3:$K$77,,MATCH(O$2,Cable_L!$H$2:$K$2,0)),MATCH(1,COUNTIFS($G45,Cable_L!$A$3:$A$77,$H45,Cable_L!$C$3:$C$77),0))</f>
        <v>#NAME?</v>
      </c>
      <c r="P45" s="22"/>
      <c r="Q45" s="16"/>
      <c r="R45" s="22"/>
      <c r="S45" s="16"/>
    </row>
    <row r="46" customFormat="false" ht="15" hidden="false" customHeight="false" outlineLevel="0" collapsed="false">
      <c r="C46" s="228" t="s">
        <v>1168</v>
      </c>
      <c r="D46" s="16" t="s">
        <v>1052</v>
      </c>
      <c r="E46" s="16" t="s">
        <v>1169</v>
      </c>
      <c r="F46" s="165" t="s">
        <v>1170</v>
      </c>
      <c r="G46" s="36" t="str">
        <f aca="false">IF(LEFT(F46,3)="2.5", MID(F46,7,2),LEFT(F46,2))</f>
        <v>32</v>
      </c>
      <c r="H46" s="14" t="s">
        <v>177</v>
      </c>
      <c r="I46" s="227"/>
      <c r="L46" s="27" t="e">
        <f aca="false" t="array" ref="L46:L46">INDEX(Cable_L!$B$3:$B$77,MATCH(1,COUNTIFS($G46,Cable_L!$A$3:$A$77,$H46,Cable_L!$C$3:$C$77),0))</f>
        <v>#NAME?</v>
      </c>
      <c r="M46" s="22"/>
      <c r="N46" s="27" t="e">
        <f aca="false" t="array" ref="N46:N46">INDEX(INDEX(Cable_L!$H$3:$K$77,,MATCH($N$2,Cable_L!$H$2:$K$2,0)),MATCH(1,COUNTIFS(G46,Cable_L!$A$3:$A$77,H46,Cable_L!$C$3:$C$77),0))</f>
        <v>#NAME?</v>
      </c>
      <c r="O46" s="27" t="e">
        <f aca="false" t="array" ref="O46:O46">INDEX(INDEX(Cable_L!$H$3:$K$77,,MATCH(O$2,Cable_L!$H$2:$K$2,0)),MATCH(1,COUNTIFS($G46,Cable_L!$A$3:$A$77,$H46,Cable_L!$C$3:$C$77),0))</f>
        <v>#NAME?</v>
      </c>
      <c r="P46" s="22"/>
      <c r="Q46" s="16"/>
      <c r="R46" s="22"/>
      <c r="S46" s="16"/>
    </row>
    <row r="47" customFormat="false" ht="15" hidden="false" customHeight="false" outlineLevel="0" collapsed="false">
      <c r="C47" s="232" t="s">
        <v>67</v>
      </c>
      <c r="D47" s="176"/>
      <c r="E47" s="176" t="s">
        <v>1171</v>
      </c>
      <c r="F47" s="177"/>
      <c r="G47" s="36" t="str">
        <f aca="false">IF(LEFT(F47,3)="2.5", MID(F47,7,2),LEFT(F47,2))</f>
        <v/>
      </c>
      <c r="H47" s="14"/>
      <c r="L47" s="27"/>
      <c r="M47" s="22"/>
      <c r="N47" s="16"/>
      <c r="O47" s="16"/>
      <c r="P47" s="22"/>
      <c r="Q47" s="16"/>
      <c r="R47" s="22"/>
      <c r="S47" s="16"/>
    </row>
    <row r="48" customFormat="false" ht="15" hidden="false" customHeight="false" outlineLevel="0" collapsed="false">
      <c r="C48" s="16"/>
      <c r="D48" s="16"/>
      <c r="E48" s="16"/>
      <c r="F48" s="16"/>
      <c r="G48" s="36" t="str">
        <f aca="false">IF(LEFT(F48,3)="2.5", MID(F48,7,2),LEFT(F48,2))</f>
        <v/>
      </c>
      <c r="H48" s="14"/>
      <c r="L48" s="27"/>
      <c r="M48" s="22"/>
      <c r="N48" s="16"/>
      <c r="O48" s="16"/>
      <c r="P48" s="22"/>
      <c r="Q48" s="16"/>
      <c r="R48" s="22"/>
      <c r="S48" s="16"/>
    </row>
    <row r="49" customFormat="false" ht="15" hidden="false" customHeight="false" outlineLevel="0" collapsed="false">
      <c r="C49" s="226" t="s">
        <v>1172</v>
      </c>
      <c r="D49" s="161" t="s">
        <v>1057</v>
      </c>
      <c r="E49" s="161" t="s">
        <v>1173</v>
      </c>
      <c r="F49" s="162" t="s">
        <v>1174</v>
      </c>
      <c r="G49" s="36" t="str">
        <f aca="false">IF(LEFT(F49,3)="2.5", MID(F49,7,2),LEFT(F49,2))</f>
        <v>30</v>
      </c>
      <c r="H49" s="14" t="s">
        <v>177</v>
      </c>
      <c r="I49" s="227"/>
      <c r="L49" s="27" t="e">
        <f aca="false" t="array" ref="L49:L49">INDEX(Cable_L!$B$3:$B$77,MATCH(1,COUNTIFS($G49,Cable_L!$A$3:$A$77,$H49,Cable_L!$C$3:$C$77),0))</f>
        <v>#NAME?</v>
      </c>
      <c r="M49" s="22" t="e">
        <f aca="false" t="array" ref="M49:M51">_xlfn._xlws.sort(_xlfn.unique(G49:G56))</f>
        <v>#NAME?</v>
      </c>
      <c r="N49" s="27" t="e">
        <f aca="false" t="array" ref="N49:N49">INDEX(INDEX(Cable_L!$H$3:$K$77,,MATCH($N$2,Cable_L!$H$2:$K$2,0)),MATCH(1,COUNTIFS(G49,Cable_L!$A$3:$A$77,H49,Cable_L!$C$3:$C$77),0))</f>
        <v>#NAME?</v>
      </c>
      <c r="O49" s="27" t="e">
        <f aca="false" t="array" ref="O49:O49">INDEX(INDEX(Cable_L!$H$3:$K$77,,MATCH(O$2,Cable_L!$H$2:$K$2,0)),MATCH(1,COUNTIFS($G49,Cable_L!$A$3:$A$77,$H49,Cable_L!$C$3:$C$77),0))</f>
        <v>#NAME?</v>
      </c>
      <c r="P49" s="22" t="e">
        <f aca="false" t="array" ref="P49:P49">_xlfn._xlws.filter(_xlfn.unique(N49:N56),_xlfn.unique(N49:N56)&lt;&gt;"")</f>
        <v>#NAME?</v>
      </c>
      <c r="Q49" s="16" t="e">
        <f aca="false">COUNTIF(N49:N56,P49)</f>
        <v>#NAME?</v>
      </c>
      <c r="R49" s="22" t="e">
        <f aca="false" t="array" ref="R49:R49">_xlfn._xlws.filter(_xlfn.unique(O49:O56),_xlfn.unique(O49:O56)&lt;&gt;"")</f>
        <v>#NAME?</v>
      </c>
      <c r="S49" s="27" t="e">
        <f aca="false">COUNTIF(O49:O56,R49)</f>
        <v>#NAME?</v>
      </c>
    </row>
    <row r="50" customFormat="false" ht="15" hidden="false" customHeight="false" outlineLevel="0" collapsed="false">
      <c r="C50" s="228" t="s">
        <v>1175</v>
      </c>
      <c r="D50" s="16" t="s">
        <v>1061</v>
      </c>
      <c r="E50" s="16" t="s">
        <v>1176</v>
      </c>
      <c r="F50" s="165" t="s">
        <v>1177</v>
      </c>
      <c r="G50" s="36" t="str">
        <f aca="false">IF(LEFT(F50,3)="2.5", MID(F50,7,2),LEFT(F50,2))</f>
        <v>30</v>
      </c>
      <c r="H50" s="14" t="s">
        <v>177</v>
      </c>
      <c r="I50" s="227"/>
      <c r="L50" s="27" t="e">
        <f aca="false" t="array" ref="L50:L50">INDEX(Cable_L!$B$3:$B$77,MATCH(1,COUNTIFS($G50,Cable_L!$A$3:$A$77,$H50,Cable_L!$C$3:$C$77),0))</f>
        <v>#NAME?</v>
      </c>
      <c r="M50" s="22" t="e">
        <v>#NAME?</v>
      </c>
      <c r="N50" s="27" t="e">
        <f aca="false" t="array" ref="N50:N50">INDEX(INDEX(Cable_L!$H$3:$K$77,,MATCH($N$2,Cable_L!$H$2:$K$2,0)),MATCH(1,COUNTIFS(G50,Cable_L!$A$3:$A$77,H50,Cable_L!$C$3:$C$77),0))</f>
        <v>#NAME?</v>
      </c>
      <c r="O50" s="27" t="e">
        <f aca="false" t="array" ref="O50:O50">INDEX(INDEX(Cable_L!$H$3:$K$77,,MATCH(O$2,Cable_L!$H$2:$K$2,0)),MATCH(1,COUNTIFS($G50,Cable_L!$A$3:$A$77,$H50,Cable_L!$C$3:$C$77),0))</f>
        <v>#NAME?</v>
      </c>
      <c r="P50" s="22"/>
      <c r="Q50" s="16"/>
      <c r="R50" s="22"/>
      <c r="S50" s="16"/>
    </row>
    <row r="51" customFormat="false" ht="15" hidden="false" customHeight="false" outlineLevel="0" collapsed="false">
      <c r="C51" s="228" t="s">
        <v>1178</v>
      </c>
      <c r="D51" s="16" t="s">
        <v>1065</v>
      </c>
      <c r="E51" s="16" t="s">
        <v>1179</v>
      </c>
      <c r="F51" s="165" t="s">
        <v>1180</v>
      </c>
      <c r="G51" s="36" t="str">
        <f aca="false">IF(LEFT(F51,3)="2.5", MID(F51,7,2),LEFT(F51,2))</f>
        <v>30</v>
      </c>
      <c r="H51" s="14" t="s">
        <v>177</v>
      </c>
      <c r="I51" s="227"/>
      <c r="L51" s="27" t="e">
        <f aca="false" t="array" ref="L51:L51">INDEX(Cable_L!$B$3:$B$77,MATCH(1,COUNTIFS($G51,Cable_L!$A$3:$A$77,$H51,Cable_L!$C$3:$C$77),0))</f>
        <v>#NAME?</v>
      </c>
      <c r="M51" s="22" t="e">
        <v>#NAME?</v>
      </c>
      <c r="N51" s="27" t="e">
        <f aca="false" t="array" ref="N51:N51">INDEX(INDEX(Cable_L!$H$3:$K$77,,MATCH($N$2,Cable_L!$H$2:$K$2,0)),MATCH(1,COUNTIFS(G51,Cable_L!$A$3:$A$77,H51,Cable_L!$C$3:$C$77),0))</f>
        <v>#NAME?</v>
      </c>
      <c r="O51" s="27" t="e">
        <f aca="false" t="array" ref="O51:O51">INDEX(INDEX(Cable_L!$H$3:$K$77,,MATCH(O$2,Cable_L!$H$2:$K$2,0)),MATCH(1,COUNTIFS($G51,Cable_L!$A$3:$A$77,$H51,Cable_L!$C$3:$C$77),0))</f>
        <v>#NAME?</v>
      </c>
      <c r="P51" s="22"/>
      <c r="Q51" s="16"/>
      <c r="R51" s="22"/>
      <c r="S51" s="16"/>
    </row>
    <row r="52" customFormat="false" ht="15" hidden="false" customHeight="false" outlineLevel="0" collapsed="false">
      <c r="C52" s="228" t="s">
        <v>1181</v>
      </c>
      <c r="D52" s="16" t="s">
        <v>1069</v>
      </c>
      <c r="E52" s="16" t="s">
        <v>1182</v>
      </c>
      <c r="F52" s="165" t="s">
        <v>1183</v>
      </c>
      <c r="G52" s="36" t="str">
        <f aca="false">IF(LEFT(F52,3)="2.5", MID(F52,7,2),LEFT(F52,2))</f>
        <v>28</v>
      </c>
      <c r="H52" s="14" t="s">
        <v>177</v>
      </c>
      <c r="I52" s="227"/>
      <c r="L52" s="27" t="e">
        <f aca="false" t="array" ref="L52:L52">INDEX(Cable_L!$B$3:$B$77,MATCH(1,COUNTIFS($G52,Cable_L!$A$3:$A$77,$H52,Cable_L!$C$3:$C$77),0))</f>
        <v>#NAME?</v>
      </c>
      <c r="M52" s="22"/>
      <c r="N52" s="27" t="e">
        <f aca="false" t="array" ref="N52:N52">INDEX(INDEX(Cable_L!$H$3:$K$77,,MATCH($N$2,Cable_L!$H$2:$K$2,0)),MATCH(1,COUNTIFS(G52,Cable_L!$A$3:$A$77,H52,Cable_L!$C$3:$C$77),0))</f>
        <v>#NAME?</v>
      </c>
      <c r="O52" s="27" t="e">
        <f aca="false" t="array" ref="O52:O52">INDEX(INDEX(Cable_L!$H$3:$K$77,,MATCH(O$2,Cable_L!$H$2:$K$2,0)),MATCH(1,COUNTIFS($G52,Cable_L!$A$3:$A$77,$H52,Cable_L!$C$3:$C$77),0))</f>
        <v>#NAME?</v>
      </c>
      <c r="P52" s="22"/>
      <c r="Q52" s="16"/>
      <c r="R52" s="22"/>
      <c r="S52" s="16"/>
    </row>
    <row r="53" customFormat="false" ht="15" hidden="false" customHeight="false" outlineLevel="0" collapsed="false">
      <c r="C53" s="228" t="s">
        <v>1184</v>
      </c>
      <c r="D53" s="16" t="s">
        <v>1073</v>
      </c>
      <c r="E53" s="16" t="s">
        <v>1185</v>
      </c>
      <c r="F53" s="165" t="s">
        <v>1186</v>
      </c>
      <c r="G53" s="36" t="str">
        <f aca="false">IF(LEFT(F53,3)="2.5", MID(F53,7,2),LEFT(F53,2))</f>
        <v>28</v>
      </c>
      <c r="H53" s="14" t="s">
        <v>177</v>
      </c>
      <c r="I53" s="227"/>
      <c r="L53" s="27" t="e">
        <f aca="false" t="array" ref="L53:L53">INDEX(Cable_L!$B$3:$B$77,MATCH(1,COUNTIFS($G53,Cable_L!$A$3:$A$77,$H53,Cable_L!$C$3:$C$77),0))</f>
        <v>#NAME?</v>
      </c>
      <c r="M53" s="22"/>
      <c r="N53" s="27" t="e">
        <f aca="false" t="array" ref="N53:N53">INDEX(INDEX(Cable_L!$H$3:$K$77,,MATCH($N$2,Cable_L!$H$2:$K$2,0)),MATCH(1,COUNTIFS(G53,Cable_L!$A$3:$A$77,H53,Cable_L!$C$3:$C$77),0))</f>
        <v>#NAME?</v>
      </c>
      <c r="O53" s="27" t="e">
        <f aca="false" t="array" ref="O53:O53">INDEX(INDEX(Cable_L!$H$3:$K$77,,MATCH(O$2,Cable_L!$H$2:$K$2,0)),MATCH(1,COUNTIFS($G53,Cable_L!$A$3:$A$77,$H53,Cable_L!$C$3:$C$77),0))</f>
        <v>#NAME?</v>
      </c>
      <c r="P53" s="22"/>
      <c r="Q53" s="16"/>
      <c r="R53" s="22"/>
      <c r="S53" s="16"/>
    </row>
    <row r="54" customFormat="false" ht="15" hidden="false" customHeight="false" outlineLevel="0" collapsed="false">
      <c r="C54" s="228" t="s">
        <v>1187</v>
      </c>
      <c r="D54" s="16" t="s">
        <v>1077</v>
      </c>
      <c r="E54" s="16" t="s">
        <v>1188</v>
      </c>
      <c r="F54" s="165" t="s">
        <v>1189</v>
      </c>
      <c r="G54" s="36" t="str">
        <f aca="false">IF(LEFT(F54,3)="2.5", MID(F54,7,2),LEFT(F54,2))</f>
        <v>30</v>
      </c>
      <c r="H54" s="14" t="s">
        <v>177</v>
      </c>
      <c r="I54" s="227"/>
      <c r="L54" s="27" t="e">
        <f aca="false" t="array" ref="L54:L54">INDEX(Cable_L!$B$3:$B$77,MATCH(1,COUNTIFS($G54,Cable_L!$A$3:$A$77,$H54,Cable_L!$C$3:$C$77),0))</f>
        <v>#NAME?</v>
      </c>
      <c r="M54" s="22"/>
      <c r="N54" s="27" t="e">
        <f aca="false" t="array" ref="N54:N54">INDEX(INDEX(Cable_L!$H$3:$K$77,,MATCH($N$2,Cable_L!$H$2:$K$2,0)),MATCH(1,COUNTIFS(G54,Cable_L!$A$3:$A$77,H54,Cable_L!$C$3:$C$77),0))</f>
        <v>#NAME?</v>
      </c>
      <c r="O54" s="27" t="e">
        <f aca="false" t="array" ref="O54:O54">INDEX(INDEX(Cable_L!$H$3:$K$77,,MATCH(O$2,Cable_L!$H$2:$K$2,0)),MATCH(1,COUNTIFS($G54,Cable_L!$A$3:$A$77,$H54,Cable_L!$C$3:$C$77),0))</f>
        <v>#NAME?</v>
      </c>
      <c r="P54" s="22"/>
      <c r="Q54" s="16"/>
      <c r="R54" s="22"/>
      <c r="S54" s="16"/>
    </row>
    <row r="55" customFormat="false" ht="15" hidden="false" customHeight="false" outlineLevel="0" collapsed="false">
      <c r="C55" s="228" t="s">
        <v>67</v>
      </c>
      <c r="D55" s="16"/>
      <c r="E55" s="16" t="s">
        <v>1190</v>
      </c>
      <c r="F55" s="165"/>
      <c r="G55" s="36" t="str">
        <f aca="false">IF(LEFT(F55,3)="2.5", MID(F55,7,2),LEFT(F55,2))</f>
        <v/>
      </c>
      <c r="H55" s="14"/>
      <c r="L55" s="27"/>
      <c r="M55" s="22"/>
      <c r="N55" s="16"/>
      <c r="O55" s="16"/>
      <c r="P55" s="22"/>
      <c r="Q55" s="16"/>
      <c r="R55" s="22"/>
      <c r="S55" s="16"/>
    </row>
    <row r="56" customFormat="false" ht="15" hidden="false" customHeight="false" outlineLevel="0" collapsed="false">
      <c r="C56" s="232" t="s">
        <v>67</v>
      </c>
      <c r="D56" s="176"/>
      <c r="E56" s="176" t="s">
        <v>1191</v>
      </c>
      <c r="F56" s="177"/>
      <c r="G56" s="36" t="str">
        <f aca="false">IF(LEFT(F56,3)="2.5", MID(F56,7,2),LEFT(F56,2))</f>
        <v/>
      </c>
      <c r="H56" s="14"/>
      <c r="L56" s="27"/>
      <c r="M56" s="22"/>
      <c r="N56" s="16"/>
      <c r="O56" s="16"/>
      <c r="P56" s="22"/>
      <c r="Q56" s="16"/>
      <c r="R56" s="22"/>
      <c r="S56" s="16"/>
    </row>
    <row r="57" customFormat="false" ht="15" hidden="false" customHeight="false" outlineLevel="0" collapsed="false">
      <c r="C57" s="16"/>
      <c r="D57" s="16"/>
      <c r="E57" s="16"/>
      <c r="F57" s="16"/>
      <c r="G57" s="36" t="str">
        <f aca="false">IF(LEFT(F57,3)="2.5", MID(F57,7,2),LEFT(F57,2))</f>
        <v/>
      </c>
      <c r="H57" s="14"/>
      <c r="L57" s="27"/>
      <c r="M57" s="22"/>
      <c r="N57" s="16"/>
      <c r="O57" s="16"/>
      <c r="P57" s="22"/>
      <c r="Q57" s="16"/>
      <c r="R57" s="22"/>
      <c r="S57" s="16"/>
    </row>
    <row r="58" customFormat="false" ht="15" hidden="false" customHeight="false" outlineLevel="0" collapsed="false">
      <c r="C58" s="226" t="s">
        <v>1192</v>
      </c>
      <c r="D58" s="161" t="s">
        <v>1086</v>
      </c>
      <c r="E58" s="161" t="s">
        <v>1193</v>
      </c>
      <c r="F58" s="162" t="s">
        <v>1194</v>
      </c>
      <c r="G58" s="36" t="str">
        <f aca="false">IF(LEFT(F58,3)="2.5", MID(F58,7,2),LEFT(F58,2))</f>
        <v>28</v>
      </c>
      <c r="H58" s="14" t="s">
        <v>177</v>
      </c>
      <c r="I58" s="227"/>
      <c r="L58" s="27" t="e">
        <f aca="false" t="array" ref="L58:L58">INDEX(Cable_L!$B$3:$B$77,MATCH(1,COUNTIFS($G58,Cable_L!$A$3:$A$77,$H58,Cable_L!$C$3:$C$77),0))</f>
        <v>#NAME?</v>
      </c>
      <c r="M58" s="22" t="e">
        <f aca="false" t="array" ref="M58:M61">_xlfn._xlws.sort(_xlfn.unique(G58:G65))</f>
        <v>#NAME?</v>
      </c>
      <c r="N58" s="27" t="e">
        <f aca="false" t="array" ref="N58:N58">INDEX(INDEX(Cable_L!$H$3:$K$77,,MATCH($N$2,Cable_L!$H$2:$K$2,0)),MATCH(1,COUNTIFS(G58,Cable_L!$A$3:$A$77,H58,Cable_L!$C$3:$C$77),0))</f>
        <v>#NAME?</v>
      </c>
      <c r="O58" s="27" t="e">
        <f aca="false" t="array" ref="O58:O58">INDEX(INDEX(Cable_L!$H$3:$K$77,,MATCH(O$2,Cable_L!$H$2:$K$2,0)),MATCH(1,COUNTIFS($G58,Cable_L!$A$3:$A$77,$H58,Cable_L!$C$3:$C$77),0))</f>
        <v>#NAME?</v>
      </c>
      <c r="P58" s="22" t="e">
        <f aca="false" t="array" ref="P58:P59">_xlfn._xlws.filter(_xlfn.unique(N58:N65),_xlfn.unique(N58:N65)&lt;&gt;"")</f>
        <v>#NAME?</v>
      </c>
      <c r="Q58" s="16" t="e">
        <f aca="false">COUNTIF(N58:N65,P58)</f>
        <v>#NAME?</v>
      </c>
      <c r="R58" s="22" t="e">
        <f aca="false" t="array" ref="R58:R59">_xlfn._xlws.filter(_xlfn.unique(O58:O65),_xlfn.unique(O58:O65)&lt;&gt;"")</f>
        <v>#NAME?</v>
      </c>
      <c r="S58" s="27" t="e">
        <f aca="false">COUNTIF(O58:O65,R58)</f>
        <v>#NAME?</v>
      </c>
    </row>
    <row r="59" customFormat="false" ht="15" hidden="false" customHeight="false" outlineLevel="0" collapsed="false">
      <c r="C59" s="228" t="s">
        <v>1195</v>
      </c>
      <c r="D59" s="16" t="s">
        <v>1090</v>
      </c>
      <c r="E59" s="16" t="s">
        <v>1196</v>
      </c>
      <c r="F59" s="165" t="s">
        <v>1197</v>
      </c>
      <c r="G59" s="36" t="str">
        <f aca="false">IF(LEFT(F59,3)="2.5", MID(F59,7,2),LEFT(F59,2))</f>
        <v>28</v>
      </c>
      <c r="H59" s="14" t="s">
        <v>177</v>
      </c>
      <c r="I59" s="227"/>
      <c r="L59" s="27" t="e">
        <f aca="false" t="array" ref="L59:L59">INDEX(Cable_L!$B$3:$B$77,MATCH(1,COUNTIFS($G59,Cable_L!$A$3:$A$77,$H59,Cable_L!$C$3:$C$77),0))</f>
        <v>#NAME?</v>
      </c>
      <c r="M59" s="22" t="e">
        <v>#NAME?</v>
      </c>
      <c r="N59" s="27" t="e">
        <f aca="false" t="array" ref="N59:N59">INDEX(INDEX(Cable_L!$H$3:$K$77,,MATCH($N$2,Cable_L!$H$2:$K$2,0)),MATCH(1,COUNTIFS(G59,Cable_L!$A$3:$A$77,H59,Cable_L!$C$3:$C$77),0))</f>
        <v>#NAME?</v>
      </c>
      <c r="O59" s="27" t="e">
        <f aca="false" t="array" ref="O59:O59">INDEX(INDEX(Cable_L!$H$3:$K$77,,MATCH(O$2,Cable_L!$H$2:$K$2,0)),MATCH(1,COUNTIFS($G59,Cable_L!$A$3:$A$77,$H59,Cable_L!$C$3:$C$77),0))</f>
        <v>#NAME?</v>
      </c>
      <c r="P59" s="22" t="e">
        <v>#NAME?</v>
      </c>
      <c r="Q59" s="16" t="e">
        <f aca="false">COUNTIF(N58:N65,P59)</f>
        <v>#NAME?</v>
      </c>
      <c r="R59" s="22" t="e">
        <v>#NAME?</v>
      </c>
      <c r="S59" s="27" t="e">
        <f aca="false">COUNTIF(O58:O65,R59)</f>
        <v>#NAME?</v>
      </c>
    </row>
    <row r="60" customFormat="false" ht="15" hidden="false" customHeight="false" outlineLevel="0" collapsed="false">
      <c r="C60" s="228" t="s">
        <v>1198</v>
      </c>
      <c r="D60" s="16" t="s">
        <v>1094</v>
      </c>
      <c r="E60" s="16" t="s">
        <v>1199</v>
      </c>
      <c r="F60" s="165" t="s">
        <v>1200</v>
      </c>
      <c r="G60" s="36" t="str">
        <f aca="false">IF(LEFT(F60,3)="2.5", MID(F60,7,2),LEFT(F60,2))</f>
        <v>30</v>
      </c>
      <c r="H60" s="14" t="s">
        <v>177</v>
      </c>
      <c r="I60" s="227"/>
      <c r="L60" s="27" t="e">
        <f aca="false" t="array" ref="L60:L60">INDEX(Cable_L!$B$3:$B$77,MATCH(1,COUNTIFS($G60,Cable_L!$A$3:$A$77,$H60,Cable_L!$C$3:$C$77),0))</f>
        <v>#NAME?</v>
      </c>
      <c r="M60" s="22" t="e">
        <v>#NAME?</v>
      </c>
      <c r="N60" s="27" t="e">
        <f aca="false" t="array" ref="N60:N60">INDEX(INDEX(Cable_L!$H$3:$K$77,,MATCH($N$2,Cable_L!$H$2:$K$2,0)),MATCH(1,COUNTIFS(G60,Cable_L!$A$3:$A$77,H60,Cable_L!$C$3:$C$77),0))</f>
        <v>#NAME?</v>
      </c>
      <c r="O60" s="27" t="e">
        <f aca="false" t="array" ref="O60:O60">INDEX(INDEX(Cable_L!$H$3:$K$77,,MATCH(O$2,Cable_L!$H$2:$K$2,0)),MATCH(1,COUNTIFS($G60,Cable_L!$A$3:$A$77,$H60,Cable_L!$C$3:$C$77),0))</f>
        <v>#NAME?</v>
      </c>
      <c r="P60" s="22"/>
      <c r="Q60" s="16"/>
      <c r="R60" s="22"/>
      <c r="S60" s="16"/>
    </row>
    <row r="61" customFormat="false" ht="15" hidden="false" customHeight="false" outlineLevel="0" collapsed="false">
      <c r="C61" s="228" t="s">
        <v>1201</v>
      </c>
      <c r="D61" s="16" t="s">
        <v>1098</v>
      </c>
      <c r="E61" s="16" t="s">
        <v>1202</v>
      </c>
      <c r="F61" s="229" t="s">
        <v>1203</v>
      </c>
      <c r="G61" s="36" t="str">
        <f aca="false">IF(LEFT(F61,3)="2.5", MID(F61,7,2),LEFT(F61,2))</f>
        <v>35</v>
      </c>
      <c r="H61" s="14" t="s">
        <v>177</v>
      </c>
      <c r="I61" s="227"/>
      <c r="K61" s="227"/>
      <c r="L61" s="27" t="e">
        <f aca="false" t="array" ref="L61:L61">INDEX(Cable_L!$B$3:$B$77,MATCH(1,COUNTIFS($G61,Cable_L!$A$3:$A$77,$H61,Cable_L!$C$3:$C$77),0))</f>
        <v>#NAME?</v>
      </c>
      <c r="M61" s="22" t="e">
        <v>#NAME?</v>
      </c>
      <c r="N61" s="27" t="e">
        <f aca="false" t="array" ref="N61:N61">INDEX(INDEX(Cable_L!$H$3:$K$77,,MATCH($N$2,Cable_L!$H$2:$K$2,0)),MATCH(1,COUNTIFS(G61,Cable_L!$A$3:$A$77,H61,Cable_L!$C$3:$C$77),0))</f>
        <v>#NAME?</v>
      </c>
      <c r="O61" s="27" t="e">
        <f aca="false" t="array" ref="O61:O61">INDEX(INDEX(Cable_L!$H$3:$K$77,,MATCH(O$2,Cable_L!$H$2:$K$2,0)),MATCH(1,COUNTIFS($G61,Cable_L!$A$3:$A$77,$H61,Cable_L!$C$3:$C$77),0))</f>
        <v>#NAME?</v>
      </c>
      <c r="P61" s="22"/>
      <c r="Q61" s="16"/>
      <c r="R61" s="22"/>
      <c r="S61" s="16"/>
    </row>
    <row r="62" customFormat="false" ht="15" hidden="false" customHeight="false" outlineLevel="0" collapsed="false">
      <c r="C62" s="228" t="s">
        <v>1204</v>
      </c>
      <c r="D62" s="16" t="s">
        <v>1102</v>
      </c>
      <c r="E62" s="16" t="s">
        <v>1205</v>
      </c>
      <c r="F62" s="165" t="s">
        <v>1206</v>
      </c>
      <c r="G62" s="36" t="str">
        <f aca="false">IF(LEFT(F62,3)="2.5", MID(F62,7,2),LEFT(F62,2))</f>
        <v>30</v>
      </c>
      <c r="H62" s="14" t="s">
        <v>177</v>
      </c>
      <c r="I62" s="227"/>
      <c r="L62" s="27" t="e">
        <f aca="false" t="array" ref="L62:L62">INDEX(Cable_L!$B$3:$B$77,MATCH(1,COUNTIFS($G62,Cable_L!$A$3:$A$77,$H62,Cable_L!$C$3:$C$77),0))</f>
        <v>#NAME?</v>
      </c>
      <c r="M62" s="22"/>
      <c r="N62" s="27" t="e">
        <f aca="false" t="array" ref="N62:N62">INDEX(INDEX(Cable_L!$H$3:$K$77,,MATCH($N$2,Cable_L!$H$2:$K$2,0)),MATCH(1,COUNTIFS(G62,Cable_L!$A$3:$A$77,H62,Cable_L!$C$3:$C$77),0))</f>
        <v>#NAME?</v>
      </c>
      <c r="O62" s="27" t="e">
        <f aca="false" t="array" ref="O62:O62">INDEX(INDEX(Cable_L!$H$3:$K$77,,MATCH(O$2,Cable_L!$H$2:$K$2,0)),MATCH(1,COUNTIFS($G62,Cable_L!$A$3:$A$77,$H62,Cable_L!$C$3:$C$77),0))</f>
        <v>#NAME?</v>
      </c>
      <c r="P62" s="22"/>
      <c r="Q62" s="16"/>
      <c r="R62" s="22"/>
      <c r="S62" s="16"/>
    </row>
    <row r="63" customFormat="false" ht="15" hidden="false" customHeight="false" outlineLevel="0" collapsed="false">
      <c r="C63" s="228" t="s">
        <v>1207</v>
      </c>
      <c r="D63" s="16" t="s">
        <v>1106</v>
      </c>
      <c r="E63" s="16" t="s">
        <v>1208</v>
      </c>
      <c r="F63" s="165" t="s">
        <v>1209</v>
      </c>
      <c r="G63" s="36" t="str">
        <f aca="false">IF(LEFT(F63,3)="2.5", MID(F63,7,2),LEFT(F63,2))</f>
        <v>32</v>
      </c>
      <c r="H63" s="14" t="s">
        <v>177</v>
      </c>
      <c r="I63" s="227"/>
      <c r="L63" s="27" t="e">
        <f aca="false" t="array" ref="L63:L63">INDEX(Cable_L!$B$3:$B$77,MATCH(1,COUNTIFS($G63,Cable_L!$A$3:$A$77,$H63,Cable_L!$C$3:$C$77),0))</f>
        <v>#NAME?</v>
      </c>
      <c r="M63" s="22"/>
      <c r="N63" s="27" t="e">
        <f aca="false" t="array" ref="N63:N63">INDEX(INDEX(Cable_L!$H$3:$K$77,,MATCH($N$2,Cable_L!$H$2:$K$2,0)),MATCH(1,COUNTIFS(G63,Cable_L!$A$3:$A$77,H63,Cable_L!$C$3:$C$77),0))</f>
        <v>#NAME?</v>
      </c>
      <c r="O63" s="27" t="e">
        <f aca="false" t="array" ref="O63:O63">INDEX(INDEX(Cable_L!$H$3:$K$77,,MATCH(O$2,Cable_L!$H$2:$K$2,0)),MATCH(1,COUNTIFS($G63,Cable_L!$A$3:$A$77,$H63,Cable_L!$C$3:$C$77),0))</f>
        <v>#NAME?</v>
      </c>
      <c r="P63" s="22"/>
      <c r="Q63" s="16"/>
      <c r="R63" s="22"/>
      <c r="S63" s="16"/>
    </row>
    <row r="64" customFormat="false" ht="15" hidden="false" customHeight="false" outlineLevel="0" collapsed="false">
      <c r="C64" s="228" t="s">
        <v>1210</v>
      </c>
      <c r="D64" s="16" t="s">
        <v>1110</v>
      </c>
      <c r="E64" s="16" t="s">
        <v>1211</v>
      </c>
      <c r="F64" s="165" t="s">
        <v>1212</v>
      </c>
      <c r="G64" s="36" t="str">
        <f aca="false">IF(LEFT(F64,3)="2.5", MID(F64,7,2),LEFT(F64,2))</f>
        <v>32</v>
      </c>
      <c r="H64" s="14" t="s">
        <v>177</v>
      </c>
      <c r="I64" s="227"/>
      <c r="L64" s="27" t="e">
        <f aca="false" t="array" ref="L64:L64">INDEX(Cable_L!$B$3:$B$77,MATCH(1,COUNTIFS($G64,Cable_L!$A$3:$A$77,$H64,Cable_L!$C$3:$C$77),0))</f>
        <v>#NAME?</v>
      </c>
      <c r="M64" s="22"/>
      <c r="N64" s="27" t="e">
        <f aca="false" t="array" ref="N64:N64">INDEX(INDEX(Cable_L!$H$3:$K$77,,MATCH($N$2,Cable_L!$H$2:$K$2,0)),MATCH(1,COUNTIFS(G64,Cable_L!$A$3:$A$77,H64,Cable_L!$C$3:$C$77),0))</f>
        <v>#NAME?</v>
      </c>
      <c r="O64" s="27" t="e">
        <f aca="false" t="array" ref="O64:O64">INDEX(INDEX(Cable_L!$H$3:$K$77,,MATCH(O$2,Cable_L!$H$2:$K$2,0)),MATCH(1,COUNTIFS($G64,Cable_L!$A$3:$A$77,$H64,Cable_L!$C$3:$C$77),0))</f>
        <v>#NAME?</v>
      </c>
      <c r="P64" s="22"/>
      <c r="Q64" s="16"/>
      <c r="R64" s="22"/>
      <c r="S64" s="16"/>
    </row>
    <row r="65" customFormat="false" ht="15" hidden="false" customHeight="false" outlineLevel="0" collapsed="false">
      <c r="C65" s="232" t="s">
        <v>1213</v>
      </c>
      <c r="D65" s="176" t="s">
        <v>1114</v>
      </c>
      <c r="E65" s="176" t="s">
        <v>1214</v>
      </c>
      <c r="F65" s="177" t="s">
        <v>1215</v>
      </c>
      <c r="G65" s="36" t="str">
        <f aca="false">IF(LEFT(F65,3)="2.5", MID(F65,7,2),LEFT(F65,2))</f>
        <v>32</v>
      </c>
      <c r="H65" s="14" t="s">
        <v>177</v>
      </c>
      <c r="I65" s="227"/>
      <c r="L65" s="27" t="e">
        <f aca="false" t="array" ref="L65:L65">INDEX(Cable_L!$B$3:$B$77,MATCH(1,COUNTIFS($G65,Cable_L!$A$3:$A$77,$H65,Cable_L!$C$3:$C$77),0))</f>
        <v>#NAME?</v>
      </c>
      <c r="M65" s="22"/>
      <c r="N65" s="27" t="e">
        <f aca="false" t="array" ref="N65:N65">INDEX(INDEX(Cable_L!$H$3:$K$77,,MATCH($N$2,Cable_L!$H$2:$K$2,0)),MATCH(1,COUNTIFS(G65,Cable_L!$A$3:$A$77,H65,Cable_L!$C$3:$C$77),0))</f>
        <v>#NAME?</v>
      </c>
      <c r="O65" s="27" t="e">
        <f aca="false" t="array" ref="O65:O65">INDEX(INDEX(Cable_L!$H$3:$K$77,,MATCH(O$2,Cable_L!$H$2:$K$2,0)),MATCH(1,COUNTIFS($G65,Cable_L!$A$3:$A$77,$H65,Cable_L!$C$3:$C$77),0))</f>
        <v>#NAME?</v>
      </c>
      <c r="P65" s="22"/>
      <c r="Q65" s="16"/>
      <c r="R65" s="22"/>
      <c r="S65" s="16"/>
    </row>
    <row r="66" customFormat="false" ht="15" hidden="false" customHeight="false" outlineLevel="0" collapsed="false">
      <c r="C66" s="16"/>
      <c r="D66" s="16"/>
      <c r="E66" s="16"/>
      <c r="F66" s="16"/>
      <c r="G66" s="36" t="str">
        <f aca="false">IF(LEFT(F66,3)="2.5", MID(F66,7,2),LEFT(F66,2))</f>
        <v/>
      </c>
      <c r="H66" s="14"/>
      <c r="L66" s="27"/>
      <c r="M66" s="22"/>
      <c r="N66" s="16"/>
      <c r="O66" s="16"/>
      <c r="P66" s="22"/>
      <c r="Q66" s="16"/>
      <c r="R66" s="22"/>
      <c r="S66" s="16"/>
    </row>
    <row r="67" customFormat="false" ht="15" hidden="false" customHeight="false" outlineLevel="0" collapsed="false">
      <c r="C67" s="226" t="s">
        <v>1216</v>
      </c>
      <c r="D67" s="161" t="s">
        <v>1118</v>
      </c>
      <c r="E67" s="161" t="s">
        <v>1217</v>
      </c>
      <c r="F67" s="234" t="s">
        <v>1218</v>
      </c>
      <c r="G67" s="36" t="str">
        <f aca="false">IF(LEFT(F67,3)="2.5", MID(F67,7,2),LEFT(F67,2))</f>
        <v>35</v>
      </c>
      <c r="H67" s="14" t="s">
        <v>177</v>
      </c>
      <c r="I67" s="241"/>
      <c r="K67" s="241"/>
      <c r="L67" s="27" t="e">
        <f aca="false" t="array" ref="L67:L67">INDEX(Cable_L!$B$3:$B$77,MATCH(1,COUNTIFS($G67,Cable_L!$A$3:$A$77,$H67,Cable_L!$C$3:$C$77),0))</f>
        <v>#NAME?</v>
      </c>
      <c r="M67" s="22" t="e">
        <f aca="false" t="array" ref="M67:M69">_xlfn._xlws.sort(_xlfn.unique(G67:G74))</f>
        <v>#NAME?</v>
      </c>
      <c r="N67" s="27" t="e">
        <f aca="false" t="array" ref="N67:N67">INDEX(INDEX(Cable_L!$H$3:$K$77,,MATCH($N$2,Cable_L!$H$2:$K$2,0)),MATCH(1,COUNTIFS(G67,Cable_L!$A$3:$A$77,H67,Cable_L!$C$3:$C$77),0))</f>
        <v>#NAME?</v>
      </c>
      <c r="O67" s="27" t="e">
        <f aca="false" t="array" ref="O67:O67">INDEX(INDEX(Cable_L!$H$3:$K$77,,MATCH(O$2,Cable_L!$H$2:$K$2,0)),MATCH(1,COUNTIFS($G67,Cable_L!$A$3:$A$77,$H67,Cable_L!$C$3:$C$77),0))</f>
        <v>#NAME?</v>
      </c>
      <c r="P67" s="22" t="e">
        <f aca="false" t="array" ref="P67:P68">_xlfn._xlws.filter(_xlfn.unique(N67:N74),_xlfn.unique(N67:N74)&lt;&gt;"")</f>
        <v>#NAME?</v>
      </c>
      <c r="Q67" s="16" t="e">
        <f aca="false">COUNTIF(N67:N74,P67)</f>
        <v>#NAME?</v>
      </c>
      <c r="R67" s="22" t="e">
        <f aca="false" t="array" ref="R67:R68">_xlfn._xlws.filter(_xlfn.unique(O67:O74),_xlfn.unique(O67:O74)&lt;&gt;"")</f>
        <v>#NAME?</v>
      </c>
      <c r="S67" s="27" t="e">
        <f aca="false">COUNTIF(O67:O74,R67)</f>
        <v>#NAME?</v>
      </c>
    </row>
    <row r="68" customFormat="false" ht="15" hidden="false" customHeight="false" outlineLevel="0" collapsed="false">
      <c r="C68" s="228" t="s">
        <v>67</v>
      </c>
      <c r="D68" s="16"/>
      <c r="E68" s="16" t="s">
        <v>1219</v>
      </c>
      <c r="F68" s="165"/>
      <c r="G68" s="36" t="str">
        <f aca="false">IF(LEFT(F68,3)="2.5", MID(F68,7,2),LEFT(F68,2))</f>
        <v/>
      </c>
      <c r="H68" s="14"/>
      <c r="I68" s="14"/>
      <c r="J68" s="14"/>
      <c r="K68" s="14"/>
      <c r="L68" s="27"/>
      <c r="M68" s="22" t="e">
        <v>#NAME?</v>
      </c>
      <c r="P68" s="22" t="e">
        <v>#NAME?</v>
      </c>
      <c r="Q68" s="16" t="e">
        <f aca="false">COUNTIF(N67:N74,P68)</f>
        <v>#NAME?</v>
      </c>
      <c r="R68" s="22" t="e">
        <v>#NAME?</v>
      </c>
      <c r="S68" s="27" t="e">
        <f aca="false">COUNTIF(O67:O74,R68)</f>
        <v>#NAME?</v>
      </c>
    </row>
    <row r="69" customFormat="false" ht="15" hidden="false" customHeight="false" outlineLevel="0" collapsed="false">
      <c r="C69" s="228" t="s">
        <v>1220</v>
      </c>
      <c r="D69" s="16" t="s">
        <v>1127</v>
      </c>
      <c r="E69" s="16" t="s">
        <v>1221</v>
      </c>
      <c r="F69" s="165" t="s">
        <v>1222</v>
      </c>
      <c r="G69" s="36" t="str">
        <f aca="false">IF(LEFT(F69,3)="2.5", MID(F69,7,2),LEFT(F69,2))</f>
        <v>28</v>
      </c>
      <c r="H69" s="14" t="s">
        <v>177</v>
      </c>
      <c r="I69" s="242"/>
      <c r="L69" s="27" t="e">
        <f aca="false" t="array" ref="L69:L69">INDEX(Cable_L!$B$3:$B$77,MATCH(1,COUNTIFS($G69,Cable_L!$A$3:$A$77,$H69,Cable_L!$C$3:$C$77),0))</f>
        <v>#NAME?</v>
      </c>
      <c r="M69" s="22" t="e">
        <v>#NAME?</v>
      </c>
      <c r="N69" s="27" t="e">
        <f aca="false" t="array" ref="N69:N69">INDEX(INDEX(Cable_L!$H$3:$K$77,,MATCH($N$2,Cable_L!$H$2:$K$2,0)),MATCH(1,COUNTIFS(G69,Cable_L!$A$3:$A$77,H69,Cable_L!$C$3:$C$77),0))</f>
        <v>#NAME?</v>
      </c>
      <c r="O69" s="27" t="e">
        <f aca="false" t="array" ref="O69:O69">INDEX(INDEX(Cable_L!$H$3:$K$77,,MATCH(O$2,Cable_L!$H$2:$K$2,0)),MATCH(1,COUNTIFS($G69,Cable_L!$A$3:$A$77,$H69,Cable_L!$C$3:$C$77),0))</f>
        <v>#NAME?</v>
      </c>
      <c r="P69" s="22"/>
      <c r="Q69" s="16"/>
      <c r="R69" s="22"/>
      <c r="S69" s="16"/>
    </row>
    <row r="70" customFormat="false" ht="15" hidden="false" customHeight="false" outlineLevel="0" collapsed="false">
      <c r="C70" s="228" t="s">
        <v>1223</v>
      </c>
      <c r="D70" s="16" t="s">
        <v>1131</v>
      </c>
      <c r="E70" s="16" t="s">
        <v>1224</v>
      </c>
      <c r="F70" s="229" t="s">
        <v>1225</v>
      </c>
      <c r="G70" s="36" t="str">
        <f aca="false">IF(LEFT(F70,3)="2.5", MID(F70,7,2),LEFT(F70,2))</f>
        <v>35</v>
      </c>
      <c r="H70" s="14" t="s">
        <v>177</v>
      </c>
      <c r="I70" s="227"/>
      <c r="K70" s="227"/>
      <c r="L70" s="27" t="e">
        <f aca="false" t="array" ref="L70:L70">INDEX(Cable_L!$B$3:$B$77,MATCH(1,COUNTIFS($G70,Cable_L!$A$3:$A$77,$H70,Cable_L!$C$3:$C$77),0))</f>
        <v>#NAME?</v>
      </c>
      <c r="M70" s="22"/>
      <c r="N70" s="27" t="e">
        <f aca="false" t="array" ref="N70:N70">INDEX(INDEX(Cable_L!$H$3:$K$77,,MATCH($N$2,Cable_L!$H$2:$K$2,0)),MATCH(1,COUNTIFS(G70,Cable_L!$A$3:$A$77,H70,Cable_L!$C$3:$C$77),0))</f>
        <v>#NAME?</v>
      </c>
      <c r="O70" s="27" t="e">
        <f aca="false" t="array" ref="O70:O70">INDEX(INDEX(Cable_L!$H$3:$K$77,,MATCH(O$2,Cable_L!$H$2:$K$2,0)),MATCH(1,COUNTIFS($G70,Cable_L!$A$3:$A$77,$H70,Cable_L!$C$3:$C$77),0))</f>
        <v>#NAME?</v>
      </c>
      <c r="P70" s="22"/>
      <c r="Q70" s="16"/>
      <c r="R70" s="22"/>
      <c r="S70" s="16"/>
    </row>
    <row r="71" customFormat="false" ht="15" hidden="false" customHeight="false" outlineLevel="0" collapsed="false">
      <c r="C71" s="228" t="s">
        <v>1226</v>
      </c>
      <c r="D71" s="16" t="s">
        <v>1135</v>
      </c>
      <c r="E71" s="16" t="s">
        <v>1227</v>
      </c>
      <c r="F71" s="165" t="s">
        <v>1228</v>
      </c>
      <c r="G71" s="36" t="str">
        <f aca="false">IF(LEFT(F71,3)="2.5", MID(F71,7,2),LEFT(F71,2))</f>
        <v>28</v>
      </c>
      <c r="H71" s="14" t="s">
        <v>177</v>
      </c>
      <c r="I71" s="227"/>
      <c r="L71" s="27" t="e">
        <f aca="false" t="array" ref="L71:L71">INDEX(Cable_L!$B$3:$B$77,MATCH(1,COUNTIFS($G71,Cable_L!$A$3:$A$77,$H71,Cable_L!$C$3:$C$77),0))</f>
        <v>#NAME?</v>
      </c>
      <c r="M71" s="22"/>
      <c r="N71" s="27" t="e">
        <f aca="false" t="array" ref="N71:N71">INDEX(INDEX(Cable_L!$H$3:$K$77,,MATCH($N$2,Cable_L!$H$2:$K$2,0)),MATCH(1,COUNTIFS(G71,Cable_L!$A$3:$A$77,H71,Cable_L!$C$3:$C$77),0))</f>
        <v>#NAME?</v>
      </c>
      <c r="O71" s="27" t="e">
        <f aca="false" t="array" ref="O71:O71">INDEX(INDEX(Cable_L!$H$3:$K$77,,MATCH(O$2,Cable_L!$H$2:$K$2,0)),MATCH(1,COUNTIFS($G71,Cable_L!$A$3:$A$77,$H71,Cable_L!$C$3:$C$77),0))</f>
        <v>#NAME?</v>
      </c>
      <c r="P71" s="22"/>
      <c r="Q71" s="16"/>
      <c r="R71" s="22"/>
      <c r="S71" s="16"/>
    </row>
    <row r="72" customFormat="false" ht="15" hidden="false" customHeight="false" outlineLevel="0" collapsed="false">
      <c r="C72" s="228" t="s">
        <v>67</v>
      </c>
      <c r="D72" s="16"/>
      <c r="E72" s="16" t="s">
        <v>1229</v>
      </c>
      <c r="F72" s="165"/>
      <c r="G72" s="36" t="str">
        <f aca="false">IF(LEFT(F72,3)="2.5", MID(F72,7,2),LEFT(F72,2))</f>
        <v/>
      </c>
      <c r="H72" s="14"/>
      <c r="L72" s="27"/>
      <c r="M72" s="22"/>
      <c r="N72" s="16"/>
      <c r="O72" s="16"/>
      <c r="P72" s="22"/>
      <c r="Q72" s="16"/>
      <c r="R72" s="22"/>
      <c r="S72" s="16"/>
    </row>
    <row r="73" customFormat="false" ht="15" hidden="false" customHeight="false" outlineLevel="0" collapsed="false">
      <c r="C73" s="228" t="s">
        <v>67</v>
      </c>
      <c r="D73" s="16"/>
      <c r="E73" s="16" t="s">
        <v>1230</v>
      </c>
      <c r="F73" s="165"/>
      <c r="G73" s="36" t="str">
        <f aca="false">IF(LEFT(F73,3)="2.5", MID(F73,7,2),LEFT(F73,2))</f>
        <v/>
      </c>
      <c r="H73" s="14"/>
      <c r="L73" s="27"/>
      <c r="M73" s="22"/>
      <c r="N73" s="16"/>
      <c r="O73" s="16"/>
      <c r="P73" s="22"/>
      <c r="Q73" s="16"/>
      <c r="R73" s="22"/>
      <c r="S73" s="16"/>
    </row>
    <row r="74" customFormat="false" ht="15" hidden="false" customHeight="false" outlineLevel="0" collapsed="false">
      <c r="C74" s="232" t="s">
        <v>67</v>
      </c>
      <c r="D74" s="176"/>
      <c r="E74" s="176" t="s">
        <v>1231</v>
      </c>
      <c r="F74" s="177"/>
      <c r="G74" s="36" t="str">
        <f aca="false">IF(LEFT(F74,3)="2.5", MID(F74,7,2),LEFT(F74,2))</f>
        <v/>
      </c>
      <c r="H74" s="14"/>
      <c r="L74" s="27"/>
      <c r="M74" s="22"/>
      <c r="N74" s="16"/>
      <c r="O74" s="16"/>
      <c r="P74" s="22"/>
      <c r="Q74" s="16"/>
      <c r="R74" s="22"/>
      <c r="S74" s="16"/>
    </row>
    <row r="75" customFormat="false" ht="15" hidden="false" customHeight="false" outlineLevel="0" collapsed="false">
      <c r="C75" s="16"/>
      <c r="D75" s="16"/>
      <c r="E75" s="16"/>
      <c r="F75" s="16"/>
      <c r="G75" s="36" t="str">
        <f aca="false">IF(LEFT(F75,3)="2.5", MID(F75,7,2),LEFT(F75,2))</f>
        <v/>
      </c>
      <c r="H75" s="14"/>
      <c r="L75" s="27"/>
      <c r="M75" s="22"/>
      <c r="N75" s="16"/>
      <c r="O75" s="16"/>
      <c r="P75" s="22"/>
      <c r="Q75" s="16"/>
      <c r="R75" s="22"/>
      <c r="S75" s="16"/>
    </row>
    <row r="76" customFormat="false" ht="15" hidden="false" customHeight="false" outlineLevel="0" collapsed="false">
      <c r="C76" s="226" t="s">
        <v>1232</v>
      </c>
      <c r="D76" s="161" t="s">
        <v>1028</v>
      </c>
      <c r="E76" s="161" t="s">
        <v>1233</v>
      </c>
      <c r="F76" s="162" t="s">
        <v>1234</v>
      </c>
      <c r="G76" s="36" t="str">
        <f aca="false">IF(LEFT(F76,3)="2.5", MID(F76,7,2),LEFT(F76,2))</f>
        <v>31</v>
      </c>
      <c r="H76" s="14" t="s">
        <v>177</v>
      </c>
      <c r="I76" s="227"/>
      <c r="L76" s="27" t="e">
        <f aca="false" t="array" ref="L76:L76">INDEX(Cable_L!$B$3:$B$77,MATCH(1,COUNTIFS($G76,Cable_L!$A$3:$A$77,$H76,Cable_L!$C$3:$C$77),0))</f>
        <v>#NAME?</v>
      </c>
      <c r="M76" s="22" t="e">
        <f aca="false" t="array" ref="M76:M80">_xlfn._xlws.sort(_xlfn.unique(G76:G83))</f>
        <v>#NAME?</v>
      </c>
      <c r="N76" s="27" t="e">
        <f aca="false" t="array" ref="N76:N76">INDEX(INDEX(Cable_L!$H$3:$K$77,,MATCH($N$2,Cable_L!$H$2:$K$2,0)),MATCH(1,COUNTIFS(G76,Cable_L!$A$3:$A$77,H76,Cable_L!$C$3:$C$77),0))</f>
        <v>#NAME?</v>
      </c>
      <c r="O76" s="27" t="e">
        <f aca="false" t="array" ref="O76:O76">INDEX(INDEX(Cable_L!$H$3:$K$77,,MATCH(O$2,Cable_L!$H$2:$K$2,0)),MATCH(1,COUNTIFS($G76,Cable_L!$A$3:$A$77,$H76,Cable_L!$C$3:$C$77),0))</f>
        <v>#NAME?</v>
      </c>
      <c r="P76" s="22" t="e">
        <f aca="false" t="array" ref="P76:P77">_xlfn._xlws.filter(_xlfn.unique(N76:N83),_xlfn.unique(N76:N83)&lt;&gt;"")</f>
        <v>#NAME?</v>
      </c>
      <c r="Q76" s="16" t="e">
        <f aca="false">COUNTIF(N76:N83,P76)</f>
        <v>#NAME?</v>
      </c>
      <c r="R76" s="22" t="e">
        <f aca="false" t="array" ref="R76:R77">_xlfn._xlws.filter(_xlfn.unique(O76:O83),_xlfn.unique(O76:O83)&lt;&gt;"")</f>
        <v>#NAME?</v>
      </c>
      <c r="S76" s="27" t="e">
        <f aca="false">COUNTIF(O76:O83,R76)</f>
        <v>#NAME?</v>
      </c>
    </row>
    <row r="77" customFormat="false" ht="15" hidden="false" customHeight="false" outlineLevel="0" collapsed="false">
      <c r="C77" s="228" t="s">
        <v>1235</v>
      </c>
      <c r="D77" s="16" t="s">
        <v>1032</v>
      </c>
      <c r="E77" s="16" t="s">
        <v>1236</v>
      </c>
      <c r="F77" s="165" t="s">
        <v>1237</v>
      </c>
      <c r="G77" s="36" t="str">
        <f aca="false">IF(LEFT(F77,3)="2.5", MID(F77,7,2),LEFT(F77,2))</f>
        <v>31</v>
      </c>
      <c r="H77" s="14" t="s">
        <v>177</v>
      </c>
      <c r="I77" s="227"/>
      <c r="L77" s="27" t="e">
        <f aca="false" t="array" ref="L77:L77">INDEX(Cable_L!$B$3:$B$77,MATCH(1,COUNTIFS($G77,Cable_L!$A$3:$A$77,$H77,Cable_L!$C$3:$C$77),0))</f>
        <v>#NAME?</v>
      </c>
      <c r="M77" s="22" t="e">
        <v>#NAME?</v>
      </c>
      <c r="N77" s="27" t="e">
        <f aca="false" t="array" ref="N77:N77">INDEX(INDEX(Cable_L!$H$3:$K$77,,MATCH($N$2,Cable_L!$H$2:$K$2,0)),MATCH(1,COUNTIFS(G77,Cable_L!$A$3:$A$77,H77,Cable_L!$C$3:$C$77),0))</f>
        <v>#NAME?</v>
      </c>
      <c r="O77" s="27" t="e">
        <f aca="false" t="array" ref="O77:O77">INDEX(INDEX(Cable_L!$H$3:$K$77,,MATCH(O$2,Cable_L!$H$2:$K$2,0)),MATCH(1,COUNTIFS($G77,Cable_L!$A$3:$A$77,$H77,Cable_L!$C$3:$C$77),0))</f>
        <v>#NAME?</v>
      </c>
      <c r="P77" s="22" t="e">
        <v>#NAME?</v>
      </c>
      <c r="Q77" s="16" t="e">
        <f aca="false">COUNTIF(N76:N83,P77)</f>
        <v>#NAME?</v>
      </c>
      <c r="R77" s="22" t="e">
        <v>#NAME?</v>
      </c>
      <c r="S77" s="27" t="e">
        <f aca="false">COUNTIF(O76:O83,R77)</f>
        <v>#NAME?</v>
      </c>
    </row>
    <row r="78" customFormat="false" ht="15" hidden="false" customHeight="false" outlineLevel="0" collapsed="false">
      <c r="C78" s="228" t="s">
        <v>1238</v>
      </c>
      <c r="D78" s="16" t="s">
        <v>1036</v>
      </c>
      <c r="E78" s="16" t="s">
        <v>1239</v>
      </c>
      <c r="F78" s="229" t="s">
        <v>1337</v>
      </c>
      <c r="G78" s="36" t="str">
        <f aca="false">IF(LEFT(F78,3)="2.5", MID(F78,7,2),LEFT(F78,2))</f>
        <v>36</v>
      </c>
      <c r="H78" s="14" t="s">
        <v>177</v>
      </c>
      <c r="I78" s="227"/>
      <c r="K78" s="227"/>
      <c r="L78" s="27" t="e">
        <f aca="false" t="array" ref="L78:L78">INDEX(Cable_L!$B$3:$B$77,MATCH(1,COUNTIFS($G78,Cable_L!$A$3:$A$77,$H78,Cable_L!$C$3:$C$77),0))</f>
        <v>#NAME?</v>
      </c>
      <c r="M78" s="22" t="e">
        <v>#NAME?</v>
      </c>
      <c r="N78" s="27" t="e">
        <f aca="false" t="array" ref="N78:N78">INDEX(INDEX(Cable_L!$H$3:$K$77,,MATCH($N$2,Cable_L!$H$2:$K$2,0)),MATCH(1,COUNTIFS(G78,Cable_L!$A$3:$A$77,H78,Cable_L!$C$3:$C$77),0))</f>
        <v>#NAME?</v>
      </c>
      <c r="O78" s="27" t="e">
        <f aca="false" t="array" ref="O78:O78">INDEX(INDEX(Cable_L!$H$3:$K$77,,MATCH(O$2,Cable_L!$H$2:$K$2,0)),MATCH(1,COUNTIFS($G78,Cable_L!$A$3:$A$77,$H78,Cable_L!$C$3:$C$77),0))</f>
        <v>#NAME?</v>
      </c>
      <c r="P78" s="22"/>
      <c r="Q78" s="16"/>
      <c r="R78" s="22"/>
      <c r="S78" s="16"/>
    </row>
    <row r="79" customFormat="false" ht="15" hidden="false" customHeight="false" outlineLevel="0" collapsed="false">
      <c r="C79" s="228" t="s">
        <v>1241</v>
      </c>
      <c r="D79" s="16" t="s">
        <v>1040</v>
      </c>
      <c r="E79" s="16" t="s">
        <v>1242</v>
      </c>
      <c r="F79" s="165" t="s">
        <v>1243</v>
      </c>
      <c r="G79" s="36" t="str">
        <f aca="false">IF(LEFT(F79,3)="2.5", MID(F79,7,2),LEFT(F79,2))</f>
        <v>33</v>
      </c>
      <c r="H79" s="14" t="s">
        <v>177</v>
      </c>
      <c r="I79" s="227"/>
      <c r="L79" s="27" t="e">
        <f aca="false" t="array" ref="L79:L79">INDEX(Cable_L!$B$3:$B$77,MATCH(1,COUNTIFS($G79,Cable_L!$A$3:$A$77,$H79,Cable_L!$C$3:$C$77),0))</f>
        <v>#NAME?</v>
      </c>
      <c r="M79" s="22" t="e">
        <v>#NAME?</v>
      </c>
      <c r="N79" s="27" t="e">
        <f aca="false" t="array" ref="N79:N79">INDEX(INDEX(Cable_L!$H$3:$K$77,,MATCH($N$2,Cable_L!$H$2:$K$2,0)),MATCH(1,COUNTIFS(G79,Cable_L!$A$3:$A$77,H79,Cable_L!$C$3:$C$77),0))</f>
        <v>#NAME?</v>
      </c>
      <c r="O79" s="27" t="e">
        <f aca="false" t="array" ref="O79:O79">INDEX(INDEX(Cable_L!$H$3:$K$77,,MATCH(O$2,Cable_L!$H$2:$K$2,0)),MATCH(1,COUNTIFS($G79,Cable_L!$A$3:$A$77,$H79,Cable_L!$C$3:$C$77),0))</f>
        <v>#NAME?</v>
      </c>
      <c r="P79" s="22"/>
      <c r="Q79" s="16"/>
      <c r="R79" s="22"/>
      <c r="S79" s="16"/>
    </row>
    <row r="80" customFormat="false" ht="15" hidden="false" customHeight="false" outlineLevel="0" collapsed="false">
      <c r="C80" s="228" t="s">
        <v>1244</v>
      </c>
      <c r="D80" s="16" t="s">
        <v>1044</v>
      </c>
      <c r="E80" s="16" t="s">
        <v>1245</v>
      </c>
      <c r="F80" s="165" t="s">
        <v>1246</v>
      </c>
      <c r="G80" s="36" t="str">
        <f aca="false">IF(LEFT(F80,3)="2.5", MID(F80,7,2),LEFT(F80,2))</f>
        <v>33</v>
      </c>
      <c r="H80" s="14" t="s">
        <v>177</v>
      </c>
      <c r="I80" s="227"/>
      <c r="L80" s="27" t="e">
        <f aca="false" t="array" ref="L80:L80">INDEX(Cable_L!$B$3:$B$77,MATCH(1,COUNTIFS($G80,Cable_L!$A$3:$A$77,$H80,Cable_L!$C$3:$C$77),0))</f>
        <v>#NAME?</v>
      </c>
      <c r="M80" s="22" t="e">
        <v>#NAME?</v>
      </c>
      <c r="N80" s="27" t="e">
        <f aca="false" t="array" ref="N80:N80">INDEX(INDEX(Cable_L!$H$3:$K$77,,MATCH($N$2,Cable_L!$H$2:$K$2,0)),MATCH(1,COUNTIFS(G80,Cable_L!$A$3:$A$77,H80,Cable_L!$C$3:$C$77),0))</f>
        <v>#NAME?</v>
      </c>
      <c r="O80" s="27" t="e">
        <f aca="false" t="array" ref="O80:O80">INDEX(INDEX(Cable_L!$H$3:$K$77,,MATCH(O$2,Cable_L!$H$2:$K$2,0)),MATCH(1,COUNTIFS($G80,Cable_L!$A$3:$A$77,$H80,Cable_L!$C$3:$C$77),0))</f>
        <v>#NAME?</v>
      </c>
      <c r="P80" s="22"/>
      <c r="Q80" s="16"/>
      <c r="R80" s="22"/>
      <c r="S80" s="16"/>
    </row>
    <row r="81" customFormat="false" ht="15" hidden="false" customHeight="false" outlineLevel="0" collapsed="false">
      <c r="C81" s="228" t="s">
        <v>1247</v>
      </c>
      <c r="D81" s="16" t="s">
        <v>1048</v>
      </c>
      <c r="E81" s="16" t="s">
        <v>1248</v>
      </c>
      <c r="F81" s="229" t="s">
        <v>1338</v>
      </c>
      <c r="G81" s="36" t="str">
        <f aca="false">IF(LEFT(F81,3)="2.5", MID(F81,7,2),LEFT(F81,2))</f>
        <v>36</v>
      </c>
      <c r="H81" s="14" t="s">
        <v>177</v>
      </c>
      <c r="I81" s="227"/>
      <c r="K81" s="227"/>
      <c r="L81" s="27" t="e">
        <f aca="false" t="array" ref="L81:L81">INDEX(Cable_L!$B$3:$B$77,MATCH(1,COUNTIFS($G81,Cable_L!$A$3:$A$77,$H81,Cable_L!$C$3:$C$77),0))</f>
        <v>#NAME?</v>
      </c>
      <c r="M81" s="22"/>
      <c r="N81" s="27" t="e">
        <f aca="false" t="array" ref="N81:N81">INDEX(INDEX(Cable_L!$H$3:$K$77,,MATCH($N$2,Cable_L!$H$2:$K$2,0)),MATCH(1,COUNTIFS(G81,Cable_L!$A$3:$A$77,H81,Cable_L!$C$3:$C$77),0))</f>
        <v>#NAME?</v>
      </c>
      <c r="O81" s="27" t="e">
        <f aca="false" t="array" ref="O81:O81">INDEX(INDEX(Cable_L!$H$3:$K$77,,MATCH(O$2,Cable_L!$H$2:$K$2,0)),MATCH(1,COUNTIFS($G81,Cable_L!$A$3:$A$77,$H81,Cable_L!$C$3:$C$77),0))</f>
        <v>#NAME?</v>
      </c>
      <c r="P81" s="22"/>
      <c r="Q81" s="16"/>
      <c r="R81" s="22"/>
      <c r="S81" s="16"/>
    </row>
    <row r="82" customFormat="false" ht="15" hidden="false" customHeight="false" outlineLevel="0" collapsed="false">
      <c r="C82" s="228" t="s">
        <v>1250</v>
      </c>
      <c r="D82" s="16" t="s">
        <v>1052</v>
      </c>
      <c r="E82" s="16" t="s">
        <v>1251</v>
      </c>
      <c r="F82" s="165" t="s">
        <v>1252</v>
      </c>
      <c r="G82" s="36" t="str">
        <f aca="false">IF(LEFT(F82,3)="2.5", MID(F82,7,2),LEFT(F82,2))</f>
        <v>29</v>
      </c>
      <c r="H82" s="14" t="s">
        <v>177</v>
      </c>
      <c r="I82" s="227"/>
      <c r="L82" s="27" t="e">
        <f aca="false" t="array" ref="L82:L82">INDEX(Cable_L!$B$3:$B$77,MATCH(1,COUNTIFS($G82,Cable_L!$A$3:$A$77,$H82,Cable_L!$C$3:$C$77),0))</f>
        <v>#NAME?</v>
      </c>
      <c r="M82" s="22"/>
      <c r="N82" s="27" t="e">
        <f aca="false" t="array" ref="N82:N82">INDEX(INDEX(Cable_L!$H$3:$K$77,,MATCH($N$2,Cable_L!$H$2:$K$2,0)),MATCH(1,COUNTIFS(G82,Cable_L!$A$3:$A$77,H82,Cable_L!$C$3:$C$77),0))</f>
        <v>#NAME?</v>
      </c>
      <c r="O82" s="27" t="e">
        <f aca="false" t="array" ref="O82:O82">INDEX(INDEX(Cable_L!$H$3:$K$77,,MATCH(O$2,Cable_L!$H$2:$K$2,0)),MATCH(1,COUNTIFS($G82,Cable_L!$A$3:$A$77,$H82,Cable_L!$C$3:$C$77),0))</f>
        <v>#NAME?</v>
      </c>
      <c r="P82" s="22"/>
      <c r="Q82" s="16"/>
      <c r="R82" s="22"/>
      <c r="S82" s="16"/>
    </row>
    <row r="83" customFormat="false" ht="15" hidden="false" customHeight="false" outlineLevel="0" collapsed="false">
      <c r="C83" s="232" t="s">
        <v>67</v>
      </c>
      <c r="D83" s="176"/>
      <c r="E83" s="176" t="s">
        <v>1253</v>
      </c>
      <c r="F83" s="177"/>
      <c r="G83" s="36" t="str">
        <f aca="false">IF(LEFT(F83,3)="2.5", MID(F83,7,2),LEFT(F83,2))</f>
        <v/>
      </c>
      <c r="H83" s="14"/>
      <c r="L83" s="27"/>
      <c r="M83" s="22"/>
      <c r="N83" s="16"/>
      <c r="O83" s="16"/>
      <c r="P83" s="22"/>
      <c r="Q83" s="16"/>
      <c r="R83" s="22"/>
      <c r="S83" s="16"/>
    </row>
    <row r="84" customFormat="false" ht="15" hidden="false" customHeight="false" outlineLevel="0" collapsed="false">
      <c r="C84" s="16"/>
      <c r="D84" s="16"/>
      <c r="E84" s="16"/>
      <c r="F84" s="16"/>
      <c r="G84" s="36" t="str">
        <f aca="false">IF(LEFT(F84,3)="2.5", MID(F84,7,2),LEFT(F84,2))</f>
        <v/>
      </c>
      <c r="H84" s="14"/>
      <c r="L84" s="27"/>
      <c r="M84" s="22"/>
      <c r="N84" s="16"/>
      <c r="O84" s="16"/>
      <c r="P84" s="22"/>
      <c r="Q84" s="16"/>
      <c r="R84" s="22"/>
      <c r="S84" s="16"/>
    </row>
    <row r="85" customFormat="false" ht="15" hidden="false" customHeight="false" outlineLevel="0" collapsed="false">
      <c r="C85" s="226" t="s">
        <v>1254</v>
      </c>
      <c r="D85" s="161" t="s">
        <v>1057</v>
      </c>
      <c r="E85" s="161" t="s">
        <v>1255</v>
      </c>
      <c r="F85" s="162" t="s">
        <v>1256</v>
      </c>
      <c r="G85" s="36" t="str">
        <f aca="false">IF(LEFT(F85,3)="2.5", MID(F85,7,2),LEFT(F85,2))</f>
        <v>33</v>
      </c>
      <c r="H85" s="14" t="s">
        <v>177</v>
      </c>
      <c r="I85" s="227"/>
      <c r="L85" s="27" t="e">
        <f aca="false" t="array" ref="L85:L85">INDEX(Cable_L!$B$3:$B$77,MATCH(1,COUNTIFS($G85,Cable_L!$A$3:$A$77,$H85,Cable_L!$C$3:$C$77),0))</f>
        <v>#NAME?</v>
      </c>
      <c r="M85" s="22" t="e">
        <f aca="false" t="array" ref="M85:M87">_xlfn._xlws.sort(_xlfn.unique(G85:G92))</f>
        <v>#NAME?</v>
      </c>
      <c r="N85" s="27" t="e">
        <f aca="false" t="array" ref="N85:N85">INDEX(INDEX(Cable_L!$H$3:$K$77,,MATCH($N$2,Cable_L!$H$2:$K$2,0)),MATCH(1,COUNTIFS(G85,Cable_L!$A$3:$A$77,H85,Cable_L!$C$3:$C$77),0))</f>
        <v>#NAME?</v>
      </c>
      <c r="O85" s="27" t="e">
        <f aca="false" t="array" ref="O85:O85">INDEX(INDEX(Cable_L!$H$3:$K$77,,MATCH(O$2,Cable_L!$H$2:$K$2,0)),MATCH(1,COUNTIFS($G85,Cable_L!$A$3:$A$77,$H85,Cable_L!$C$3:$C$77),0))</f>
        <v>#NAME?</v>
      </c>
      <c r="P85" s="22" t="e">
        <f aca="false" t="array" ref="P85:P85">_xlfn._xlws.filter(_xlfn.unique(N85:N92),_xlfn.unique(N85:N92)&lt;&gt;"")</f>
        <v>#NAME?</v>
      </c>
      <c r="Q85" s="16" t="e">
        <f aca="false">COUNTIF(N85:N92,P85)</f>
        <v>#NAME?</v>
      </c>
      <c r="R85" s="22" t="e">
        <f aca="false" t="array" ref="R85:R85">_xlfn._xlws.filter(_xlfn.unique(O85:O92),_xlfn.unique(O85:O92)&lt;&gt;"")</f>
        <v>#NAME?</v>
      </c>
      <c r="S85" s="27" t="e">
        <f aca="false">COUNTIF(O85:O92,R85)</f>
        <v>#NAME?</v>
      </c>
    </row>
    <row r="86" customFormat="false" ht="15" hidden="false" customHeight="false" outlineLevel="0" collapsed="false">
      <c r="C86" s="228" t="s">
        <v>1257</v>
      </c>
      <c r="D86" s="16" t="s">
        <v>1061</v>
      </c>
      <c r="E86" s="16" t="s">
        <v>1258</v>
      </c>
      <c r="F86" s="165" t="s">
        <v>1259</v>
      </c>
      <c r="G86" s="36" t="str">
        <f aca="false">IF(LEFT(F86,3)="2.5", MID(F86,7,2),LEFT(F86,2))</f>
        <v>33</v>
      </c>
      <c r="H86" s="14" t="s">
        <v>177</v>
      </c>
      <c r="I86" s="227"/>
      <c r="L86" s="27" t="e">
        <f aca="false" t="array" ref="L86:L86">INDEX(Cable_L!$B$3:$B$77,MATCH(1,COUNTIFS($G86,Cable_L!$A$3:$A$77,$H86,Cable_L!$C$3:$C$77),0))</f>
        <v>#NAME?</v>
      </c>
      <c r="M86" s="22" t="e">
        <v>#NAME?</v>
      </c>
      <c r="N86" s="27" t="e">
        <f aca="false" t="array" ref="N86:N86">INDEX(INDEX(Cable_L!$H$3:$K$77,,MATCH($N$2,Cable_L!$H$2:$K$2,0)),MATCH(1,COUNTIFS(G86,Cable_L!$A$3:$A$77,H86,Cable_L!$C$3:$C$77),0))</f>
        <v>#NAME?</v>
      </c>
      <c r="O86" s="27" t="e">
        <f aca="false" t="array" ref="O86:O86">INDEX(INDEX(Cable_L!$H$3:$K$77,,MATCH(O$2,Cable_L!$H$2:$K$2,0)),MATCH(1,COUNTIFS($G86,Cable_L!$A$3:$A$77,$H86,Cable_L!$C$3:$C$77),0))</f>
        <v>#NAME?</v>
      </c>
      <c r="P86" s="22"/>
      <c r="Q86" s="16"/>
      <c r="R86" s="22"/>
      <c r="S86" s="16"/>
    </row>
    <row r="87" customFormat="false" ht="15" hidden="false" customHeight="false" outlineLevel="0" collapsed="false">
      <c r="C87" s="228" t="s">
        <v>1260</v>
      </c>
      <c r="D87" s="16" t="s">
        <v>1065</v>
      </c>
      <c r="E87" s="16" t="s">
        <v>1261</v>
      </c>
      <c r="F87" s="165" t="s">
        <v>1262</v>
      </c>
      <c r="G87" s="36" t="str">
        <f aca="false">IF(LEFT(F87,3)="2.5", MID(F87,7,2),LEFT(F87,2))</f>
        <v>33</v>
      </c>
      <c r="H87" s="14" t="s">
        <v>177</v>
      </c>
      <c r="I87" s="227"/>
      <c r="L87" s="27" t="e">
        <f aca="false" t="array" ref="L87:L87">INDEX(Cable_L!$B$3:$B$77,MATCH(1,COUNTIFS($G87,Cable_L!$A$3:$A$77,$H87,Cable_L!$C$3:$C$77),0))</f>
        <v>#NAME?</v>
      </c>
      <c r="M87" s="22" t="e">
        <v>#NAME?</v>
      </c>
      <c r="N87" s="27" t="e">
        <f aca="false" t="array" ref="N87:N87">INDEX(INDEX(Cable_L!$H$3:$K$77,,MATCH($N$2,Cable_L!$H$2:$K$2,0)),MATCH(1,COUNTIFS(G87,Cable_L!$A$3:$A$77,H87,Cable_L!$C$3:$C$77),0))</f>
        <v>#NAME?</v>
      </c>
      <c r="O87" s="27" t="e">
        <f aca="false" t="array" ref="O87:O87">INDEX(INDEX(Cable_L!$H$3:$K$77,,MATCH(O$2,Cable_L!$H$2:$K$2,0)),MATCH(1,COUNTIFS($G87,Cable_L!$A$3:$A$77,$H87,Cable_L!$C$3:$C$77),0))</f>
        <v>#NAME?</v>
      </c>
      <c r="P87" s="22"/>
      <c r="Q87" s="16"/>
      <c r="R87" s="22"/>
      <c r="S87" s="16"/>
    </row>
    <row r="88" customFormat="false" ht="15" hidden="false" customHeight="false" outlineLevel="0" collapsed="false">
      <c r="C88" s="228" t="s">
        <v>1263</v>
      </c>
      <c r="D88" s="16" t="s">
        <v>1069</v>
      </c>
      <c r="E88" s="16" t="s">
        <v>1264</v>
      </c>
      <c r="F88" s="165" t="s">
        <v>1265</v>
      </c>
      <c r="G88" s="36" t="str">
        <f aca="false">IF(LEFT(F88,3)="2.5", MID(F88,7,2),LEFT(F88,2))</f>
        <v>31</v>
      </c>
      <c r="H88" s="14" t="s">
        <v>177</v>
      </c>
      <c r="I88" s="227"/>
      <c r="L88" s="27" t="e">
        <f aca="false" t="array" ref="L88:L88">INDEX(Cable_L!$B$3:$B$77,MATCH(1,COUNTIFS($G88,Cable_L!$A$3:$A$77,$H88,Cable_L!$C$3:$C$77),0))</f>
        <v>#NAME?</v>
      </c>
      <c r="M88" s="22"/>
      <c r="N88" s="27" t="e">
        <f aca="false" t="array" ref="N88:N88">INDEX(INDEX(Cable_L!$H$3:$K$77,,MATCH($N$2,Cable_L!$H$2:$K$2,0)),MATCH(1,COUNTIFS(G88,Cable_L!$A$3:$A$77,H88,Cable_L!$C$3:$C$77),0))</f>
        <v>#NAME?</v>
      </c>
      <c r="O88" s="27" t="e">
        <f aca="false" t="array" ref="O88:O88">INDEX(INDEX(Cable_L!$H$3:$K$77,,MATCH(O$2,Cable_L!$H$2:$K$2,0)),MATCH(1,COUNTIFS($G88,Cable_L!$A$3:$A$77,$H88,Cable_L!$C$3:$C$77),0))</f>
        <v>#NAME?</v>
      </c>
      <c r="P88" s="22"/>
      <c r="Q88" s="16"/>
      <c r="R88" s="22"/>
      <c r="S88" s="16"/>
    </row>
    <row r="89" customFormat="false" ht="15" hidden="false" customHeight="false" outlineLevel="0" collapsed="false">
      <c r="C89" s="228" t="s">
        <v>1266</v>
      </c>
      <c r="D89" s="16" t="s">
        <v>1073</v>
      </c>
      <c r="E89" s="16" t="s">
        <v>1267</v>
      </c>
      <c r="F89" s="165" t="s">
        <v>1268</v>
      </c>
      <c r="G89" s="36" t="str">
        <f aca="false">IF(LEFT(F89,3)="2.5", MID(F89,7,2),LEFT(F89,2))</f>
        <v>31</v>
      </c>
      <c r="H89" s="14" t="s">
        <v>177</v>
      </c>
      <c r="I89" s="227"/>
      <c r="L89" s="27" t="e">
        <f aca="false" t="array" ref="L89:L89">INDEX(Cable_L!$B$3:$B$77,MATCH(1,COUNTIFS($G89,Cable_L!$A$3:$A$77,$H89,Cable_L!$C$3:$C$77),0))</f>
        <v>#NAME?</v>
      </c>
      <c r="M89" s="22"/>
      <c r="N89" s="27" t="e">
        <f aca="false" t="array" ref="N89:N89">INDEX(INDEX(Cable_L!$H$3:$K$77,,MATCH($N$2,Cable_L!$H$2:$K$2,0)),MATCH(1,COUNTIFS(G89,Cable_L!$A$3:$A$77,H89,Cable_L!$C$3:$C$77),0))</f>
        <v>#NAME?</v>
      </c>
      <c r="O89" s="27" t="e">
        <f aca="false" t="array" ref="O89:O89">INDEX(INDEX(Cable_L!$H$3:$K$77,,MATCH(O$2,Cable_L!$H$2:$K$2,0)),MATCH(1,COUNTIFS($G89,Cable_L!$A$3:$A$77,$H89,Cable_L!$C$3:$C$77),0))</f>
        <v>#NAME?</v>
      </c>
      <c r="P89" s="22"/>
      <c r="Q89" s="16"/>
      <c r="R89" s="22"/>
      <c r="S89" s="16"/>
    </row>
    <row r="90" customFormat="false" ht="15" hidden="false" customHeight="false" outlineLevel="0" collapsed="false">
      <c r="C90" s="228" t="s">
        <v>1269</v>
      </c>
      <c r="D90" s="16" t="s">
        <v>1077</v>
      </c>
      <c r="E90" s="16" t="s">
        <v>1270</v>
      </c>
      <c r="F90" s="165" t="s">
        <v>1271</v>
      </c>
      <c r="G90" s="36" t="str">
        <f aca="false">IF(LEFT(F90,3)="2.5", MID(F90,7,2),LEFT(F90,2))</f>
        <v>33</v>
      </c>
      <c r="H90" s="14" t="s">
        <v>177</v>
      </c>
      <c r="I90" s="227"/>
      <c r="L90" s="27" t="e">
        <f aca="false" t="array" ref="L90:L90">INDEX(Cable_L!$B$3:$B$77,MATCH(1,COUNTIFS($G90,Cable_L!$A$3:$A$77,$H90,Cable_L!$C$3:$C$77),0))</f>
        <v>#NAME?</v>
      </c>
      <c r="M90" s="22"/>
      <c r="N90" s="27" t="e">
        <f aca="false" t="array" ref="N90:N90">INDEX(INDEX(Cable_L!$H$3:$K$77,,MATCH($N$2,Cable_L!$H$2:$K$2,0)),MATCH(1,COUNTIFS(G90,Cable_L!$A$3:$A$77,H90,Cable_L!$C$3:$C$77),0))</f>
        <v>#NAME?</v>
      </c>
      <c r="O90" s="27" t="e">
        <f aca="false" t="array" ref="O90:O90">INDEX(INDEX(Cable_L!$H$3:$K$77,,MATCH(O$2,Cable_L!$H$2:$K$2,0)),MATCH(1,COUNTIFS($G90,Cable_L!$A$3:$A$77,$H90,Cable_L!$C$3:$C$77),0))</f>
        <v>#NAME?</v>
      </c>
      <c r="P90" s="22"/>
      <c r="Q90" s="16"/>
      <c r="R90" s="22"/>
      <c r="S90" s="16"/>
    </row>
    <row r="91" customFormat="false" ht="15" hidden="false" customHeight="false" outlineLevel="0" collapsed="false">
      <c r="C91" s="228" t="s">
        <v>67</v>
      </c>
      <c r="D91" s="16"/>
      <c r="E91" s="16" t="s">
        <v>1272</v>
      </c>
      <c r="F91" s="165"/>
      <c r="G91" s="36" t="str">
        <f aca="false">IF(LEFT(F91,3)="2.5", MID(F91,7,2),LEFT(F91,2))</f>
        <v/>
      </c>
      <c r="H91" s="14"/>
      <c r="L91" s="27"/>
      <c r="M91" s="22"/>
      <c r="N91" s="16"/>
      <c r="O91" s="16"/>
      <c r="P91" s="22"/>
      <c r="Q91" s="16"/>
      <c r="R91" s="22"/>
      <c r="S91" s="16"/>
    </row>
    <row r="92" customFormat="false" ht="15" hidden="false" customHeight="false" outlineLevel="0" collapsed="false">
      <c r="C92" s="232" t="s">
        <v>67</v>
      </c>
      <c r="D92" s="176"/>
      <c r="E92" s="176" t="s">
        <v>1273</v>
      </c>
      <c r="F92" s="177"/>
      <c r="G92" s="36" t="str">
        <f aca="false">IF(LEFT(F92,3)="2.5", MID(F92,7,2),LEFT(F92,2))</f>
        <v/>
      </c>
      <c r="H92" s="14"/>
      <c r="L92" s="27"/>
      <c r="M92" s="22"/>
      <c r="N92" s="16"/>
      <c r="O92" s="16"/>
      <c r="P92" s="22"/>
      <c r="Q92" s="16"/>
      <c r="R92" s="22"/>
      <c r="S92" s="16"/>
    </row>
    <row r="93" customFormat="false" ht="15" hidden="false" customHeight="false" outlineLevel="0" collapsed="false">
      <c r="C93" s="16"/>
      <c r="D93" s="16"/>
      <c r="E93" s="16"/>
      <c r="F93" s="16"/>
      <c r="G93" s="36" t="str">
        <f aca="false">IF(LEFT(F93,3)="2.5", MID(F93,7,2),LEFT(F93,2))</f>
        <v/>
      </c>
      <c r="H93" s="14"/>
      <c r="L93" s="27"/>
      <c r="M93" s="22"/>
      <c r="N93" s="16"/>
      <c r="O93" s="16"/>
      <c r="P93" s="22"/>
      <c r="Q93" s="16"/>
      <c r="R93" s="22"/>
      <c r="S93" s="16"/>
    </row>
    <row r="94" customFormat="false" ht="15" hidden="false" customHeight="false" outlineLevel="0" collapsed="false">
      <c r="C94" s="226" t="s">
        <v>1274</v>
      </c>
      <c r="D94" s="161" t="s">
        <v>1086</v>
      </c>
      <c r="E94" s="161" t="s">
        <v>1275</v>
      </c>
      <c r="F94" s="162" t="s">
        <v>1276</v>
      </c>
      <c r="G94" s="36" t="str">
        <f aca="false">IF(LEFT(F94,3)="2.5", MID(F94,7,2),LEFT(F94,2))</f>
        <v>31</v>
      </c>
      <c r="H94" s="14" t="s">
        <v>177</v>
      </c>
      <c r="I94" s="227"/>
      <c r="L94" s="27" t="e">
        <f aca="false" t="array" ref="L94:L94">INDEX(Cable_L!$B$3:$B$77,MATCH(1,COUNTIFS($G94,Cable_L!$A$3:$A$77,$H94,Cable_L!$C$3:$C$77),0))</f>
        <v>#NAME?</v>
      </c>
      <c r="M94" s="22" t="e">
        <f aca="false" t="array" ref="M94:M97">_xlfn._xlws.sort(_xlfn.unique(G94:G101))</f>
        <v>#NAME?</v>
      </c>
      <c r="N94" s="27" t="e">
        <f aca="false" t="array" ref="N94:N94">INDEX(INDEX(Cable_L!$H$3:$K$77,,MATCH($N$2,Cable_L!$H$2:$K$2,0)),MATCH(1,COUNTIFS(G94,Cable_L!$A$3:$A$77,H94,Cable_L!$C$3:$C$77),0))</f>
        <v>#NAME?</v>
      </c>
      <c r="O94" s="27" t="e">
        <f aca="false" t="array" ref="O94:O94">INDEX(INDEX(Cable_L!$H$3:$K$77,,MATCH(O$2,Cable_L!$H$2:$K$2,0)),MATCH(1,COUNTIFS($G94,Cable_L!$A$3:$A$77,$H94,Cable_L!$C$3:$C$77),0))</f>
        <v>#NAME?</v>
      </c>
      <c r="P94" s="22" t="e">
        <f aca="false" t="array" ref="P94:P95">_xlfn._xlws.filter(_xlfn.unique(N94:N101),_xlfn.unique(N94:N101)&lt;&gt;"")</f>
        <v>#NAME?</v>
      </c>
      <c r="Q94" s="16" t="e">
        <f aca="false">COUNTIF(N94:N101,P94)</f>
        <v>#NAME?</v>
      </c>
      <c r="R94" s="22" t="e">
        <f aca="false" t="array" ref="R94:R95">_xlfn._xlws.filter(_xlfn.unique(O94:O101),_xlfn.unique(O94:O101)&lt;&gt;"")</f>
        <v>#NAME?</v>
      </c>
      <c r="S94" s="27" t="e">
        <f aca="false">COUNTIF(O94:O101,R94)</f>
        <v>#NAME?</v>
      </c>
    </row>
    <row r="95" customFormat="false" ht="15" hidden="false" customHeight="false" outlineLevel="0" collapsed="false">
      <c r="C95" s="228" t="s">
        <v>1277</v>
      </c>
      <c r="D95" s="16" t="s">
        <v>1090</v>
      </c>
      <c r="E95" s="16" t="s">
        <v>1278</v>
      </c>
      <c r="F95" s="165" t="s">
        <v>1279</v>
      </c>
      <c r="G95" s="36" t="str">
        <f aca="false">IF(LEFT(F95,3)="2.5", MID(F95,7,2),LEFT(F95,2))</f>
        <v>31</v>
      </c>
      <c r="H95" s="14" t="s">
        <v>177</v>
      </c>
      <c r="I95" s="227"/>
      <c r="L95" s="27" t="e">
        <f aca="false" t="array" ref="L95:L95">INDEX(Cable_L!$B$3:$B$77,MATCH(1,COUNTIFS($G95,Cable_L!$A$3:$A$77,$H95,Cable_L!$C$3:$C$77),0))</f>
        <v>#NAME?</v>
      </c>
      <c r="M95" s="22" t="e">
        <v>#NAME?</v>
      </c>
      <c r="N95" s="27" t="e">
        <f aca="false" t="array" ref="N95:N95">INDEX(INDEX(Cable_L!$H$3:$K$77,,MATCH($N$2,Cable_L!$H$2:$K$2,0)),MATCH(1,COUNTIFS(G95,Cable_L!$A$3:$A$77,H95,Cable_L!$C$3:$C$77),0))</f>
        <v>#NAME?</v>
      </c>
      <c r="O95" s="27" t="e">
        <f aca="false" t="array" ref="O95:O95">INDEX(INDEX(Cable_L!$H$3:$K$77,,MATCH(O$2,Cable_L!$H$2:$K$2,0)),MATCH(1,COUNTIFS($G95,Cable_L!$A$3:$A$77,$H95,Cable_L!$C$3:$C$77),0))</f>
        <v>#NAME?</v>
      </c>
      <c r="P95" s="22" t="e">
        <v>#NAME?</v>
      </c>
      <c r="Q95" s="16" t="e">
        <f aca="false">COUNTIF(N94:N101,P95)</f>
        <v>#NAME?</v>
      </c>
      <c r="R95" s="22" t="e">
        <v>#NAME?</v>
      </c>
      <c r="S95" s="27" t="e">
        <f aca="false">COUNTIF(O94:O101,R95)</f>
        <v>#NAME?</v>
      </c>
    </row>
    <row r="96" customFormat="false" ht="15" hidden="false" customHeight="false" outlineLevel="0" collapsed="false">
      <c r="C96" s="228" t="s">
        <v>1280</v>
      </c>
      <c r="D96" s="16" t="s">
        <v>1094</v>
      </c>
      <c r="E96" s="16" t="s">
        <v>1281</v>
      </c>
      <c r="F96" s="165" t="s">
        <v>1282</v>
      </c>
      <c r="G96" s="36" t="str">
        <f aca="false">IF(LEFT(F96,3)="2.5", MID(F96,7,2),LEFT(F96,2))</f>
        <v>33</v>
      </c>
      <c r="H96" s="14" t="s">
        <v>177</v>
      </c>
      <c r="I96" s="227"/>
      <c r="L96" s="27" t="e">
        <f aca="false" t="array" ref="L96:L96">INDEX(Cable_L!$B$3:$B$77,MATCH(1,COUNTIFS($G96,Cable_L!$A$3:$A$77,$H96,Cable_L!$C$3:$C$77),0))</f>
        <v>#NAME?</v>
      </c>
      <c r="M96" s="22" t="e">
        <v>#NAME?</v>
      </c>
      <c r="N96" s="27" t="e">
        <f aca="false" t="array" ref="N96:N96">INDEX(INDEX(Cable_L!$H$3:$K$77,,MATCH($N$2,Cable_L!$H$2:$K$2,0)),MATCH(1,COUNTIFS(G96,Cable_L!$A$3:$A$77,H96,Cable_L!$C$3:$C$77),0))</f>
        <v>#NAME?</v>
      </c>
      <c r="O96" s="27" t="e">
        <f aca="false" t="array" ref="O96:O96">INDEX(INDEX(Cable_L!$H$3:$K$77,,MATCH(O$2,Cable_L!$H$2:$K$2,0)),MATCH(1,COUNTIFS($G96,Cable_L!$A$3:$A$77,$H96,Cable_L!$C$3:$C$77),0))</f>
        <v>#NAME?</v>
      </c>
      <c r="P96" s="22"/>
      <c r="Q96" s="16"/>
      <c r="R96" s="22"/>
      <c r="S96" s="16"/>
    </row>
    <row r="97" customFormat="false" ht="15" hidden="false" customHeight="false" outlineLevel="0" collapsed="false">
      <c r="C97" s="228" t="s">
        <v>1283</v>
      </c>
      <c r="D97" s="16" t="s">
        <v>1098</v>
      </c>
      <c r="E97" s="16" t="s">
        <v>1284</v>
      </c>
      <c r="F97" s="229" t="s">
        <v>1285</v>
      </c>
      <c r="G97" s="36" t="str">
        <f aca="false">IF(LEFT(F97,3)="2.5", MID(F97,7,2),LEFT(F97,2))</f>
        <v>36</v>
      </c>
      <c r="H97" s="14" t="s">
        <v>177</v>
      </c>
      <c r="I97" s="227"/>
      <c r="K97" s="227"/>
      <c r="L97" s="27" t="e">
        <f aca="false" t="array" ref="L97:L97">INDEX(Cable_L!$B$3:$B$77,MATCH(1,COUNTIFS($G97,Cable_L!$A$3:$A$77,$H97,Cable_L!$C$3:$C$77),0))</f>
        <v>#NAME?</v>
      </c>
      <c r="M97" s="22" t="e">
        <v>#NAME?</v>
      </c>
      <c r="N97" s="27" t="e">
        <f aca="false" t="array" ref="N97:N97">INDEX(INDEX(Cable_L!$H$3:$K$77,,MATCH($N$2,Cable_L!$H$2:$K$2,0)),MATCH(1,COUNTIFS(G97,Cable_L!$A$3:$A$77,H97,Cable_L!$C$3:$C$77),0))</f>
        <v>#NAME?</v>
      </c>
      <c r="O97" s="27" t="e">
        <f aca="false" t="array" ref="O97:O97">INDEX(INDEX(Cable_L!$H$3:$K$77,,MATCH(O$2,Cable_L!$H$2:$K$2,0)),MATCH(1,COUNTIFS($G97,Cable_L!$A$3:$A$77,$H97,Cable_L!$C$3:$C$77),0))</f>
        <v>#NAME?</v>
      </c>
      <c r="P97" s="22"/>
      <c r="Q97" s="16"/>
      <c r="R97" s="22"/>
      <c r="S97" s="16"/>
    </row>
    <row r="98" customFormat="false" ht="15" hidden="false" customHeight="false" outlineLevel="0" collapsed="false">
      <c r="C98" s="228" t="s">
        <v>1286</v>
      </c>
      <c r="D98" s="16" t="s">
        <v>1102</v>
      </c>
      <c r="E98" s="16" t="s">
        <v>1287</v>
      </c>
      <c r="F98" s="165" t="s">
        <v>1288</v>
      </c>
      <c r="G98" s="36" t="str">
        <f aca="false">IF(LEFT(F98,3)="2.5", MID(F98,7,2),LEFT(F98,2))</f>
        <v>33</v>
      </c>
      <c r="H98" s="14" t="s">
        <v>177</v>
      </c>
      <c r="I98" s="227"/>
      <c r="L98" s="27" t="e">
        <f aca="false" t="array" ref="L98:L98">INDEX(Cable_L!$B$3:$B$77,MATCH(1,COUNTIFS($G98,Cable_L!$A$3:$A$77,$H98,Cable_L!$C$3:$C$77),0))</f>
        <v>#NAME?</v>
      </c>
      <c r="M98" s="22"/>
      <c r="N98" s="27" t="e">
        <f aca="false" t="array" ref="N98:N98">INDEX(INDEX(Cable_L!$H$3:$K$77,,MATCH($N$2,Cable_L!$H$2:$K$2,0)),MATCH(1,COUNTIFS(G98,Cable_L!$A$3:$A$77,H98,Cable_L!$C$3:$C$77),0))</f>
        <v>#NAME?</v>
      </c>
      <c r="O98" s="27" t="e">
        <f aca="false" t="array" ref="O98:O98">INDEX(INDEX(Cable_L!$H$3:$K$77,,MATCH(O$2,Cable_L!$H$2:$K$2,0)),MATCH(1,COUNTIFS($G98,Cable_L!$A$3:$A$77,$H98,Cable_L!$C$3:$C$77),0))</f>
        <v>#NAME?</v>
      </c>
      <c r="P98" s="22"/>
      <c r="Q98" s="16"/>
      <c r="R98" s="22"/>
      <c r="S98" s="16"/>
    </row>
    <row r="99" customFormat="false" ht="15" hidden="false" customHeight="false" outlineLevel="0" collapsed="false">
      <c r="C99" s="228" t="s">
        <v>1289</v>
      </c>
      <c r="D99" s="16" t="s">
        <v>1106</v>
      </c>
      <c r="E99" s="16" t="s">
        <v>1290</v>
      </c>
      <c r="F99" s="165" t="s">
        <v>1291</v>
      </c>
      <c r="G99" s="36" t="str">
        <f aca="false">IF(LEFT(F99,3)="2.5", MID(F99,7,2),LEFT(F99,2))</f>
        <v>29</v>
      </c>
      <c r="H99" s="14" t="s">
        <v>177</v>
      </c>
      <c r="I99" s="227"/>
      <c r="L99" s="27" t="e">
        <f aca="false" t="array" ref="L99:L99">INDEX(Cable_L!$B$3:$B$77,MATCH(1,COUNTIFS($G99,Cable_L!$A$3:$A$77,$H99,Cable_L!$C$3:$C$77),0))</f>
        <v>#NAME?</v>
      </c>
      <c r="M99" s="22"/>
      <c r="N99" s="27" t="e">
        <f aca="false" t="array" ref="N99:N99">INDEX(INDEX(Cable_L!$H$3:$K$77,,MATCH($N$2,Cable_L!$H$2:$K$2,0)),MATCH(1,COUNTIFS(G99,Cable_L!$A$3:$A$77,H99,Cable_L!$C$3:$C$77),0))</f>
        <v>#NAME?</v>
      </c>
      <c r="O99" s="27" t="e">
        <f aca="false" t="array" ref="O99:O99">INDEX(INDEX(Cable_L!$H$3:$K$77,,MATCH(O$2,Cable_L!$H$2:$K$2,0)),MATCH(1,COUNTIFS($G99,Cable_L!$A$3:$A$77,$H99,Cable_L!$C$3:$C$77),0))</f>
        <v>#NAME?</v>
      </c>
      <c r="P99" s="22"/>
      <c r="Q99" s="16"/>
      <c r="R99" s="22"/>
      <c r="S99" s="16"/>
    </row>
    <row r="100" customFormat="false" ht="15" hidden="false" customHeight="false" outlineLevel="0" collapsed="false">
      <c r="C100" s="228" t="s">
        <v>1292</v>
      </c>
      <c r="D100" s="16" t="s">
        <v>1110</v>
      </c>
      <c r="E100" s="16" t="s">
        <v>1293</v>
      </c>
      <c r="F100" s="165" t="s">
        <v>1294</v>
      </c>
      <c r="G100" s="36" t="str">
        <f aca="false">IF(LEFT(F100,3)="2.5", MID(F100,7,2),LEFT(F100,2))</f>
        <v>29</v>
      </c>
      <c r="H100" s="14" t="s">
        <v>177</v>
      </c>
      <c r="I100" s="227"/>
      <c r="L100" s="27" t="e">
        <f aca="false" t="array" ref="L100:L100">INDEX(Cable_L!$B$3:$B$77,MATCH(1,COUNTIFS($G100,Cable_L!$A$3:$A$77,$H100,Cable_L!$C$3:$C$77),0))</f>
        <v>#NAME?</v>
      </c>
      <c r="M100" s="22"/>
      <c r="N100" s="27" t="e">
        <f aca="false" t="array" ref="N100:N100">INDEX(INDEX(Cable_L!$H$3:$K$77,,MATCH($N$2,Cable_L!$H$2:$K$2,0)),MATCH(1,COUNTIFS(G100,Cable_L!$A$3:$A$77,H100,Cable_L!$C$3:$C$77),0))</f>
        <v>#NAME?</v>
      </c>
      <c r="O100" s="27" t="e">
        <f aca="false" t="array" ref="O100:O100">INDEX(INDEX(Cable_L!$H$3:$K$77,,MATCH(O$2,Cable_L!$H$2:$K$2,0)),MATCH(1,COUNTIFS($G100,Cable_L!$A$3:$A$77,$H100,Cable_L!$C$3:$C$77),0))</f>
        <v>#NAME?</v>
      </c>
      <c r="P100" s="22"/>
      <c r="Q100" s="16"/>
      <c r="R100" s="22"/>
      <c r="S100" s="16"/>
    </row>
    <row r="101" customFormat="false" ht="15" hidden="false" customHeight="false" outlineLevel="0" collapsed="false">
      <c r="C101" s="232" t="s">
        <v>1295</v>
      </c>
      <c r="D101" s="176" t="s">
        <v>1114</v>
      </c>
      <c r="E101" s="176" t="s">
        <v>1296</v>
      </c>
      <c r="F101" s="177" t="s">
        <v>1297</v>
      </c>
      <c r="G101" s="36" t="str">
        <f aca="false">IF(LEFT(F101,3)="2.5", MID(F101,7,2),LEFT(F101,2))</f>
        <v>29</v>
      </c>
      <c r="H101" s="14" t="s">
        <v>177</v>
      </c>
      <c r="I101" s="227"/>
      <c r="L101" s="27" t="e">
        <f aca="false" t="array" ref="L101:L101">INDEX(Cable_L!$B$3:$B$77,MATCH(1,COUNTIFS($G101,Cable_L!$A$3:$A$77,$H101,Cable_L!$C$3:$C$77),0))</f>
        <v>#NAME?</v>
      </c>
      <c r="M101" s="22"/>
      <c r="N101" s="27" t="e">
        <f aca="false" t="array" ref="N101:N101">INDEX(INDEX(Cable_L!$H$3:$K$77,,MATCH($N$2,Cable_L!$H$2:$K$2,0)),MATCH(1,COUNTIFS(G101,Cable_L!$A$3:$A$77,H101,Cable_L!$C$3:$C$77),0))</f>
        <v>#NAME?</v>
      </c>
      <c r="O101" s="27" t="e">
        <f aca="false" t="array" ref="O101:O101">INDEX(INDEX(Cable_L!$H$3:$K$77,,MATCH(O$2,Cable_L!$H$2:$K$2,0)),MATCH(1,COUNTIFS($G101,Cable_L!$A$3:$A$77,$H101,Cable_L!$C$3:$C$77),0))</f>
        <v>#NAME?</v>
      </c>
      <c r="P101" s="22"/>
      <c r="Q101" s="16"/>
      <c r="R101" s="22"/>
      <c r="S101" s="16"/>
    </row>
    <row r="102" customFormat="false" ht="15" hidden="false" customHeight="false" outlineLevel="0" collapsed="false">
      <c r="C102" s="16"/>
      <c r="D102" s="16"/>
      <c r="E102" s="16"/>
      <c r="F102" s="16"/>
      <c r="G102" s="36" t="str">
        <f aca="false">IF(LEFT(F102,3)="2.5", MID(F102,7,2),LEFT(F102,2))</f>
        <v/>
      </c>
      <c r="H102" s="14"/>
      <c r="L102" s="27"/>
      <c r="M102" s="22"/>
      <c r="N102" s="16"/>
      <c r="O102" s="16"/>
      <c r="P102" s="22"/>
      <c r="Q102" s="16"/>
      <c r="R102" s="22"/>
      <c r="S102" s="16"/>
    </row>
    <row r="103" customFormat="false" ht="15" hidden="false" customHeight="false" outlineLevel="0" collapsed="false">
      <c r="C103" s="226" t="s">
        <v>1298</v>
      </c>
      <c r="D103" s="161" t="s">
        <v>1118</v>
      </c>
      <c r="E103" s="161" t="s">
        <v>1299</v>
      </c>
      <c r="F103" s="234" t="s">
        <v>1300</v>
      </c>
      <c r="G103" s="36" t="str">
        <f aca="false">IF(LEFT(F103,3)="2.5", MID(F103,7,2),LEFT(F103,2))</f>
        <v>36</v>
      </c>
      <c r="H103" s="14" t="s">
        <v>177</v>
      </c>
      <c r="I103" s="227"/>
      <c r="K103" s="227"/>
      <c r="L103" s="27" t="e">
        <f aca="false" t="array" ref="L103:L103">INDEX(Cable_L!$B$3:$B$77,MATCH(1,COUNTIFS($G103,Cable_L!$A$3:$A$77,$H103,Cable_L!$C$3:$C$77),0))</f>
        <v>#NAME?</v>
      </c>
      <c r="M103" s="22" t="e">
        <f aca="false" t="array" ref="M103:M105">_xlfn._xlws.sort(_xlfn.unique(G103:G110))</f>
        <v>#NAME?</v>
      </c>
      <c r="N103" s="27" t="e">
        <f aca="false" t="array" ref="N103:N103">INDEX(INDEX(Cable_L!$H$3:$K$77,,MATCH($N$2,Cable_L!$H$2:$K$2,0)),MATCH(1,COUNTIFS(G103,Cable_L!$A$3:$A$77,H103,Cable_L!$C$3:$C$77),0))</f>
        <v>#NAME?</v>
      </c>
      <c r="O103" s="27" t="e">
        <f aca="false" t="array" ref="O103:O103">INDEX(INDEX(Cable_L!$H$3:$K$77,,MATCH(O$2,Cable_L!$H$2:$K$2,0)),MATCH(1,COUNTIFS($G103,Cable_L!$A$3:$A$77,$H103,Cable_L!$C$3:$C$77),0))</f>
        <v>#NAME?</v>
      </c>
      <c r="P103" s="22" t="e">
        <f aca="false" t="array" ref="P103:P104">_xlfn._xlws.filter(_xlfn.unique(N103:N110),_xlfn.unique(N103:N110)&lt;&gt;"")</f>
        <v>#NAME?</v>
      </c>
      <c r="Q103" s="16" t="e">
        <f aca="false">COUNTIF(N103:N110,P103)</f>
        <v>#NAME?</v>
      </c>
      <c r="R103" s="22" t="e">
        <f aca="false" t="array" ref="R103:R104">_xlfn._xlws.filter(_xlfn.unique(O103:O110),_xlfn.unique(O103:O110)&lt;&gt;"")</f>
        <v>#NAME?</v>
      </c>
      <c r="S103" s="27" t="e">
        <f aca="false">COUNTIF(O103:O110,R103)</f>
        <v>#NAME?</v>
      </c>
    </row>
    <row r="104" customFormat="false" ht="15" hidden="false" customHeight="false" outlineLevel="0" collapsed="false">
      <c r="C104" s="228" t="s">
        <v>67</v>
      </c>
      <c r="D104" s="16"/>
      <c r="E104" s="16" t="s">
        <v>1301</v>
      </c>
      <c r="F104" s="165"/>
      <c r="G104" s="36" t="str">
        <f aca="false">IF(LEFT(F104,3)="2.5", MID(F104,7,2),LEFT(F104,2))</f>
        <v/>
      </c>
      <c r="H104" s="14"/>
      <c r="L104" s="27"/>
      <c r="M104" s="22" t="e">
        <v>#NAME?</v>
      </c>
      <c r="P104" s="22" t="e">
        <v>#NAME?</v>
      </c>
      <c r="Q104" s="16" t="e">
        <f aca="false">COUNTIF(N103:N110,P104)</f>
        <v>#NAME?</v>
      </c>
      <c r="R104" s="22" t="e">
        <v>#NAME?</v>
      </c>
      <c r="S104" s="27" t="e">
        <f aca="false">COUNTIF(O104:O111,R104)</f>
        <v>#NAME?</v>
      </c>
    </row>
    <row r="105" customFormat="false" ht="15" hidden="false" customHeight="false" outlineLevel="0" collapsed="false">
      <c r="C105" s="228" t="s">
        <v>1302</v>
      </c>
      <c r="D105" s="16" t="s">
        <v>1127</v>
      </c>
      <c r="E105" s="16" t="s">
        <v>1303</v>
      </c>
      <c r="F105" s="165" t="s">
        <v>1304</v>
      </c>
      <c r="G105" s="36" t="str">
        <f aca="false">IF(LEFT(F105,3)="2.5", MID(F105,7,2),LEFT(F105,2))</f>
        <v>31</v>
      </c>
      <c r="H105" s="14" t="s">
        <v>177</v>
      </c>
      <c r="I105" s="227"/>
      <c r="L105" s="27" t="e">
        <f aca="false" t="array" ref="L105:L105">INDEX(Cable_L!$B$3:$B$77,MATCH(1,COUNTIFS($G105,Cable_L!$A$3:$A$77,$H105,Cable_L!$C$3:$C$77),0))</f>
        <v>#NAME?</v>
      </c>
      <c r="M105" s="22" t="e">
        <v>#NAME?</v>
      </c>
      <c r="N105" s="27" t="e">
        <f aca="false" t="array" ref="N105:N105">INDEX(INDEX(Cable_L!$H$3:$K$77,,MATCH($N$2,Cable_L!$H$2:$K$2,0)),MATCH(1,COUNTIFS(G105,Cable_L!$A$3:$A$77,H105,Cable_L!$C$3:$C$77),0))</f>
        <v>#NAME?</v>
      </c>
      <c r="O105" s="27" t="e">
        <f aca="false" t="array" ref="O105:O105">INDEX(INDEX(Cable_L!$H$3:$K$77,,MATCH(O$2,Cable_L!$H$2:$K$2,0)),MATCH(1,COUNTIFS($G105,Cable_L!$A$3:$A$77,$H105,Cable_L!$C$3:$C$77),0))</f>
        <v>#NAME?</v>
      </c>
      <c r="P105" s="22"/>
      <c r="Q105" s="16"/>
      <c r="R105" s="22"/>
      <c r="S105" s="16"/>
    </row>
    <row r="106" customFormat="false" ht="15" hidden="false" customHeight="false" outlineLevel="0" collapsed="false">
      <c r="C106" s="228" t="s">
        <v>1305</v>
      </c>
      <c r="D106" s="16" t="s">
        <v>1131</v>
      </c>
      <c r="E106" s="16" t="s">
        <v>1306</v>
      </c>
      <c r="F106" s="229" t="s">
        <v>1339</v>
      </c>
      <c r="G106" s="36" t="str">
        <f aca="false">IF(LEFT(F106,3)="2.5", MID(F106,7,2),LEFT(F106,2))</f>
        <v>36</v>
      </c>
      <c r="H106" s="14" t="s">
        <v>177</v>
      </c>
      <c r="I106" s="227"/>
      <c r="K106" s="227"/>
      <c r="L106" s="27" t="e">
        <f aca="false" t="array" ref="L106:L106">INDEX(Cable_L!$B$3:$B$77,MATCH(1,COUNTIFS($G106,Cable_L!$A$3:$A$77,$H106,Cable_L!$C$3:$C$77),0))</f>
        <v>#NAME?</v>
      </c>
      <c r="M106" s="22"/>
      <c r="N106" s="27" t="e">
        <f aca="false" t="array" ref="N106:N106">INDEX(INDEX(Cable_L!$H$3:$K$77,,MATCH($N$2,Cable_L!$H$2:$K$2,0)),MATCH(1,COUNTIFS(G106,Cable_L!$A$3:$A$77,H106,Cable_L!$C$3:$C$77),0))</f>
        <v>#NAME?</v>
      </c>
      <c r="O106" s="27" t="e">
        <f aca="false" t="array" ref="O106:O106">INDEX(INDEX(Cable_L!$H$3:$K$77,,MATCH(O$2,Cable_L!$H$2:$K$2,0)),MATCH(1,COUNTIFS($G106,Cable_L!$A$3:$A$77,$H106,Cable_L!$C$3:$C$77),0))</f>
        <v>#NAME?</v>
      </c>
      <c r="P106" s="22"/>
      <c r="Q106" s="16"/>
      <c r="R106" s="22"/>
      <c r="S106" s="16"/>
    </row>
    <row r="107" customFormat="false" ht="15" hidden="false" customHeight="false" outlineLevel="0" collapsed="false">
      <c r="C107" s="228" t="s">
        <v>1308</v>
      </c>
      <c r="D107" s="16" t="s">
        <v>1135</v>
      </c>
      <c r="E107" s="16" t="s">
        <v>1309</v>
      </c>
      <c r="F107" s="165" t="s">
        <v>1310</v>
      </c>
      <c r="G107" s="36" t="str">
        <f aca="false">IF(LEFT(F107,3)="2.5", MID(F107,7,2),LEFT(F107,2))</f>
        <v>31</v>
      </c>
      <c r="H107" s="14" t="s">
        <v>177</v>
      </c>
      <c r="I107" s="227"/>
      <c r="L107" s="27" t="e">
        <f aca="false" t="array" ref="L107:L107">INDEX(Cable_L!$B$3:$B$77,MATCH(1,COUNTIFS($G107,Cable_L!$A$3:$A$77,$H107,Cable_L!$C$3:$C$77),0))</f>
        <v>#NAME?</v>
      </c>
      <c r="M107" s="22"/>
      <c r="N107" s="27" t="e">
        <f aca="false" t="array" ref="N107:N107">INDEX(INDEX(Cable_L!$H$3:$K$77,,MATCH($N$2,Cable_L!$H$2:$K$2,0)),MATCH(1,COUNTIFS(G107,Cable_L!$A$3:$A$77,H107,Cable_L!$C$3:$C$77),0))</f>
        <v>#NAME?</v>
      </c>
      <c r="O107" s="27" t="e">
        <f aca="false" t="array" ref="O107:O107">INDEX(INDEX(Cable_L!$H$3:$K$77,,MATCH(O$2,Cable_L!$H$2:$K$2,0)),MATCH(1,COUNTIFS($G107,Cable_L!$A$3:$A$77,$H107,Cable_L!$C$3:$C$77),0))</f>
        <v>#NAME?</v>
      </c>
      <c r="P107" s="22"/>
      <c r="Q107" s="16"/>
      <c r="R107" s="22"/>
      <c r="S107" s="16"/>
    </row>
    <row r="108" customFormat="false" ht="15" hidden="false" customHeight="false" outlineLevel="0" collapsed="false">
      <c r="C108" s="228" t="s">
        <v>67</v>
      </c>
      <c r="D108" s="16"/>
      <c r="E108" s="16" t="s">
        <v>1311</v>
      </c>
      <c r="F108" s="165"/>
      <c r="G108" s="36" t="str">
        <f aca="false">IF(LEFT(F108,3)="2.5", MID(F108,7,2),LEFT(F108,2))</f>
        <v/>
      </c>
      <c r="H108" s="14"/>
      <c r="L108" s="27"/>
      <c r="M108" s="22"/>
      <c r="N108" s="16"/>
      <c r="O108" s="16"/>
      <c r="P108" s="22"/>
      <c r="Q108" s="16"/>
      <c r="R108" s="22"/>
      <c r="S108" s="16"/>
    </row>
    <row r="109" customFormat="false" ht="15" hidden="false" customHeight="false" outlineLevel="0" collapsed="false">
      <c r="C109" s="228" t="s">
        <v>67</v>
      </c>
      <c r="D109" s="16"/>
      <c r="E109" s="16" t="s">
        <v>1312</v>
      </c>
      <c r="F109" s="165"/>
      <c r="G109" s="36" t="str">
        <f aca="false">IF(LEFT(F109,3)="2.5", MID(F109,7,2),LEFT(F109,2))</f>
        <v/>
      </c>
      <c r="H109" s="14"/>
      <c r="L109" s="27"/>
      <c r="M109" s="22"/>
      <c r="N109" s="16"/>
      <c r="O109" s="16"/>
      <c r="P109" s="22"/>
      <c r="Q109" s="16"/>
      <c r="R109" s="22"/>
      <c r="S109" s="16"/>
    </row>
    <row r="110" customFormat="false" ht="15" hidden="false" customHeight="false" outlineLevel="0" collapsed="false">
      <c r="C110" s="232" t="s">
        <v>67</v>
      </c>
      <c r="D110" s="176"/>
      <c r="E110" s="176" t="s">
        <v>1313</v>
      </c>
      <c r="F110" s="177"/>
      <c r="G110" s="36" t="str">
        <f aca="false">IF(LEFT(F110,3)="2.5", MID(F110,7,2),LEFT(F110,2))</f>
        <v/>
      </c>
      <c r="H110" s="14"/>
      <c r="L110" s="214"/>
      <c r="M110" s="22"/>
      <c r="N110" s="16"/>
      <c r="O110" s="16"/>
      <c r="P110" s="22"/>
      <c r="Q110" s="16"/>
      <c r="R110" s="22"/>
      <c r="S110" s="16"/>
    </row>
    <row r="111" customFormat="false" ht="15" hidden="false" customHeight="false" outlineLevel="0" collapsed="false">
      <c r="C111" s="16"/>
      <c r="D111" s="16"/>
      <c r="E111" s="16"/>
      <c r="F111" s="16"/>
      <c r="G111" s="36"/>
    </row>
    <row r="112" customFormat="false" ht="15" hidden="false" customHeight="false" outlineLevel="0" collapsed="false">
      <c r="C112" s="22" t="s">
        <v>1340</v>
      </c>
      <c r="D112" s="16"/>
      <c r="E112" s="16"/>
      <c r="F112" s="16"/>
      <c r="G112" s="36"/>
    </row>
    <row r="113" customFormat="false" ht="18.75" hidden="false" customHeight="false" outlineLevel="0" collapsed="false">
      <c r="C113" s="16" t="s">
        <v>1341</v>
      </c>
      <c r="D113" s="225"/>
      <c r="E113" s="225"/>
      <c r="F113" s="22" t="s">
        <v>1342</v>
      </c>
      <c r="G113" s="16"/>
    </row>
    <row r="114" customFormat="false" ht="15" hidden="false" customHeight="false" outlineLevel="0" collapsed="false">
      <c r="C114" s="16" t="s">
        <v>1341</v>
      </c>
      <c r="D114" s="16"/>
      <c r="E114" s="16"/>
      <c r="F114" s="22" t="s">
        <v>1314</v>
      </c>
      <c r="G114" s="36"/>
    </row>
    <row r="115" customFormat="false" ht="15" hidden="false" customHeight="false" outlineLevel="0" collapsed="false">
      <c r="C115" s="16" t="s">
        <v>1341</v>
      </c>
      <c r="D115" s="16"/>
      <c r="E115" s="16"/>
      <c r="F115" s="22" t="s">
        <v>1316</v>
      </c>
      <c r="G115" s="36"/>
    </row>
    <row r="116" customFormat="false" ht="18.75" hidden="false" customHeight="false" outlineLevel="0" collapsed="false">
      <c r="C116" s="16" t="s">
        <v>1341</v>
      </c>
      <c r="D116" s="16"/>
      <c r="E116" s="16"/>
      <c r="F116" s="22" t="s">
        <v>1343</v>
      </c>
      <c r="G116" s="36"/>
      <c r="M116" s="71" t="s">
        <v>1344</v>
      </c>
      <c r="N116" s="14"/>
      <c r="O116" s="14"/>
      <c r="P116" s="22"/>
    </row>
    <row r="117" customFormat="false" ht="18.75" hidden="false" customHeight="false" outlineLevel="0" collapsed="false">
      <c r="C117" s="16" t="s">
        <v>1341</v>
      </c>
      <c r="D117" s="16"/>
      <c r="E117" s="16"/>
      <c r="F117" s="22" t="s">
        <v>1319</v>
      </c>
      <c r="G117" s="36"/>
      <c r="M117" s="72"/>
      <c r="N117" s="235" t="s">
        <v>177</v>
      </c>
      <c r="O117" s="74" t="s">
        <v>350</v>
      </c>
      <c r="P117" s="15"/>
    </row>
    <row r="118" customFormat="false" ht="18.75" hidden="false" customHeight="false" outlineLevel="0" collapsed="false">
      <c r="C118" s="16" t="s">
        <v>1341</v>
      </c>
      <c r="D118" s="16"/>
      <c r="E118" s="16"/>
      <c r="F118" s="22" t="s">
        <v>1345</v>
      </c>
      <c r="G118" s="36"/>
      <c r="M118" s="15"/>
      <c r="N118" s="94" t="e">
        <f aca="false" t="array" ref="N118:N119">_xlfn._xlws.sort(_xlfn._xlws.filter(_xlfn.unique($N$4:$N$113),_xlfn.unique($N$4:$N$113)&lt;&gt;""))</f>
        <v>#NAME?</v>
      </c>
      <c r="O118" s="95" t="e">
        <f aca="false">COUNTIFS($N$4:$N$113,"=" &amp; N118,$H$4:$H$113,"red")</f>
        <v>#NAME?</v>
      </c>
      <c r="P118" s="15"/>
    </row>
    <row r="119" customFormat="false" ht="18.75" hidden="false" customHeight="false" outlineLevel="0" collapsed="false">
      <c r="C119" s="16" t="s">
        <v>1341</v>
      </c>
      <c r="D119" s="16"/>
      <c r="E119" s="16"/>
      <c r="F119" s="22" t="s">
        <v>1321</v>
      </c>
      <c r="G119" s="36"/>
      <c r="M119" s="78"/>
      <c r="N119" s="89" t="e">
        <v>#NAME?</v>
      </c>
      <c r="O119" s="90" t="e">
        <f aca="false">COUNTIFS($N$4:$N$113,"=" &amp; N119,$H$4:$H$113,"red")</f>
        <v>#NAME?</v>
      </c>
      <c r="P119" s="15"/>
    </row>
    <row r="120" customFormat="false" ht="18.75" hidden="false" customHeight="false" outlineLevel="0" collapsed="false">
      <c r="C120" s="16" t="s">
        <v>1341</v>
      </c>
      <c r="D120" s="16"/>
      <c r="E120" s="16"/>
      <c r="F120" s="22" t="s">
        <v>1346</v>
      </c>
      <c r="G120" s="36"/>
      <c r="M120" s="78"/>
      <c r="N120" s="87"/>
      <c r="O120" s="88" t="n">
        <f aca="false">COUNTIFS($N$4:$N$113,"=" &amp; N120,$H$4:$H$113,"grn")</f>
        <v>0</v>
      </c>
      <c r="P120" s="15"/>
    </row>
    <row r="121" customFormat="false" ht="18.75" hidden="false" customHeight="false" outlineLevel="0" collapsed="false">
      <c r="C121" s="16" t="s">
        <v>67</v>
      </c>
      <c r="D121" s="16"/>
      <c r="E121" s="16"/>
      <c r="F121" s="16" t="s">
        <v>1323</v>
      </c>
      <c r="G121" s="36"/>
      <c r="M121" s="78"/>
      <c r="N121" s="82"/>
      <c r="O121" s="83" t="n">
        <f aca="false">COUNTIFS($N$4:$N$113,"=" &amp; N121,$H$4:$H$113,"blu")</f>
        <v>0</v>
      </c>
      <c r="P121" s="22"/>
    </row>
    <row r="122" customFormat="false" ht="18.75" hidden="false" customHeight="false" outlineLevel="0" collapsed="false">
      <c r="C122" s="16" t="s">
        <v>67</v>
      </c>
      <c r="D122" s="16"/>
      <c r="E122" s="16"/>
      <c r="F122" s="16" t="s">
        <v>1324</v>
      </c>
      <c r="G122" s="16"/>
      <c r="M122" s="78"/>
      <c r="N122" s="77"/>
      <c r="O122" s="74"/>
      <c r="P122" s="15"/>
    </row>
    <row r="123" customFormat="false" ht="18.75" hidden="false" customHeight="false" outlineLevel="0" collapsed="false">
      <c r="C123" s="16" t="s">
        <v>67</v>
      </c>
      <c r="D123" s="16"/>
      <c r="E123" s="16"/>
      <c r="F123" s="16" t="s">
        <v>1325</v>
      </c>
      <c r="G123" s="36"/>
      <c r="M123" s="15"/>
      <c r="N123" s="112"/>
      <c r="O123" s="86"/>
      <c r="P123" s="15"/>
    </row>
    <row r="124" customFormat="false" ht="18.75" hidden="false" customHeight="false" outlineLevel="0" collapsed="false">
      <c r="C124" s="16" t="s">
        <v>67</v>
      </c>
      <c r="D124" s="16"/>
      <c r="E124" s="16"/>
      <c r="F124" s="16" t="s">
        <v>1326</v>
      </c>
      <c r="G124" s="36"/>
      <c r="M124" s="78"/>
      <c r="N124" s="87"/>
      <c r="O124" s="88"/>
      <c r="P124" s="15"/>
    </row>
    <row r="125" customFormat="false" ht="18.75" hidden="false" customHeight="false" outlineLevel="0" collapsed="false">
      <c r="C125" s="16" t="s">
        <v>67</v>
      </c>
      <c r="D125" s="16"/>
      <c r="E125" s="16"/>
      <c r="F125" s="16" t="s">
        <v>1327</v>
      </c>
      <c r="G125" s="36"/>
      <c r="M125" s="78"/>
      <c r="N125" s="87"/>
      <c r="O125" s="88"/>
      <c r="P125" s="15"/>
    </row>
    <row r="126" customFormat="false" ht="18.75" hidden="false" customHeight="false" outlineLevel="0" collapsed="false">
      <c r="C126" s="16" t="s">
        <v>67</v>
      </c>
      <c r="D126" s="16"/>
      <c r="E126" s="16"/>
      <c r="F126" s="16" t="s">
        <v>1328</v>
      </c>
      <c r="G126" s="36"/>
      <c r="M126" s="78"/>
      <c r="N126" s="82"/>
      <c r="O126" s="83"/>
      <c r="P126" s="15"/>
    </row>
    <row r="127" customFormat="false" ht="18.75" hidden="false" customHeight="false" outlineLevel="0" collapsed="false">
      <c r="C127" s="16" t="s">
        <v>67</v>
      </c>
      <c r="D127" s="16"/>
      <c r="E127" s="16"/>
      <c r="F127" s="16" t="s">
        <v>1329</v>
      </c>
      <c r="G127" s="36"/>
      <c r="M127" s="78"/>
      <c r="N127" s="235" t="s">
        <v>177</v>
      </c>
      <c r="O127" s="74" t="s">
        <v>360</v>
      </c>
      <c r="P127" s="15"/>
    </row>
    <row r="128" customFormat="false" ht="18.75" hidden="false" customHeight="false" outlineLevel="0" collapsed="false">
      <c r="C128" s="16" t="s">
        <v>67</v>
      </c>
      <c r="D128" s="16"/>
      <c r="E128" s="16"/>
      <c r="F128" s="16" t="s">
        <v>1330</v>
      </c>
      <c r="G128" s="36"/>
      <c r="M128" s="15"/>
      <c r="N128" s="94" t="e">
        <f aca="false" t="array" ref="N128:N129">_xlfn._xlws.sort(_xlfn._xlws.filter(_xlfn.unique($O$4:$O$113),_xlfn.unique($O$4:$O$113)&lt;&gt;""))</f>
        <v>#NAME?</v>
      </c>
      <c r="O128" s="95" t="e">
        <f aca="false">COUNTIFS($O$4:$O$113,"=" &amp; N128,$H$4:$H$113,"red")</f>
        <v>#NAME?</v>
      </c>
      <c r="P128" s="15"/>
    </row>
    <row r="129" customFormat="false" ht="18.75" hidden="false" customHeight="false" outlineLevel="0" collapsed="false">
      <c r="C129" s="16"/>
      <c r="D129" s="16"/>
      <c r="E129" s="16"/>
      <c r="F129" s="16"/>
      <c r="G129" s="36"/>
      <c r="M129" s="78"/>
      <c r="N129" s="89" t="e">
        <v>#NAME?</v>
      </c>
      <c r="O129" s="90" t="e">
        <f aca="false">COUNTIFS($O$4:$O$113,"=" &amp; N129,$H$4:$H$113,"red")</f>
        <v>#NAME?</v>
      </c>
      <c r="P129" s="15"/>
    </row>
    <row r="130" customFormat="false" ht="18.75" hidden="false" customHeight="false" outlineLevel="0" collapsed="false">
      <c r="C130" s="16"/>
      <c r="D130" s="16"/>
      <c r="E130" s="16"/>
      <c r="F130" s="16"/>
      <c r="G130" s="36"/>
      <c r="M130" s="78"/>
      <c r="N130" s="87"/>
      <c r="O130" s="88" t="n">
        <f aca="false">COUNTIFS($O$4:$O$113,"=" &amp; N130,$H$4:$H$113,"blu")</f>
        <v>0</v>
      </c>
      <c r="P130" s="15"/>
    </row>
    <row r="131" customFormat="false" ht="18.75" hidden="false" customHeight="false" outlineLevel="0" collapsed="false">
      <c r="C131" s="16"/>
      <c r="D131" s="16"/>
      <c r="E131" s="16"/>
      <c r="F131" s="16"/>
      <c r="G131" s="16"/>
      <c r="M131" s="78"/>
      <c r="N131" s="87"/>
      <c r="O131" s="88" t="n">
        <f aca="false">COUNTIFS($O$4:$O$113,"=" &amp; N131,$H$4:$H$113,"blu")</f>
        <v>0</v>
      </c>
      <c r="P131" s="15"/>
    </row>
    <row r="132" customFormat="false" ht="18.75" hidden="false" customHeight="false" outlineLevel="0" collapsed="false">
      <c r="C132" s="16"/>
      <c r="D132" s="16"/>
      <c r="E132" s="16"/>
      <c r="F132" s="16"/>
      <c r="G132" s="36"/>
      <c r="M132" s="78"/>
      <c r="N132" s="82"/>
      <c r="O132" s="83" t="n">
        <f aca="false">COUNTIFS($O$4:$O$113,"=" &amp; N132,$H$4:$H$113,"blu")</f>
        <v>0</v>
      </c>
      <c r="P132" s="22"/>
    </row>
    <row r="133" customFormat="false" ht="15" hidden="false" customHeight="false" outlineLevel="0" collapsed="false">
      <c r="C133" s="16"/>
      <c r="D133" s="16"/>
      <c r="E133" s="16"/>
      <c r="F133" s="16"/>
      <c r="G133" s="36"/>
    </row>
    <row r="134" customFormat="false" ht="15" hidden="false" customHeight="false" outlineLevel="0" collapsed="false">
      <c r="C134" s="16"/>
      <c r="D134" s="16"/>
      <c r="E134" s="16"/>
      <c r="F134" s="16"/>
      <c r="G134" s="36"/>
    </row>
    <row r="135" customFormat="false" ht="15" hidden="false" customHeight="false" outlineLevel="0" collapsed="false">
      <c r="C135" s="46"/>
      <c r="D135" s="46"/>
      <c r="E135" s="46"/>
      <c r="F135" s="46"/>
      <c r="G135" s="36"/>
    </row>
    <row r="136" customFormat="false" ht="15" hidden="false" customHeight="false" outlineLevel="0" collapsed="false">
      <c r="C136" s="46"/>
      <c r="D136" s="46"/>
      <c r="E136" s="46"/>
      <c r="F136" s="46"/>
      <c r="G136" s="36"/>
    </row>
    <row r="137" customFormat="false" ht="15" hidden="false" customHeight="false" outlineLevel="0" collapsed="false">
      <c r="C137" s="16"/>
      <c r="D137" s="16"/>
      <c r="E137" s="16"/>
      <c r="F137" s="16"/>
      <c r="G137" s="36"/>
    </row>
    <row r="138" customFormat="false" ht="15" hidden="false" customHeight="false" outlineLevel="0" collapsed="false">
      <c r="C138" s="16"/>
      <c r="D138" s="16"/>
      <c r="E138" s="16"/>
      <c r="F138" s="16"/>
      <c r="G138" s="36"/>
    </row>
    <row r="139" customFormat="false" ht="15" hidden="false" customHeight="false" outlineLevel="0" collapsed="false">
      <c r="C139" s="46"/>
      <c r="D139" s="46"/>
      <c r="E139" s="46"/>
      <c r="F139" s="46"/>
      <c r="G139" s="36"/>
    </row>
    <row r="140" customFormat="false" ht="15" hidden="false" customHeight="false" outlineLevel="0" collapsed="false">
      <c r="C140" s="27"/>
      <c r="D140" s="27"/>
      <c r="E140" s="27"/>
      <c r="F140" s="27"/>
    </row>
    <row r="141" customFormat="false" ht="15" hidden="false" customHeight="false" outlineLevel="0" collapsed="false">
      <c r="D141" s="27"/>
    </row>
    <row r="142" customFormat="false" ht="15" hidden="false" customHeight="false" outlineLevel="0" collapsed="false">
      <c r="C142" s="27"/>
      <c r="D142" s="24" t="s">
        <v>1331</v>
      </c>
      <c r="E142" s="27" t="s">
        <v>1055</v>
      </c>
      <c r="F142" s="27"/>
    </row>
    <row r="143" customFormat="false" ht="15" hidden="false" customHeight="false" outlineLevel="0" collapsed="false">
      <c r="C143" s="27"/>
      <c r="D143" s="27"/>
      <c r="E143" s="27" t="s">
        <v>1084</v>
      </c>
      <c r="F143" s="27"/>
    </row>
    <row r="144" customFormat="false" ht="15" hidden="false" customHeight="false" outlineLevel="0" collapsed="false">
      <c r="C144" s="27"/>
      <c r="D144" s="27"/>
      <c r="E144" s="27" t="s">
        <v>1171</v>
      </c>
      <c r="F144" s="27"/>
    </row>
    <row r="145" customFormat="false" ht="15" hidden="false" customHeight="false" outlineLevel="0" collapsed="false">
      <c r="C145" s="27"/>
      <c r="D145" s="27"/>
      <c r="E145" s="27" t="s">
        <v>1190</v>
      </c>
      <c r="F145" s="27"/>
    </row>
    <row r="146" customFormat="false" ht="15" hidden="false" customHeight="false" outlineLevel="0" collapsed="false">
      <c r="C146" s="27"/>
      <c r="D146" s="27"/>
      <c r="E146" s="27" t="s">
        <v>1191</v>
      </c>
      <c r="F146" s="27"/>
    </row>
    <row r="147" customFormat="false" ht="15" hidden="false" customHeight="false" outlineLevel="0" collapsed="false">
      <c r="C147" s="27"/>
      <c r="D147" s="27"/>
      <c r="E147" s="27" t="s">
        <v>1219</v>
      </c>
      <c r="F147" s="27"/>
    </row>
    <row r="148" customFormat="false" ht="15" hidden="false" customHeight="false" outlineLevel="0" collapsed="false">
      <c r="C148" s="27"/>
      <c r="D148" s="27"/>
      <c r="E148" s="27" t="s">
        <v>1229</v>
      </c>
      <c r="F148" s="27"/>
    </row>
    <row r="149" customFormat="false" ht="15" hidden="false" customHeight="false" outlineLevel="0" collapsed="false">
      <c r="C149" s="27"/>
      <c r="D149" s="27"/>
      <c r="E149" s="27" t="s">
        <v>1230</v>
      </c>
      <c r="F149" s="27"/>
    </row>
    <row r="150" customFormat="false" ht="15" hidden="false" customHeight="false" outlineLevel="0" collapsed="false">
      <c r="C150" s="27"/>
      <c r="D150" s="27"/>
      <c r="E150" s="27" t="s">
        <v>1231</v>
      </c>
      <c r="F150" s="27"/>
    </row>
    <row r="151" customFormat="false" ht="15" hidden="false" customHeight="false" outlineLevel="0" collapsed="false">
      <c r="C151" s="27"/>
      <c r="D151" s="27"/>
      <c r="E151" s="27" t="s">
        <v>1253</v>
      </c>
      <c r="F151" s="27"/>
    </row>
    <row r="152" customFormat="false" ht="15" hidden="false" customHeight="false" outlineLevel="0" collapsed="false">
      <c r="C152" s="27"/>
      <c r="D152" s="27"/>
      <c r="E152" s="27" t="s">
        <v>1272</v>
      </c>
      <c r="F152" s="27"/>
    </row>
    <row r="153" customFormat="false" ht="15" hidden="false" customHeight="false" outlineLevel="0" collapsed="false">
      <c r="C153" s="27"/>
      <c r="D153" s="27"/>
      <c r="E153" s="27" t="s">
        <v>1273</v>
      </c>
      <c r="F153" s="27"/>
    </row>
    <row r="154" customFormat="false" ht="15" hidden="false" customHeight="false" outlineLevel="0" collapsed="false">
      <c r="C154" s="27"/>
      <c r="D154" s="27"/>
      <c r="E154" s="27" t="s">
        <v>1301</v>
      </c>
      <c r="F154" s="27"/>
    </row>
    <row r="155" customFormat="false" ht="15" hidden="false" customHeight="false" outlineLevel="0" collapsed="false">
      <c r="C155" s="27"/>
      <c r="D155" s="27"/>
      <c r="E155" s="27" t="s">
        <v>1311</v>
      </c>
      <c r="F155" s="27"/>
    </row>
    <row r="156" customFormat="false" ht="15" hidden="false" customHeight="false" outlineLevel="0" collapsed="false">
      <c r="C156" s="27"/>
      <c r="D156" s="27"/>
      <c r="E156" s="27" t="s">
        <v>1312</v>
      </c>
      <c r="F156" s="27"/>
    </row>
    <row r="157" customFormat="false" ht="15" hidden="false" customHeight="false" outlineLevel="0" collapsed="false">
      <c r="C157" s="27"/>
      <c r="D157" s="27"/>
      <c r="E157" s="27" t="s">
        <v>1313</v>
      </c>
      <c r="F157" s="27"/>
    </row>
  </sheetData>
  <mergeCells count="5">
    <mergeCell ref="H1:H3"/>
    <mergeCell ref="L1:L3"/>
    <mergeCell ref="M1:M3"/>
    <mergeCell ref="C2:F2"/>
    <mergeCell ref="I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07"/>
  <sheetViews>
    <sheetView showFormulas="false" showGridLines="true" showRowColHeaders="true" showZeros="true" rightToLeft="false" tabSelected="false" showOutlineSymbols="true" defaultGridColor="true" view="normal" topLeftCell="B25" colorId="64" zoomScale="110" zoomScaleNormal="110" zoomScalePageLayoutView="100" workbookViewId="0">
      <selection pane="topLeft" activeCell="P37" activeCellId="0" sqref="P37"/>
    </sheetView>
  </sheetViews>
  <sheetFormatPr defaultRowHeight="45" zeroHeight="false" outlineLevelRow="0" outlineLevelCol="0"/>
  <cols>
    <col collapsed="false" customWidth="true" hidden="true" outlineLevel="0" max="1" min="1" style="0" width="36.71"/>
    <col collapsed="false" customWidth="true" hidden="false" outlineLevel="0" max="2" min="2" style="27" width="26.71"/>
    <col collapsed="false" customWidth="true" hidden="false" outlineLevel="0" max="3" min="3" style="98" width="39.01"/>
    <col collapsed="false" customWidth="true" hidden="true" outlineLevel="0" max="4" min="4" style="0" width="24"/>
    <col collapsed="false" customWidth="true" hidden="true" outlineLevel="0" max="5" min="5" style="0" width="6.71"/>
    <col collapsed="false" customWidth="true" hidden="false" outlineLevel="0" max="6" min="6" style="98" width="36.85"/>
    <col collapsed="false" customWidth="true" hidden="false" outlineLevel="0" max="7" min="7" style="98" width="6.71"/>
    <col collapsed="false" customWidth="true" hidden="false" outlineLevel="0" max="9" min="8" style="98" width="9.14"/>
    <col collapsed="false" customWidth="true" hidden="false" outlineLevel="0" max="10" min="10" style="0" width="8.29"/>
    <col collapsed="false" customWidth="true" hidden="false" outlineLevel="0" max="11" min="11" style="27" width="1.71"/>
    <col collapsed="false" customWidth="true" hidden="false" outlineLevel="0" max="12" min="12" style="27" width="1.29"/>
    <col collapsed="false" customWidth="true" hidden="false" outlineLevel="0" max="13" min="13" style="27" width="1.71"/>
    <col collapsed="false" customWidth="true" hidden="false" outlineLevel="0" max="14" min="14" style="0" width="36.71"/>
    <col collapsed="false" customWidth="true" hidden="false" outlineLevel="0" max="15" min="15" style="0" width="8.67"/>
    <col collapsed="false" customWidth="true" hidden="false" outlineLevel="0" max="16" min="16" style="0" width="36.71"/>
    <col collapsed="false" customWidth="true" hidden="false" outlineLevel="0" max="1025" min="17" style="0" width="8.67"/>
  </cols>
  <sheetData>
    <row r="1" customFormat="false" ht="28.5" hidden="false" customHeight="true" outlineLevel="0" collapsed="false">
      <c r="A1" s="0" t="n">
        <f aca="false">'DCB - Mag - Mirror'!C1</f>
        <v>0</v>
      </c>
      <c r="B1" s="152" t="s">
        <v>1332</v>
      </c>
      <c r="C1" s="152"/>
      <c r="D1" s="152"/>
      <c r="E1" s="152"/>
      <c r="H1" s="98" t="n">
        <f aca="false">'DCB - Mag - Mirror'!N1</f>
        <v>0</v>
      </c>
      <c r="I1" s="98" t="n">
        <f aca="false">'DCB - Mag - Mirror'!O1</f>
        <v>0</v>
      </c>
    </row>
    <row r="2" customFormat="false" ht="21" hidden="false" customHeight="true" outlineLevel="0" collapsed="false">
      <c r="A2" s="0" t="str">
        <f aca="false">'DCB - Mag - Mirror'!C2</f>
        <v>DCB - Mag - Mirror</v>
      </c>
      <c r="C2" s="98" t="n">
        <f aca="false">'DCB - Mag - Mirror'!E2</f>
        <v>0</v>
      </c>
      <c r="D2" s="0" t="n">
        <f aca="false">'DCB - Mag - Mirror'!F2</f>
        <v>0</v>
      </c>
      <c r="E2" s="0" t="n">
        <f aca="false">'DCB - Mag - Mirror'!L2</f>
        <v>0</v>
      </c>
      <c r="H2" s="98" t="str">
        <f aca="false">'DCB - Mag - Mirror'!N2</f>
        <v>A-top</v>
      </c>
      <c r="I2" s="98" t="str">
        <f aca="false">'DCB - Mag - Mirror'!O2</f>
        <v>C-bot</v>
      </c>
      <c r="K2" s="25" t="s">
        <v>42</v>
      </c>
      <c r="L2" s="25"/>
      <c r="M2" s="25"/>
    </row>
    <row r="3" s="114" customFormat="true" ht="19.5" hidden="false" customHeight="true" outlineLevel="0" collapsed="false">
      <c r="A3" s="114" t="str">
        <f aca="false">'DCB - Mag - Mirror'!C3</f>
        <v>LVR Name</v>
      </c>
      <c r="B3" s="24" t="s">
        <v>865</v>
      </c>
      <c r="C3" s="149" t="s">
        <v>372</v>
      </c>
      <c r="D3" s="114" t="str">
        <f aca="false">'DCB - Mag - Mirror'!F3</f>
        <v>LVR ID - Connector - Pin</v>
      </c>
      <c r="E3" s="114" t="n">
        <f aca="false">'DCB - Mag - Mirror'!L3</f>
        <v>0</v>
      </c>
      <c r="F3" s="149" t="s">
        <v>670</v>
      </c>
      <c r="G3" s="149"/>
      <c r="H3" s="149" t="str">
        <f aca="false">'DCB - Mag - Mirror'!N3</f>
        <v>L (m)</v>
      </c>
      <c r="I3" s="149" t="str">
        <f aca="false">'DCB - Mag - Mirror'!O3</f>
        <v>L (m)</v>
      </c>
      <c r="K3" s="27"/>
      <c r="L3" s="27"/>
      <c r="M3" s="27"/>
    </row>
    <row r="4" customFormat="false" ht="45" hidden="false" customHeight="true" outlineLevel="0" collapsed="false">
      <c r="A4" s="0" t="str">
        <f aca="false">'DCB - Mag - Mirror'!C4</f>
        <v>DCB_7_alpha_b_P/N</v>
      </c>
      <c r="B4" s="27" t="str">
        <f aca="false">IF(ISNUMBER(SEARCH("_P/N",A4)),SUBSTITUTE(A4,"_P/N",""),"")</f>
        <v>DCB_7_alpha_b</v>
      </c>
      <c r="C4" s="98" t="str">
        <f aca="false">'DCB - Mag - Mirror'!E4</f>
        <v>P20 - 1/9</v>
      </c>
      <c r="D4" s="0" t="str">
        <f aca="false">'DCB - Mag - Mirror'!F4</f>
        <v>27 - J13 - 8/7</v>
      </c>
      <c r="E4" s="0" t="e">
        <f aca="false">'DCB - Mag - Mirror'!L4</f>
        <v>#NAME?</v>
      </c>
      <c r="F4" s="98" t="e">
        <f aca="false">CONCATENATE(IF(ISNUMBER(SEARCH("2.5V:",D4)),SUBSTITUTE(D4,"2.5V:",""),D4),"   ",E4)</f>
        <v>#NAME?</v>
      </c>
      <c r="H4" s="98" t="e">
        <f aca="false">'DCB - Mag - Mirror'!N4</f>
        <v>#NAME?</v>
      </c>
      <c r="I4" s="98" t="e">
        <f aca="false">'DCB - Mag - Mirror'!O4</f>
        <v>#NAME?</v>
      </c>
      <c r="K4" s="227"/>
    </row>
    <row r="5" customFormat="false" ht="45" hidden="false" customHeight="true" outlineLevel="0" collapsed="false">
      <c r="A5" s="0" t="str">
        <f aca="false">'DCB - Mag - Mirror'!C5</f>
        <v>DCB_7_alpha_b_P/N_S</v>
      </c>
      <c r="B5" s="27" t="str">
        <f aca="false">IF(ISNUMBER(SEARCH("_P/N",A5)),SUBSTITUTE(A5,"_P/N",""),"")</f>
        <v>DCB_7_alpha_b_S</v>
      </c>
      <c r="C5" s="98" t="str">
        <f aca="false">'DCB - Mag - Mirror'!E5</f>
        <v>P20 - 2/10</v>
      </c>
      <c r="D5" s="0" t="str">
        <f aca="false">'DCB - Mag - Mirror'!F5</f>
        <v>27 - J13 - 6/5</v>
      </c>
      <c r="E5" s="0" t="e">
        <f aca="false">'DCB - Mag - Mirror'!L5</f>
        <v>#NAME?</v>
      </c>
      <c r="F5" s="98" t="e">
        <f aca="false">CONCATENATE(IF(ISNUMBER(SEARCH("2.5V:",D5)),SUBSTITUTE(D5,"2.5V:",""),D5),"   ",E5)</f>
        <v>#NAME?</v>
      </c>
      <c r="H5" s="98" t="e">
        <f aca="false">'DCB - Mag - Mirror'!N5</f>
        <v>#NAME?</v>
      </c>
      <c r="I5" s="98" t="e">
        <f aca="false">'DCB - Mag - Mirror'!O5</f>
        <v>#NAME?</v>
      </c>
      <c r="K5" s="227"/>
    </row>
    <row r="6" customFormat="false" ht="45" hidden="false" customHeight="true" outlineLevel="0" collapsed="false">
      <c r="A6" s="0" t="str">
        <f aca="false">'DCB - Mag - Mirror'!C6</f>
        <v>DCB_6_7_alpha_b_25_P/N</v>
      </c>
      <c r="B6" s="27" t="str">
        <f aca="false">IF(ISNUMBER(SEARCH("_P/N",A6)),SUBSTITUTE(A6,"_P/N",""),"")</f>
        <v>DCB_6_7_alpha_b_25</v>
      </c>
      <c r="C6" s="98" t="str">
        <f aca="false">'DCB - Mag - Mirror'!E6</f>
        <v>P20 - 3/11</v>
      </c>
      <c r="D6" s="0" t="str">
        <f aca="false">'DCB - Mag - Mirror'!F6</f>
        <v>2.5V: 34 - J13 - 8/7</v>
      </c>
      <c r="E6" s="0" t="e">
        <f aca="false">'DCB - Mag - Mirror'!L6</f>
        <v>#NAME?</v>
      </c>
      <c r="F6" s="98" t="e">
        <f aca="false">CONCATENATE(IF(ISNUMBER(SEARCH("2.5V:",D6)),SUBSTITUTE(D6,"2.5V:",""),D6),"   ",E6)</f>
        <v>#NAME?</v>
      </c>
      <c r="H6" s="98" t="e">
        <f aca="false">'DCB - Mag - Mirror'!N6</f>
        <v>#NAME?</v>
      </c>
      <c r="I6" s="98" t="e">
        <f aca="false">'DCB - Mag - Mirror'!O6</f>
        <v>#NAME?</v>
      </c>
      <c r="K6" s="227"/>
    </row>
    <row r="7" customFormat="false" ht="45" hidden="false" customHeight="true" outlineLevel="0" collapsed="false">
      <c r="A7" s="0" t="str">
        <f aca="false">'DCB - Mag - Mirror'!C7</f>
        <v>DCB_8_alpha_b_P/N</v>
      </c>
      <c r="B7" s="27" t="str">
        <f aca="false">IF(ISNUMBER(SEARCH("_P/N",A7)),SUBSTITUTE(A7,"_P/N",""),"")</f>
        <v>DCB_8_alpha_b</v>
      </c>
      <c r="C7" s="98" t="str">
        <f aca="false">'DCB - Mag - Mirror'!E7</f>
        <v>P20 - 4/12</v>
      </c>
      <c r="D7" s="0" t="str">
        <f aca="false">'DCB - Mag - Mirror'!F7</f>
        <v>25 - J13 - 4/3</v>
      </c>
      <c r="E7" s="0" t="e">
        <f aca="false">'DCB - Mag - Mirror'!L7</f>
        <v>#NAME?</v>
      </c>
      <c r="F7" s="98" t="e">
        <f aca="false">CONCATENATE(IF(ISNUMBER(SEARCH("2.5V:",D7)),SUBSTITUTE(D7,"2.5V:",""),D7),"   ",E7)</f>
        <v>#NAME?</v>
      </c>
      <c r="H7" s="98" t="e">
        <f aca="false">'DCB - Mag - Mirror'!N7</f>
        <v>#NAME?</v>
      </c>
      <c r="I7" s="98" t="e">
        <f aca="false">'DCB - Mag - Mirror'!O7</f>
        <v>#NAME?</v>
      </c>
      <c r="K7" s="227"/>
    </row>
    <row r="8" customFormat="false" ht="45" hidden="false" customHeight="true" outlineLevel="0" collapsed="false">
      <c r="A8" s="0" t="str">
        <f aca="false">'DCB - Mag - Mirror'!C8</f>
        <v>DCB_8_alpha_b_P/N_S</v>
      </c>
      <c r="B8" s="27" t="str">
        <f aca="false">IF(ISNUMBER(SEARCH("_P/N",A8)),SUBSTITUTE(A8,"_P/N",""),"")</f>
        <v>DCB_8_alpha_b_S</v>
      </c>
      <c r="C8" s="98" t="str">
        <f aca="false">'DCB - Mag - Mirror'!E8</f>
        <v>P20 - 5/13</v>
      </c>
      <c r="D8" s="0" t="str">
        <f aca="false">'DCB - Mag - Mirror'!F8</f>
        <v>25 - J13 - 2/1 </v>
      </c>
      <c r="E8" s="0" t="e">
        <f aca="false">'DCB - Mag - Mirror'!L8</f>
        <v>#NAME?</v>
      </c>
      <c r="F8" s="98" t="e">
        <f aca="false">CONCATENATE(IF(ISNUMBER(SEARCH("2.5V:",D8)),SUBSTITUTE(D8,"2.5V:",""),D8),"   ",E8)</f>
        <v>#NAME?</v>
      </c>
      <c r="H8" s="98" t="e">
        <f aca="false">'DCB - Mag - Mirror'!N8</f>
        <v>#NAME?</v>
      </c>
      <c r="I8" s="98" t="e">
        <f aca="false">'DCB - Mag - Mirror'!O8</f>
        <v>#NAME?</v>
      </c>
      <c r="K8" s="227"/>
    </row>
    <row r="9" customFormat="false" ht="45" hidden="false" customHeight="true" outlineLevel="0" collapsed="false">
      <c r="A9" s="0" t="str">
        <f aca="false">'DCB - Mag - Mirror'!C9</f>
        <v>DCB_10_11_alpha_b_25_P/N</v>
      </c>
      <c r="B9" s="27" t="str">
        <f aca="false">IF(ISNUMBER(SEARCH("_P/N",A9)),SUBSTITUTE(A9,"_P/N",""),"")</f>
        <v>DCB_10_11_alpha_b_25</v>
      </c>
      <c r="C9" s="98" t="str">
        <f aca="false">'DCB - Mag - Mirror'!E9</f>
        <v>P20 - 6/14</v>
      </c>
      <c r="D9" s="0" t="str">
        <f aca="false">'DCB - Mag - Mirror'!F9</f>
        <v>2.5V: 34 - J12 - 6/5</v>
      </c>
      <c r="E9" s="0" t="e">
        <f aca="false">'DCB - Mag - Mirror'!L9</f>
        <v>#NAME?</v>
      </c>
      <c r="F9" s="98" t="e">
        <f aca="false">CONCATENATE(IF(ISNUMBER(SEARCH("2.5V:",D9)),SUBSTITUTE(D9,"2.5V:",""),D9),"   ",E9)</f>
        <v>#NAME?</v>
      </c>
      <c r="H9" s="98" t="e">
        <f aca="false">'DCB - Mag - Mirror'!N9</f>
        <v>#NAME?</v>
      </c>
      <c r="I9" s="98" t="e">
        <f aca="false">'DCB - Mag - Mirror'!O9</f>
        <v>#NAME?</v>
      </c>
      <c r="K9" s="227"/>
    </row>
    <row r="10" customFormat="false" ht="45" hidden="false" customHeight="true" outlineLevel="0" collapsed="false">
      <c r="A10" s="0" t="str">
        <f aca="false">'DCB - Mag - Mirror'!C10</f>
        <v>DCB_11_alpha_b_P/N</v>
      </c>
      <c r="B10" s="27" t="str">
        <f aca="false">IF(ISNUMBER(SEARCH("_P/N",A10)),SUBSTITUTE(A10,"_P/N",""),"")</f>
        <v>DCB_11_alpha_b</v>
      </c>
      <c r="C10" s="98" t="str">
        <f aca="false">'DCB - Mag - Mirror'!E10</f>
        <v>P20 - 7/15</v>
      </c>
      <c r="D10" s="0" t="str">
        <f aca="false">'DCB - Mag - Mirror'!F10</f>
        <v>26 - J13 - 4/3</v>
      </c>
      <c r="E10" s="0" t="e">
        <f aca="false">'DCB - Mag - Mirror'!L10</f>
        <v>#NAME?</v>
      </c>
      <c r="F10" s="98" t="e">
        <f aca="false">CONCATENATE(IF(ISNUMBER(SEARCH("2.5V:",D10)),SUBSTITUTE(D10,"2.5V:",""),D10),"   ",E10)</f>
        <v>#NAME?</v>
      </c>
      <c r="H10" s="98" t="e">
        <f aca="false">'DCB - Mag - Mirror'!N10</f>
        <v>#NAME?</v>
      </c>
      <c r="I10" s="98" t="e">
        <f aca="false">'DCB - Mag - Mirror'!O10</f>
        <v>#NAME?</v>
      </c>
      <c r="K10" s="227"/>
    </row>
    <row r="11" customFormat="false" ht="5.1" hidden="false" customHeight="true" outlineLevel="0" collapsed="false"/>
    <row r="12" customFormat="false" ht="5.1" hidden="false" customHeight="true" outlineLevel="0" collapsed="false"/>
    <row r="13" customFormat="false" ht="45" hidden="false" customHeight="true" outlineLevel="0" collapsed="false">
      <c r="A13" s="0" t="str">
        <f aca="false">'DCB - Mag - Mirror'!C13</f>
        <v>DCB_0_alpha_b_P/N</v>
      </c>
      <c r="B13" s="27" t="str">
        <f aca="false">IF(ISNUMBER(SEARCH("_P/N",A13)),SUBSTITUTE(A13,"_P/N",""),"")</f>
        <v>DCB_0_alpha_b</v>
      </c>
      <c r="C13" s="98" t="str">
        <f aca="false">'DCB - Mag - Mirror'!E13</f>
        <v>P21 - 1/9</v>
      </c>
      <c r="D13" s="0" t="str">
        <f aca="false">'DCB - Mag - Mirror'!F13</f>
        <v>25 - J12 - 4/3</v>
      </c>
      <c r="E13" s="0" t="e">
        <f aca="false">'DCB - Mag - Mirror'!L13</f>
        <v>#NAME?</v>
      </c>
      <c r="F13" s="98" t="e">
        <f aca="false">CONCATENATE(IF(ISNUMBER(SEARCH("2.5V:",D13)),SUBSTITUTE(D13,"2.5V:",""),D13),"   ",E13)</f>
        <v>#NAME?</v>
      </c>
      <c r="H13" s="98" t="e">
        <f aca="false">'DCB - Mag - Mirror'!N13</f>
        <v>#NAME?</v>
      </c>
      <c r="I13" s="98" t="e">
        <f aca="false">'DCB - Mag - Mirror'!O13</f>
        <v>#NAME?</v>
      </c>
      <c r="K13" s="227"/>
    </row>
    <row r="14" customFormat="false" ht="45" hidden="false" customHeight="true" outlineLevel="0" collapsed="false">
      <c r="A14" s="0" t="str">
        <f aca="false">'DCB - Mag - Mirror'!C14</f>
        <v>DCB_1_alpha_b_P/N_S</v>
      </c>
      <c r="B14" s="27" t="str">
        <f aca="false">IF(ISNUMBER(SEARCH("_P/N",A14)),SUBSTITUTE(A14,"_P/N",""),"")</f>
        <v>DCB_1_alpha_b_S</v>
      </c>
      <c r="C14" s="98" t="str">
        <f aca="false">'DCB - Mag - Mirror'!E14</f>
        <v>P21 - 2/10</v>
      </c>
      <c r="D14" s="0" t="str">
        <f aca="false">'DCB - Mag - Mirror'!F14</f>
        <v>25 - J12 - 6/5</v>
      </c>
      <c r="E14" s="0" t="e">
        <f aca="false">'DCB - Mag - Mirror'!L14</f>
        <v>#NAME?</v>
      </c>
      <c r="F14" s="98" t="e">
        <f aca="false">CONCATENATE(IF(ISNUMBER(SEARCH("2.5V:",D14)),SUBSTITUTE(D14,"2.5V:",""),D14),"   ",E14)</f>
        <v>#NAME?</v>
      </c>
      <c r="H14" s="98" t="e">
        <f aca="false">'DCB - Mag - Mirror'!N14</f>
        <v>#NAME?</v>
      </c>
      <c r="I14" s="98" t="e">
        <f aca="false">'DCB - Mag - Mirror'!O14</f>
        <v>#NAME?</v>
      </c>
      <c r="K14" s="227"/>
    </row>
    <row r="15" customFormat="false" ht="45" hidden="false" customHeight="true" outlineLevel="0" collapsed="false">
      <c r="A15" s="0" t="str">
        <f aca="false">'DCB - Mag - Mirror'!C15</f>
        <v>DCB_1_alpha_b_P/N</v>
      </c>
      <c r="B15" s="27" t="str">
        <f aca="false">IF(ISNUMBER(SEARCH("_P/N",A15)),SUBSTITUTE(A15,"_P/N",""),"")</f>
        <v>DCB_1_alpha_b</v>
      </c>
      <c r="C15" s="98" t="str">
        <f aca="false">'DCB - Mag - Mirror'!E15</f>
        <v>P21 - 3/11</v>
      </c>
      <c r="D15" s="0" t="str">
        <f aca="false">'DCB - Mag - Mirror'!F15</f>
        <v>25 - J12 - 8/7</v>
      </c>
      <c r="E15" s="0" t="e">
        <f aca="false">'DCB - Mag - Mirror'!L15</f>
        <v>#NAME?</v>
      </c>
      <c r="F15" s="98" t="e">
        <f aca="false">CONCATENATE(IF(ISNUMBER(SEARCH("2.5V:",D15)),SUBSTITUTE(D15,"2.5V:",""),D15),"   ",E15)</f>
        <v>#NAME?</v>
      </c>
      <c r="H15" s="98" t="e">
        <f aca="false">'DCB - Mag - Mirror'!N15</f>
        <v>#NAME?</v>
      </c>
      <c r="I15" s="98" t="e">
        <f aca="false">'DCB - Mag - Mirror'!O15</f>
        <v>#NAME?</v>
      </c>
      <c r="K15" s="227"/>
    </row>
    <row r="16" customFormat="false" ht="45" hidden="false" customHeight="true" outlineLevel="0" collapsed="false">
      <c r="A16" s="0" t="str">
        <f aca="false">'DCB - Mag - Mirror'!C16</f>
        <v>DCB_4_alpha_b_P/N</v>
      </c>
      <c r="B16" s="27" t="str">
        <f aca="false">IF(ISNUMBER(SEARCH("_P/N",A16)),SUBSTITUTE(A16,"_P/N",""),"")</f>
        <v>DCB_4_alpha_b</v>
      </c>
      <c r="C16" s="98" t="str">
        <f aca="false">'DCB - Mag - Mirror'!E16</f>
        <v>P21 - 4/12</v>
      </c>
      <c r="D16" s="0" t="str">
        <f aca="false">'DCB - Mag - Mirror'!F16</f>
        <v>27 - J12 - 4/3</v>
      </c>
      <c r="E16" s="0" t="e">
        <f aca="false">'DCB - Mag - Mirror'!L16</f>
        <v>#NAME?</v>
      </c>
      <c r="F16" s="98" t="e">
        <f aca="false">CONCATENATE(IF(ISNUMBER(SEARCH("2.5V:",D16)),SUBSTITUTE(D16,"2.5V:",""),D16),"   ",E16)</f>
        <v>#NAME?</v>
      </c>
      <c r="H16" s="98" t="e">
        <f aca="false">'DCB - Mag - Mirror'!N16</f>
        <v>#NAME?</v>
      </c>
      <c r="I16" s="98" t="e">
        <f aca="false">'DCB - Mag - Mirror'!O16</f>
        <v>#NAME?</v>
      </c>
      <c r="K16" s="227"/>
    </row>
    <row r="17" customFormat="false" ht="45" hidden="false" customHeight="true" outlineLevel="0" collapsed="false">
      <c r="A17" s="0" t="str">
        <f aca="false">'DCB - Mag - Mirror'!C17</f>
        <v>DCB_4_alpha_b_P/N_S</v>
      </c>
      <c r="B17" s="27" t="str">
        <f aca="false">IF(ISNUMBER(SEARCH("_P/N",A17)),SUBSTITUTE(A17,"_P/N",""),"")</f>
        <v>DCB_4_alpha_b_S</v>
      </c>
      <c r="C17" s="98" t="str">
        <f aca="false">'DCB - Mag - Mirror'!E17</f>
        <v>P21 - 5/13</v>
      </c>
      <c r="D17" s="0" t="str">
        <f aca="false">'DCB - Mag - Mirror'!F17</f>
        <v>27 - J12 - 2/1</v>
      </c>
      <c r="E17" s="0" t="e">
        <f aca="false">'DCB - Mag - Mirror'!L17</f>
        <v>#NAME?</v>
      </c>
      <c r="F17" s="98" t="e">
        <f aca="false">CONCATENATE(IF(ISNUMBER(SEARCH("2.5V:",D17)),SUBSTITUTE(D17,"2.5V:",""),D17),"   ",E17)</f>
        <v>#NAME?</v>
      </c>
      <c r="H17" s="98" t="e">
        <f aca="false">'DCB - Mag - Mirror'!N17</f>
        <v>#NAME?</v>
      </c>
      <c r="I17" s="98" t="e">
        <f aca="false">'DCB - Mag - Mirror'!O17</f>
        <v>#NAME?</v>
      </c>
      <c r="K17" s="227"/>
    </row>
    <row r="18" customFormat="false" ht="45" hidden="false" customHeight="true" outlineLevel="0" collapsed="false">
      <c r="A18" s="0" t="str">
        <f aca="false">'DCB - Mag - Mirror'!C18</f>
        <v>DCB_0_alpha_b_P/N_S</v>
      </c>
      <c r="B18" s="27" t="str">
        <f aca="false">IF(ISNUMBER(SEARCH("_P/N",A18)),SUBSTITUTE(A18,"_P/N",""),"")</f>
        <v>DCB_0_alpha_b_S</v>
      </c>
      <c r="C18" s="98" t="str">
        <f aca="false">'DCB - Mag - Mirror'!E18</f>
        <v>P21 - 6/14</v>
      </c>
      <c r="D18" s="0" t="str">
        <f aca="false">'DCB - Mag - Mirror'!F18</f>
        <v>25 - J12 - 2/1</v>
      </c>
      <c r="E18" s="0" t="e">
        <f aca="false">'DCB - Mag - Mirror'!L18</f>
        <v>#NAME?</v>
      </c>
      <c r="F18" s="98" t="e">
        <f aca="false">CONCATENATE(IF(ISNUMBER(SEARCH("2.5V:",D18)),SUBSTITUTE(D18,"2.5V:",""),D18),"   ",E18)</f>
        <v>#NAME?</v>
      </c>
      <c r="H18" s="98" t="e">
        <f aca="false">'DCB - Mag - Mirror'!N18</f>
        <v>#NAME?</v>
      </c>
      <c r="I18" s="98" t="e">
        <f aca="false">'DCB - Mag - Mirror'!O18</f>
        <v>#NAME?</v>
      </c>
      <c r="K18" s="227"/>
    </row>
    <row r="19" customFormat="false" ht="45" hidden="false" customHeight="true" outlineLevel="0" collapsed="false">
      <c r="A19" s="0" t="str">
        <f aca="false">'DCB - Mag - Mirror'!C19</f>
        <v>DCB_2_3_alpha_b_25_P/N</v>
      </c>
      <c r="B19" s="27" t="str">
        <f aca="false">IF(ISNUMBER(SEARCH("_P/N",A19)),SUBSTITUTE(A19,"_P/N",""),"")</f>
        <v>DCB_2_3_alpha_b_25</v>
      </c>
      <c r="C19" s="98" t="str">
        <f aca="false">'DCB - Mag - Mirror'!E19</f>
        <v>P21 - 7/15</v>
      </c>
      <c r="D19" s="0" t="str">
        <f aca="false">'DCB - Mag - Mirror'!F19</f>
        <v>2.5V: 34 - J12 - 4/3</v>
      </c>
      <c r="E19" s="0" t="e">
        <f aca="false">'DCB - Mag - Mirror'!L19</f>
        <v>#NAME?</v>
      </c>
      <c r="F19" s="98" t="e">
        <f aca="false">CONCATENATE(IF(ISNUMBER(SEARCH("2.5V:",D19)),SUBSTITUTE(D19,"2.5V:",""),D19),"   ",E19)</f>
        <v>#NAME?</v>
      </c>
      <c r="H19" s="98" t="e">
        <f aca="false">'DCB - Mag - Mirror'!N19</f>
        <v>#NAME?</v>
      </c>
      <c r="I19" s="98" t="e">
        <f aca="false">'DCB - Mag - Mirror'!O19</f>
        <v>#NAME?</v>
      </c>
      <c r="K19" s="227"/>
    </row>
    <row r="20" customFormat="false" ht="5.1" hidden="false" customHeight="true" outlineLevel="0" collapsed="false"/>
    <row r="21" customFormat="false" ht="5.1" hidden="false" customHeight="true" outlineLevel="0" collapsed="false"/>
    <row r="22" customFormat="false" ht="45" hidden="false" customHeight="true" outlineLevel="0" collapsed="false">
      <c r="A22" s="0" t="str">
        <f aca="false">'DCB - Mag - Mirror'!C22</f>
        <v>DCB_6_alpha_b_P/N_S</v>
      </c>
      <c r="B22" s="27" t="str">
        <f aca="false">IF(ISNUMBER(SEARCH("_P/N",A22)),SUBSTITUTE(A22,"_P/N",""),"")</f>
        <v>DCB_6_alpha_b_S</v>
      </c>
      <c r="C22" s="98" t="str">
        <f aca="false">'DCB - Mag - Mirror'!E22</f>
        <v>P23 - 1/9</v>
      </c>
      <c r="D22" s="0" t="str">
        <f aca="false">'DCB - Mag - Mirror'!F22</f>
        <v>27 - J13 - 2/1</v>
      </c>
      <c r="E22" s="0" t="e">
        <f aca="false">'DCB - Mag - Mirror'!L22</f>
        <v>#NAME?</v>
      </c>
      <c r="F22" s="98" t="e">
        <f aca="false">CONCATENATE(IF(ISNUMBER(SEARCH("2.5V:",D22)),SUBSTITUTE(D22,"2.5V:",""),D22),"   ",E22)</f>
        <v>#NAME?</v>
      </c>
      <c r="H22" s="98" t="e">
        <f aca="false">'DCB - Mag - Mirror'!N22</f>
        <v>#NAME?</v>
      </c>
      <c r="I22" s="98" t="e">
        <f aca="false">'DCB - Mag - Mirror'!O22</f>
        <v>#NAME?</v>
      </c>
      <c r="K22" s="227"/>
    </row>
    <row r="23" customFormat="false" ht="45" hidden="false" customHeight="true" outlineLevel="0" collapsed="false">
      <c r="A23" s="0" t="str">
        <f aca="false">'DCB - Mag - Mirror'!C23</f>
        <v>DCB_6_alpha_b_P/N</v>
      </c>
      <c r="B23" s="27" t="str">
        <f aca="false">IF(ISNUMBER(SEARCH("_P/N",A23)),SUBSTITUTE(A23,"_P/N",""),"")</f>
        <v>DCB_6_alpha_b</v>
      </c>
      <c r="C23" s="98" t="str">
        <f aca="false">'DCB - Mag - Mirror'!E23</f>
        <v>P23 - 2/10</v>
      </c>
      <c r="D23" s="0" t="str">
        <f aca="false">'DCB - Mag - Mirror'!F23</f>
        <v>27 - J13 - 4/3</v>
      </c>
      <c r="E23" s="0" t="e">
        <f aca="false">'DCB - Mag - Mirror'!L23</f>
        <v>#NAME?</v>
      </c>
      <c r="F23" s="98" t="e">
        <f aca="false">CONCATENATE(IF(ISNUMBER(SEARCH("2.5V:",D23)),SUBSTITUTE(D23,"2.5V:",""),D23),"   ",E23)</f>
        <v>#NAME?</v>
      </c>
      <c r="H23" s="98" t="e">
        <f aca="false">'DCB - Mag - Mirror'!N23</f>
        <v>#NAME?</v>
      </c>
      <c r="I23" s="98" t="e">
        <f aca="false">'DCB - Mag - Mirror'!O23</f>
        <v>#NAME?</v>
      </c>
      <c r="K23" s="227"/>
    </row>
    <row r="24" customFormat="false" ht="45" hidden="false" customHeight="true" outlineLevel="0" collapsed="false">
      <c r="A24" s="0" t="str">
        <f aca="false">'DCB - Mag - Mirror'!C24</f>
        <v>DCB_9_alpha_b_P/N_S</v>
      </c>
      <c r="B24" s="27" t="str">
        <f aca="false">IF(ISNUMBER(SEARCH("_P/N",A24)),SUBSTITUTE(A24,"_P/N",""),"")</f>
        <v>DCB_9_alpha_b_S</v>
      </c>
      <c r="C24" s="98" t="str">
        <f aca="false">'DCB - Mag - Mirror'!E24</f>
        <v>P23 - 3/11</v>
      </c>
      <c r="D24" s="0" t="str">
        <f aca="false">'DCB - Mag - Mirror'!F24</f>
        <v>25 - J13 - 6/5</v>
      </c>
      <c r="E24" s="0" t="e">
        <f aca="false">'DCB - Mag - Mirror'!L24</f>
        <v>#NAME?</v>
      </c>
      <c r="F24" s="98" t="e">
        <f aca="false">CONCATENATE(IF(ISNUMBER(SEARCH("2.5V:",D24)),SUBSTITUTE(D24,"2.5V:",""),D24),"   ",E24)</f>
        <v>#NAME?</v>
      </c>
      <c r="H24" s="98" t="e">
        <f aca="false">'DCB - Mag - Mirror'!N24</f>
        <v>#NAME?</v>
      </c>
      <c r="I24" s="98" t="e">
        <f aca="false">'DCB - Mag - Mirror'!O24</f>
        <v>#NAME?</v>
      </c>
      <c r="K24" s="227"/>
    </row>
    <row r="25" customFormat="false" ht="45" hidden="false" customHeight="true" outlineLevel="0" collapsed="false">
      <c r="A25" s="0" t="str">
        <f aca="false">'DCB - Mag - Mirror'!C25</f>
        <v>DCB_8_9_alpha_b_25_P/N</v>
      </c>
      <c r="B25" s="27" t="str">
        <f aca="false">IF(ISNUMBER(SEARCH("_P/N",A25)),SUBSTITUTE(A25,"_P/N",""),"")</f>
        <v>DCB_8_9_alpha_b_25</v>
      </c>
      <c r="C25" s="98" t="str">
        <f aca="false">'DCB - Mag - Mirror'!E25</f>
        <v>P23 - 4/12</v>
      </c>
      <c r="D25" s="0" t="str">
        <f aca="false">'DCB - Mag - Mirror'!F25</f>
        <v>2.5V: 34 - J13 - 6/5</v>
      </c>
      <c r="E25" s="0" t="e">
        <f aca="false">'DCB - Mag - Mirror'!L25</f>
        <v>#NAME?</v>
      </c>
      <c r="F25" s="98" t="e">
        <f aca="false">CONCATENATE(IF(ISNUMBER(SEARCH("2.5V:",D25)),SUBSTITUTE(D25,"2.5V:",""),D25),"   ",E25)</f>
        <v>#NAME?</v>
      </c>
      <c r="H25" s="98" t="e">
        <f aca="false">'DCB - Mag - Mirror'!N25</f>
        <v>#NAME?</v>
      </c>
      <c r="I25" s="98" t="e">
        <f aca="false">'DCB - Mag - Mirror'!O25</f>
        <v>#NAME?</v>
      </c>
      <c r="K25" s="227"/>
    </row>
    <row r="26" customFormat="false" ht="45" hidden="false" customHeight="true" outlineLevel="0" collapsed="false">
      <c r="A26" s="0" t="str">
        <f aca="false">'DCB - Mag - Mirror'!C26</f>
        <v>DCB_9_alpha_b_P/N</v>
      </c>
      <c r="B26" s="27" t="str">
        <f aca="false">IF(ISNUMBER(SEARCH("_P/N",A26)),SUBSTITUTE(A26,"_P/N",""),"")</f>
        <v>DCB_9_alpha_b</v>
      </c>
      <c r="C26" s="98" t="str">
        <f aca="false">'DCB - Mag - Mirror'!E26</f>
        <v>P23 - 5/13</v>
      </c>
      <c r="D26" s="0" t="str">
        <f aca="false">'DCB - Mag - Mirror'!F26</f>
        <v>25 - J13 - 8/7</v>
      </c>
      <c r="E26" s="0" t="e">
        <f aca="false">'DCB - Mag - Mirror'!L26</f>
        <v>#NAME?</v>
      </c>
      <c r="F26" s="98" t="e">
        <f aca="false">CONCATENATE(IF(ISNUMBER(SEARCH("2.5V:",D26)),SUBSTITUTE(D26,"2.5V:",""),D26),"   ",E26)</f>
        <v>#NAME?</v>
      </c>
      <c r="H26" s="98" t="e">
        <f aca="false">'DCB - Mag - Mirror'!N26</f>
        <v>#NAME?</v>
      </c>
      <c r="I26" s="98" t="e">
        <f aca="false">'DCB - Mag - Mirror'!O26</f>
        <v>#NAME?</v>
      </c>
      <c r="K26" s="227"/>
    </row>
    <row r="27" customFormat="false" ht="45" hidden="false" customHeight="true" outlineLevel="0" collapsed="false">
      <c r="A27" s="0" t="str">
        <f aca="false">'DCB - Mag - Mirror'!C27</f>
        <v>DCB_10_alpha_b_P/N_S</v>
      </c>
      <c r="B27" s="27" t="str">
        <f aca="false">IF(ISNUMBER(SEARCH("_P/N",A27)),SUBSTITUTE(A27,"_P/N",""),"")</f>
        <v>DCB_10_alpha_b_S</v>
      </c>
      <c r="C27" s="98" t="str">
        <f aca="false">'DCB - Mag - Mirror'!E27</f>
        <v>P23 - 6/14</v>
      </c>
      <c r="D27" s="0" t="str">
        <f aca="false">'DCB - Mag - Mirror'!F27</f>
        <v>26 - J12 - 2/1</v>
      </c>
      <c r="E27" s="0" t="e">
        <f aca="false">'DCB - Mag - Mirror'!L27</f>
        <v>#NAME?</v>
      </c>
      <c r="F27" s="98" t="e">
        <f aca="false">CONCATENATE(IF(ISNUMBER(SEARCH("2.5V:",D27)),SUBSTITUTE(D27,"2.5V:",""),D27),"   ",E27)</f>
        <v>#NAME?</v>
      </c>
      <c r="H27" s="98" t="e">
        <f aca="false">'DCB - Mag - Mirror'!N27</f>
        <v>#NAME?</v>
      </c>
      <c r="I27" s="98" t="e">
        <f aca="false">'DCB - Mag - Mirror'!O27</f>
        <v>#NAME?</v>
      </c>
      <c r="K27" s="227"/>
    </row>
    <row r="28" customFormat="false" ht="45" hidden="false" customHeight="true" outlineLevel="0" collapsed="false">
      <c r="A28" s="0" t="str">
        <f aca="false">'DCB - Mag - Mirror'!C28</f>
        <v>DCB_10_alpha_b_P/N</v>
      </c>
      <c r="B28" s="27" t="str">
        <f aca="false">IF(ISNUMBER(SEARCH("_P/N",A28)),SUBSTITUTE(A28,"_P/N",""),"")</f>
        <v>DCB_10_alpha_b</v>
      </c>
      <c r="C28" s="98" t="str">
        <f aca="false">'DCB - Mag - Mirror'!E28</f>
        <v>P23 - 7/15</v>
      </c>
      <c r="D28" s="0" t="str">
        <f aca="false">'DCB - Mag - Mirror'!F28</f>
        <v>26 - J12 - 4/3</v>
      </c>
      <c r="E28" s="0" t="e">
        <f aca="false">'DCB - Mag - Mirror'!L28</f>
        <v>#NAME?</v>
      </c>
      <c r="F28" s="98" t="e">
        <f aca="false">CONCATENATE(IF(ISNUMBER(SEARCH("2.5V:",D28)),SUBSTITUTE(D28,"2.5V:",""),D28),"   ",E28)</f>
        <v>#NAME?</v>
      </c>
      <c r="H28" s="98" t="e">
        <f aca="false">'DCB - Mag - Mirror'!N28</f>
        <v>#NAME?</v>
      </c>
      <c r="I28" s="98" t="e">
        <f aca="false">'DCB - Mag - Mirror'!O28</f>
        <v>#NAME?</v>
      </c>
      <c r="K28" s="227"/>
    </row>
    <row r="29" customFormat="false" ht="45" hidden="false" customHeight="true" outlineLevel="0" collapsed="false">
      <c r="A29" s="0" t="str">
        <f aca="false">'DCB - Mag - Mirror'!C29</f>
        <v>DCB_11_alpha_b_P/N_S</v>
      </c>
      <c r="B29" s="27" t="str">
        <f aca="false">IF(ISNUMBER(SEARCH("_P/N",A29)),SUBSTITUTE(A29,"_P/N",""),"")</f>
        <v>DCB_11_alpha_b_S</v>
      </c>
      <c r="C29" s="98" t="str">
        <f aca="false">'DCB - Mag - Mirror'!E29</f>
        <v>P23 - 8/16</v>
      </c>
      <c r="D29" s="0" t="str">
        <f aca="false">'DCB - Mag - Mirror'!F29</f>
        <v>26 - J13 - 2/1</v>
      </c>
      <c r="E29" s="0" t="e">
        <f aca="false">'DCB - Mag - Mirror'!L29</f>
        <v>#NAME?</v>
      </c>
      <c r="F29" s="98" t="e">
        <f aca="false">CONCATENATE(IF(ISNUMBER(SEARCH("2.5V:",D29)),SUBSTITUTE(D29,"2.5V:",""),D29),"   ",E29)</f>
        <v>#NAME?</v>
      </c>
      <c r="H29" s="98" t="e">
        <f aca="false">'DCB - Mag - Mirror'!N29</f>
        <v>#NAME?</v>
      </c>
      <c r="I29" s="98" t="e">
        <f aca="false">'DCB - Mag - Mirror'!O29</f>
        <v>#NAME?</v>
      </c>
      <c r="K29" s="227"/>
    </row>
    <row r="30" customFormat="false" ht="5.1" hidden="false" customHeight="true" outlineLevel="0" collapsed="false"/>
    <row r="31" customFormat="false" ht="45" hidden="false" customHeight="true" outlineLevel="0" collapsed="false">
      <c r="A31" s="0" t="str">
        <f aca="false">'DCB - Mag - Mirror'!C31</f>
        <v>DCB_0_1_alpha_b_25_P/N</v>
      </c>
      <c r="B31" s="27" t="str">
        <f aca="false">IF(ISNUMBER(SEARCH("_P/N",A31)),SUBSTITUTE(A31,"_P/N",""),"")</f>
        <v>DCB_0_1_alpha_b_25</v>
      </c>
      <c r="C31" s="98" t="str">
        <f aca="false">'DCB - Mag - Mirror'!E31</f>
        <v>P24 - 1/9</v>
      </c>
      <c r="D31" s="0" t="str">
        <f aca="false">'DCB - Mag - Mirror'!F31</f>
        <v>2.5V: 34 - J13 - 2/1</v>
      </c>
      <c r="E31" s="0" t="e">
        <f aca="false">'DCB - Mag - Mirror'!L31</f>
        <v>#NAME?</v>
      </c>
      <c r="F31" s="98" t="e">
        <f aca="false">CONCATENATE(IF(ISNUMBER(SEARCH("2.5V:",D31)),SUBSTITUTE(D31,"2.5V:",""),D31),"   ",E31)</f>
        <v>#NAME?</v>
      </c>
      <c r="H31" s="98" t="e">
        <f aca="false">'DCB - Mag - Mirror'!N31</f>
        <v>#NAME?</v>
      </c>
      <c r="I31" s="98" t="e">
        <f aca="false">'DCB - Mag - Mirror'!O31</f>
        <v>#NAME?</v>
      </c>
      <c r="K31" s="227"/>
    </row>
    <row r="32" customFormat="false" ht="45" hidden="false" customHeight="true" outlineLevel="0" collapsed="false">
      <c r="A32" s="0" t="str">
        <f aca="false">'DCB - Mag - Mirror'!C32</f>
        <v>DCB_3_alpha_b_P/N</v>
      </c>
      <c r="B32" s="27" t="str">
        <f aca="false">IF(ISNUMBER(SEARCH("_P/N",A32)),SUBSTITUTE(A32,"_P/N",""),"")</f>
        <v>DCB_3_alpha_b</v>
      </c>
      <c r="C32" s="98" t="str">
        <f aca="false">'DCB - Mag - Mirror'!E32</f>
        <v>P24 - 2/10</v>
      </c>
      <c r="D32" s="0" t="str">
        <f aca="false">'DCB - Mag - Mirror'!F32</f>
        <v>26 - J13 - 8/7</v>
      </c>
      <c r="E32" s="0" t="e">
        <f aca="false">'DCB - Mag - Mirror'!L32</f>
        <v>#NAME?</v>
      </c>
      <c r="F32" s="98" t="e">
        <f aca="false">CONCATENATE(IF(ISNUMBER(SEARCH("2.5V:",D32)),SUBSTITUTE(D32,"2.5V:",""),D32),"   ",E32)</f>
        <v>#NAME?</v>
      </c>
      <c r="H32" s="98" t="e">
        <f aca="false">'DCB - Mag - Mirror'!N32</f>
        <v>#NAME?</v>
      </c>
      <c r="I32" s="98" t="e">
        <f aca="false">'DCB - Mag - Mirror'!O32</f>
        <v>#NAME?</v>
      </c>
      <c r="K32" s="227"/>
    </row>
    <row r="33" customFormat="false" ht="45" hidden="false" customHeight="true" outlineLevel="0" collapsed="false">
      <c r="A33" s="0" t="str">
        <f aca="false">'DCB - Mag - Mirror'!C33</f>
        <v>DCB_5_alpha_b_P/N_S</v>
      </c>
      <c r="B33" s="27" t="str">
        <f aca="false">IF(ISNUMBER(SEARCH("_P/N",A33)),SUBSTITUTE(A33,"_P/N",""),"")</f>
        <v>DCB_5_alpha_b_S</v>
      </c>
      <c r="C33" s="98" t="str">
        <f aca="false">'DCB - Mag - Mirror'!E33</f>
        <v>P24 - 3/11</v>
      </c>
      <c r="D33" s="0" t="str">
        <f aca="false">'DCB - Mag - Mirror'!F33</f>
        <v>27 - J12 - 6/5</v>
      </c>
      <c r="E33" s="0" t="e">
        <f aca="false">'DCB - Mag - Mirror'!L33</f>
        <v>#NAME?</v>
      </c>
      <c r="F33" s="98" t="e">
        <f aca="false">CONCATENATE(IF(ISNUMBER(SEARCH("2.5V:",D33)),SUBSTITUTE(D33,"2.5V:",""),D33),"   ",E33)</f>
        <v>#NAME?</v>
      </c>
      <c r="H33" s="98" t="e">
        <f aca="false">'DCB - Mag - Mirror'!N33</f>
        <v>#NAME?</v>
      </c>
      <c r="I33" s="98" t="e">
        <f aca="false">'DCB - Mag - Mirror'!O33</f>
        <v>#NAME?</v>
      </c>
      <c r="K33" s="227"/>
    </row>
    <row r="34" customFormat="false" ht="45" hidden="false" customHeight="true" outlineLevel="0" collapsed="false">
      <c r="A34" s="0" t="str">
        <f aca="false">'DCB - Mag - Mirror'!C34</f>
        <v>DCB_4_5_alpha_b_25_P/N</v>
      </c>
      <c r="B34" s="27" t="str">
        <f aca="false">IF(ISNUMBER(SEARCH("_P/N",A34)),SUBSTITUTE(A34,"_P/N",""),"")</f>
        <v>DCB_4_5_alpha_b_25</v>
      </c>
      <c r="C34" s="98" t="str">
        <f aca="false">'DCB - Mag - Mirror'!E34</f>
        <v>P24 - 4/12</v>
      </c>
      <c r="D34" s="0" t="str">
        <f aca="false">'DCB - Mag - Mirror'!F34</f>
        <v>2.5V: 34 - J13 - 4/3</v>
      </c>
      <c r="E34" s="0" t="e">
        <f aca="false">'DCB - Mag - Mirror'!L34</f>
        <v>#NAME?</v>
      </c>
      <c r="F34" s="98" t="e">
        <f aca="false">CONCATENATE(IF(ISNUMBER(SEARCH("2.5V:",D34)),SUBSTITUTE(D34,"2.5V:",""),D34),"   ",E34)</f>
        <v>#NAME?</v>
      </c>
      <c r="H34" s="98" t="e">
        <f aca="false">'DCB - Mag - Mirror'!N34</f>
        <v>#NAME?</v>
      </c>
      <c r="I34" s="98" t="e">
        <f aca="false">'DCB - Mag - Mirror'!O34</f>
        <v>#NAME?</v>
      </c>
      <c r="K34" s="227"/>
    </row>
    <row r="35" customFormat="false" ht="45" hidden="false" customHeight="true" outlineLevel="0" collapsed="false">
      <c r="A35" s="0" t="str">
        <f aca="false">'DCB - Mag - Mirror'!C35</f>
        <v>DCB_5_alpha_b_P/N</v>
      </c>
      <c r="B35" s="27" t="str">
        <f aca="false">IF(ISNUMBER(SEARCH("_P/N",A35)),SUBSTITUTE(A35,"_P/N",""),"")</f>
        <v>DCB_5_alpha_b</v>
      </c>
      <c r="C35" s="98" t="str">
        <f aca="false">'DCB - Mag - Mirror'!E35</f>
        <v>P24 - 5/13</v>
      </c>
      <c r="D35" s="0" t="str">
        <f aca="false">'DCB - Mag - Mirror'!F35</f>
        <v>27 - J12 - 8/7</v>
      </c>
      <c r="E35" s="0" t="e">
        <f aca="false">'DCB - Mag - Mirror'!L35</f>
        <v>#NAME?</v>
      </c>
      <c r="F35" s="98" t="e">
        <f aca="false">CONCATENATE(IF(ISNUMBER(SEARCH("2.5V:",D35)),SUBSTITUTE(D35,"2.5V:",""),D35),"   ",E35)</f>
        <v>#NAME?</v>
      </c>
      <c r="H35" s="98" t="e">
        <f aca="false">'DCB - Mag - Mirror'!N35</f>
        <v>#NAME?</v>
      </c>
      <c r="I35" s="98" t="e">
        <f aca="false">'DCB - Mag - Mirror'!O35</f>
        <v>#NAME?</v>
      </c>
      <c r="K35" s="227"/>
    </row>
    <row r="36" customFormat="false" ht="45" hidden="false" customHeight="true" outlineLevel="0" collapsed="false">
      <c r="A36" s="0" t="str">
        <f aca="false">'DCB - Mag - Mirror'!C36</f>
        <v>DCB_3_alpha_b_P/N_S</v>
      </c>
      <c r="B36" s="27" t="str">
        <f aca="false">IF(ISNUMBER(SEARCH("_P/N",A36)),SUBSTITUTE(A36,"_P/N",""),"")</f>
        <v>DCB_3_alpha_b_S</v>
      </c>
      <c r="C36" s="98" t="str">
        <f aca="false">'DCB - Mag - Mirror'!E36</f>
        <v>P24 - 6/14</v>
      </c>
      <c r="D36" s="0" t="str">
        <f aca="false">'DCB - Mag - Mirror'!F36</f>
        <v>26 - J13 - 6/5</v>
      </c>
      <c r="E36" s="0" t="e">
        <f aca="false">'DCB - Mag - Mirror'!L36</f>
        <v>#NAME?</v>
      </c>
      <c r="F36" s="98" t="e">
        <f aca="false">CONCATENATE(IF(ISNUMBER(SEARCH("2.5V:",D36)),SUBSTITUTE(D36,"2.5V:",""),D36),"   ",E36)</f>
        <v>#NAME?</v>
      </c>
      <c r="H36" s="98" t="e">
        <f aca="false">'DCB - Mag - Mirror'!N36</f>
        <v>#NAME?</v>
      </c>
      <c r="I36" s="98" t="e">
        <f aca="false">'DCB - Mag - Mirror'!O36</f>
        <v>#NAME?</v>
      </c>
      <c r="K36" s="227"/>
    </row>
    <row r="37" customFormat="false" ht="45" hidden="false" customHeight="true" outlineLevel="0" collapsed="false">
      <c r="A37" s="0" t="str">
        <f aca="false">'DCB - Mag - Mirror'!C37</f>
        <v>DCB_2_alpha_b_P/N</v>
      </c>
      <c r="B37" s="27" t="str">
        <f aca="false">IF(ISNUMBER(SEARCH("_P/N",A37)),SUBSTITUTE(A37,"_P/N",""),"")</f>
        <v>DCB_2_alpha_b</v>
      </c>
      <c r="C37" s="98" t="str">
        <f aca="false">'DCB - Mag - Mirror'!E37</f>
        <v>P24 - 7/15</v>
      </c>
      <c r="D37" s="0" t="str">
        <f aca="false">'DCB - Mag - Mirror'!F37</f>
        <v>26 - J12 - 8/7</v>
      </c>
      <c r="E37" s="0" t="e">
        <f aca="false">'DCB - Mag - Mirror'!L37</f>
        <v>#NAME?</v>
      </c>
      <c r="F37" s="98" t="e">
        <f aca="false">CONCATENATE(IF(ISNUMBER(SEARCH("2.5V:",D37)),SUBSTITUTE(D37,"2.5V:",""),D37),"   ",E37)</f>
        <v>#NAME?</v>
      </c>
      <c r="H37" s="98" t="e">
        <f aca="false">'DCB - Mag - Mirror'!N37</f>
        <v>#NAME?</v>
      </c>
      <c r="I37" s="98" t="e">
        <f aca="false">'DCB - Mag - Mirror'!O37</f>
        <v>#NAME?</v>
      </c>
      <c r="K37" s="227"/>
    </row>
    <row r="38" customFormat="false" ht="45" hidden="false" customHeight="true" outlineLevel="0" collapsed="false">
      <c r="A38" s="0" t="str">
        <f aca="false">'DCB - Mag - Mirror'!C38</f>
        <v>DCB_2_alpha_b_P/N_S</v>
      </c>
      <c r="B38" s="27" t="str">
        <f aca="false">IF(ISNUMBER(SEARCH("_P/N",A38)),SUBSTITUTE(A38,"_P/N",""),"")</f>
        <v>DCB_2_alpha_b_S</v>
      </c>
      <c r="C38" s="98" t="str">
        <f aca="false">'DCB - Mag - Mirror'!E38</f>
        <v>P24 - 8/16</v>
      </c>
      <c r="D38" s="0" t="str">
        <f aca="false">'DCB - Mag - Mirror'!F38</f>
        <v>26 - J12 - 6/5</v>
      </c>
      <c r="E38" s="0" t="e">
        <f aca="false">'DCB - Mag - Mirror'!L38</f>
        <v>#NAME?</v>
      </c>
      <c r="F38" s="98" t="e">
        <f aca="false">CONCATENATE(IF(ISNUMBER(SEARCH("2.5V:",D38)),SUBSTITUTE(D38,"2.5V:",""),D38),"   ",E38)</f>
        <v>#NAME?</v>
      </c>
      <c r="H38" s="98" t="e">
        <f aca="false">'DCB - Mag - Mirror'!N38</f>
        <v>#NAME?</v>
      </c>
      <c r="I38" s="98" t="e">
        <f aca="false">'DCB - Mag - Mirror'!O38</f>
        <v>#NAME?</v>
      </c>
      <c r="K38" s="227"/>
    </row>
    <row r="39" customFormat="false" ht="5.1" hidden="false" customHeight="true" outlineLevel="0" collapsed="false"/>
    <row r="40" customFormat="false" ht="45" hidden="false" customHeight="true" outlineLevel="0" collapsed="false">
      <c r="A40" s="0" t="str">
        <f aca="false">'DCB - Mag - Mirror'!C40</f>
        <v>DCB_7_beta_b_P/N</v>
      </c>
      <c r="B40" s="27" t="str">
        <f aca="false">IF(ISNUMBER(SEARCH("_P/N",A40)),SUBSTITUTE(A40,"_P/N",""),"")</f>
        <v>DCB_7_beta_b</v>
      </c>
      <c r="C40" s="98" t="str">
        <f aca="false">'DCB - Mag - Mirror'!E40</f>
        <v>P26 - 1/9</v>
      </c>
      <c r="D40" s="0" t="str">
        <f aca="false">'DCB - Mag - Mirror'!F40</f>
        <v>28 - J13 - 8/7</v>
      </c>
      <c r="E40" s="0" t="e">
        <f aca="false">'DCB - Mag - Mirror'!L40</f>
        <v>#NAME?</v>
      </c>
      <c r="F40" s="98" t="e">
        <f aca="false">CONCATENATE(IF(ISNUMBER(SEARCH("2.5V:",D40)),SUBSTITUTE(D40,"2.5V:",""),D40),"   ",E40)</f>
        <v>#NAME?</v>
      </c>
      <c r="H40" s="98" t="e">
        <f aca="false">'DCB - Mag - Mirror'!N40</f>
        <v>#NAME?</v>
      </c>
      <c r="I40" s="98" t="e">
        <f aca="false">'DCB - Mag - Mirror'!O40</f>
        <v>#NAME?</v>
      </c>
      <c r="K40" s="227"/>
    </row>
    <row r="41" customFormat="false" ht="45" hidden="false" customHeight="true" outlineLevel="0" collapsed="false">
      <c r="A41" s="0" t="str">
        <f aca="false">'DCB - Mag - Mirror'!C41</f>
        <v>DCB_7_beta_b_P/N_S</v>
      </c>
      <c r="B41" s="27" t="str">
        <f aca="false">IF(ISNUMBER(SEARCH("_P/N",A41)),SUBSTITUTE(A41,"_P/N",""),"")</f>
        <v>DCB_7_beta_b_S</v>
      </c>
      <c r="C41" s="98" t="str">
        <f aca="false">'DCB - Mag - Mirror'!E41</f>
        <v>P26 - 2/10</v>
      </c>
      <c r="D41" s="0" t="str">
        <f aca="false">'DCB - Mag - Mirror'!F41</f>
        <v>28 - J13 - 6/5</v>
      </c>
      <c r="E41" s="0" t="e">
        <f aca="false">'DCB - Mag - Mirror'!L41</f>
        <v>#NAME?</v>
      </c>
      <c r="F41" s="98" t="e">
        <f aca="false">CONCATENATE(IF(ISNUMBER(SEARCH("2.5V:",D41)),SUBSTITUTE(D41,"2.5V:",""),D41),"   ",E41)</f>
        <v>#NAME?</v>
      </c>
      <c r="H41" s="98" t="e">
        <f aca="false">'DCB - Mag - Mirror'!N41</f>
        <v>#NAME?</v>
      </c>
      <c r="I41" s="98" t="e">
        <f aca="false">'DCB - Mag - Mirror'!O41</f>
        <v>#NAME?</v>
      </c>
      <c r="K41" s="227"/>
    </row>
    <row r="42" customFormat="false" ht="45" hidden="false" customHeight="true" outlineLevel="0" collapsed="false">
      <c r="A42" s="0" t="str">
        <f aca="false">'DCB - Mag - Mirror'!C42</f>
        <v>DCB_6_7_beta_b_25_P/N</v>
      </c>
      <c r="B42" s="27" t="str">
        <f aca="false">IF(ISNUMBER(SEARCH("_P/N",A42)),SUBSTITUTE(A42,"_P/N",""),"")</f>
        <v>DCB_6_7_beta_b_25</v>
      </c>
      <c r="C42" s="98" t="str">
        <f aca="false">'DCB - Mag - Mirror'!E42</f>
        <v>P26 - 3/11</v>
      </c>
      <c r="D42" s="0" t="str">
        <f aca="false">'DCB - Mag - Mirror'!F42</f>
        <v>2.5V: 35 - J13 - 8/7</v>
      </c>
      <c r="E42" s="0" t="e">
        <f aca="false">'DCB - Mag - Mirror'!L42</f>
        <v>#NAME?</v>
      </c>
      <c r="F42" s="98" t="e">
        <f aca="false">CONCATENATE(IF(ISNUMBER(SEARCH("2.5V:",D42)),SUBSTITUTE(D42,"2.5V:",""),D42),"   ",E42)</f>
        <v>#NAME?</v>
      </c>
      <c r="H42" s="98" t="e">
        <f aca="false">'DCB - Mag - Mirror'!N42</f>
        <v>#NAME?</v>
      </c>
      <c r="I42" s="98" t="e">
        <f aca="false">'DCB - Mag - Mirror'!O42</f>
        <v>#NAME?</v>
      </c>
      <c r="K42" s="227"/>
      <c r="M42" s="227"/>
    </row>
    <row r="43" customFormat="false" ht="45" hidden="false" customHeight="true" outlineLevel="0" collapsed="false">
      <c r="A43" s="0" t="str">
        <f aca="false">'DCB - Mag - Mirror'!C43</f>
        <v>DCB_8_beta_b_P/N</v>
      </c>
      <c r="B43" s="27" t="str">
        <f aca="false">IF(ISNUMBER(SEARCH("_P/N",A43)),SUBSTITUTE(A43,"_P/N",""),"")</f>
        <v>DCB_8_beta_b</v>
      </c>
      <c r="C43" s="98" t="str">
        <f aca="false">'DCB - Mag - Mirror'!E43</f>
        <v>P26 - 4/12</v>
      </c>
      <c r="D43" s="0" t="str">
        <f aca="false">'DCB - Mag - Mirror'!F43</f>
        <v>30 - J13 - 4/3</v>
      </c>
      <c r="E43" s="0" t="e">
        <f aca="false">'DCB - Mag - Mirror'!L43</f>
        <v>#NAME?</v>
      </c>
      <c r="F43" s="98" t="e">
        <f aca="false">CONCATENATE(IF(ISNUMBER(SEARCH("2.5V:",D43)),SUBSTITUTE(D43,"2.5V:",""),D43),"   ",E43)</f>
        <v>#NAME?</v>
      </c>
      <c r="H43" s="98" t="e">
        <f aca="false">'DCB - Mag - Mirror'!N43</f>
        <v>#NAME?</v>
      </c>
      <c r="I43" s="98" t="e">
        <f aca="false">'DCB - Mag - Mirror'!O43</f>
        <v>#NAME?</v>
      </c>
      <c r="K43" s="227"/>
    </row>
    <row r="44" customFormat="false" ht="45" hidden="false" customHeight="true" outlineLevel="0" collapsed="false">
      <c r="A44" s="0" t="str">
        <f aca="false">'DCB - Mag - Mirror'!C44</f>
        <v>DCB_8_beta_b_P/N_S</v>
      </c>
      <c r="B44" s="27" t="str">
        <f aca="false">IF(ISNUMBER(SEARCH("_P/N",A44)),SUBSTITUTE(A44,"_P/N",""),"")</f>
        <v>DCB_8_beta_b_S</v>
      </c>
      <c r="C44" s="98" t="str">
        <f aca="false">'DCB - Mag - Mirror'!E44</f>
        <v>P26 - 5/13</v>
      </c>
      <c r="D44" s="0" t="str">
        <f aca="false">'DCB - Mag - Mirror'!F44</f>
        <v>30 - J13 - 2/1</v>
      </c>
      <c r="E44" s="0" t="e">
        <f aca="false">'DCB - Mag - Mirror'!L44</f>
        <v>#NAME?</v>
      </c>
      <c r="F44" s="98" t="e">
        <f aca="false">CONCATENATE(IF(ISNUMBER(SEARCH("2.5V:",D44)),SUBSTITUTE(D44,"2.5V:",""),D44),"   ",E44)</f>
        <v>#NAME?</v>
      </c>
      <c r="H44" s="98" t="e">
        <f aca="false">'DCB - Mag - Mirror'!N44</f>
        <v>#NAME?</v>
      </c>
      <c r="I44" s="98" t="e">
        <f aca="false">'DCB - Mag - Mirror'!O44</f>
        <v>#NAME?</v>
      </c>
      <c r="K44" s="227"/>
    </row>
    <row r="45" customFormat="false" ht="45" hidden="false" customHeight="true" outlineLevel="0" collapsed="false">
      <c r="A45" s="0" t="str">
        <f aca="false">'DCB - Mag - Mirror'!C45</f>
        <v>DCB_10_11_beta_b_25_P/N</v>
      </c>
      <c r="B45" s="27" t="str">
        <f aca="false">IF(ISNUMBER(SEARCH("_P/N",A45)),SUBSTITUTE(A45,"_P/N",""),"")</f>
        <v>DCB_10_11_beta_b_25</v>
      </c>
      <c r="C45" s="98" t="str">
        <f aca="false">'DCB - Mag - Mirror'!E45</f>
        <v>P26 - 6/14</v>
      </c>
      <c r="D45" s="0" t="str">
        <f aca="false">'DCB - Mag - Mirror'!F45</f>
        <v>2.5V: 35 - J12 - 6/5</v>
      </c>
      <c r="E45" s="0" t="e">
        <f aca="false">'DCB - Mag - Mirror'!L45</f>
        <v>#NAME?</v>
      </c>
      <c r="F45" s="98" t="e">
        <f aca="false">CONCATENATE(IF(ISNUMBER(SEARCH("2.5V:",D45)),SUBSTITUTE(D45,"2.5V:",""),D45),"   ",E45)</f>
        <v>#NAME?</v>
      </c>
      <c r="H45" s="98" t="e">
        <f aca="false">'DCB - Mag - Mirror'!N45</f>
        <v>#NAME?</v>
      </c>
      <c r="I45" s="98" t="e">
        <f aca="false">'DCB - Mag - Mirror'!O45</f>
        <v>#NAME?</v>
      </c>
      <c r="K45" s="227"/>
      <c r="M45" s="227"/>
    </row>
    <row r="46" customFormat="false" ht="45" hidden="false" customHeight="true" outlineLevel="0" collapsed="false">
      <c r="A46" s="0" t="str">
        <f aca="false">'DCB - Mag - Mirror'!C46</f>
        <v>DCB_11_beta_b_P/N</v>
      </c>
      <c r="B46" s="27" t="str">
        <f aca="false">IF(ISNUMBER(SEARCH("_P/N",A46)),SUBSTITUTE(A46,"_P/N",""),"")</f>
        <v>DCB_11_beta_b</v>
      </c>
      <c r="C46" s="98" t="str">
        <f aca="false">'DCB - Mag - Mirror'!E46</f>
        <v>P26 - 7/15</v>
      </c>
      <c r="D46" s="0" t="str">
        <f aca="false">'DCB - Mag - Mirror'!F46</f>
        <v>32 - J13 - 4/3</v>
      </c>
      <c r="E46" s="0" t="e">
        <f aca="false">'DCB - Mag - Mirror'!L46</f>
        <v>#NAME?</v>
      </c>
      <c r="F46" s="98" t="e">
        <f aca="false">CONCATENATE(IF(ISNUMBER(SEARCH("2.5V:",D46)),SUBSTITUTE(D46,"2.5V:",""),D46),"   ",E46)</f>
        <v>#NAME?</v>
      </c>
      <c r="H46" s="98" t="e">
        <f aca="false">'DCB - Mag - Mirror'!N46</f>
        <v>#NAME?</v>
      </c>
      <c r="I46" s="98" t="e">
        <f aca="false">'DCB - Mag - Mirror'!O46</f>
        <v>#NAME?</v>
      </c>
      <c r="K46" s="227"/>
    </row>
    <row r="47" customFormat="false" ht="5.1" hidden="false" customHeight="true" outlineLevel="0" collapsed="false"/>
    <row r="48" customFormat="false" ht="5.1" hidden="false" customHeight="true" outlineLevel="0" collapsed="false"/>
    <row r="49" customFormat="false" ht="45" hidden="false" customHeight="true" outlineLevel="0" collapsed="false">
      <c r="A49" s="0" t="str">
        <f aca="false">'DCB - Mag - Mirror'!C49</f>
        <v>DCB_0_beta_b_P/N</v>
      </c>
      <c r="B49" s="27" t="str">
        <f aca="false">IF(ISNUMBER(SEARCH("_P/N",A49)),SUBSTITUTE(A49,"_P/N",""),"")</f>
        <v>DCB_0_beta_b</v>
      </c>
      <c r="C49" s="98" t="str">
        <f aca="false">'DCB - Mag - Mirror'!E49</f>
        <v>P27 - 1/9</v>
      </c>
      <c r="D49" s="0" t="str">
        <f aca="false">'DCB - Mag - Mirror'!F49</f>
        <v>30 - J12 - 4/3</v>
      </c>
      <c r="E49" s="0" t="e">
        <f aca="false">'DCB - Mag - Mirror'!L49</f>
        <v>#NAME?</v>
      </c>
      <c r="F49" s="98" t="e">
        <f aca="false">CONCATENATE(IF(ISNUMBER(SEARCH("2.5V:",D49)),SUBSTITUTE(D49,"2.5V:",""),D49),"   ",E49)</f>
        <v>#NAME?</v>
      </c>
      <c r="H49" s="98" t="e">
        <f aca="false">'DCB - Mag - Mirror'!N49</f>
        <v>#NAME?</v>
      </c>
      <c r="I49" s="98" t="e">
        <f aca="false">'DCB - Mag - Mirror'!O49</f>
        <v>#NAME?</v>
      </c>
      <c r="K49" s="227"/>
    </row>
    <row r="50" customFormat="false" ht="45" hidden="false" customHeight="true" outlineLevel="0" collapsed="false">
      <c r="A50" s="0" t="str">
        <f aca="false">'DCB - Mag - Mirror'!C50</f>
        <v>DCB_1_beta_b_P/N_S</v>
      </c>
      <c r="B50" s="27" t="str">
        <f aca="false">IF(ISNUMBER(SEARCH("_P/N",A50)),SUBSTITUTE(A50,"_P/N",""),"")</f>
        <v>DCB_1_beta_b_S</v>
      </c>
      <c r="C50" s="98" t="str">
        <f aca="false">'DCB - Mag - Mirror'!E50</f>
        <v>P27 - 2/10</v>
      </c>
      <c r="D50" s="0" t="str">
        <f aca="false">'DCB - Mag - Mirror'!F50</f>
        <v>30 - J12 - 6/5</v>
      </c>
      <c r="E50" s="0" t="e">
        <f aca="false">'DCB - Mag - Mirror'!L50</f>
        <v>#NAME?</v>
      </c>
      <c r="F50" s="98" t="e">
        <f aca="false">CONCATENATE(IF(ISNUMBER(SEARCH("2.5V:",D50)),SUBSTITUTE(D50,"2.5V:",""),D50),"   ",E50)</f>
        <v>#NAME?</v>
      </c>
      <c r="H50" s="98" t="e">
        <f aca="false">'DCB - Mag - Mirror'!N50</f>
        <v>#NAME?</v>
      </c>
      <c r="I50" s="98" t="e">
        <f aca="false">'DCB - Mag - Mirror'!O50</f>
        <v>#NAME?</v>
      </c>
      <c r="K50" s="227"/>
    </row>
    <row r="51" customFormat="false" ht="45" hidden="false" customHeight="true" outlineLevel="0" collapsed="false">
      <c r="A51" s="0" t="str">
        <f aca="false">'DCB - Mag - Mirror'!C51</f>
        <v>DCB_1_beta_b_P/N</v>
      </c>
      <c r="B51" s="27" t="str">
        <f aca="false">IF(ISNUMBER(SEARCH("_P/N",A51)),SUBSTITUTE(A51,"_P/N",""),"")</f>
        <v>DCB_1_beta_b</v>
      </c>
      <c r="C51" s="98" t="str">
        <f aca="false">'DCB - Mag - Mirror'!E51</f>
        <v>P27 - 3/11</v>
      </c>
      <c r="D51" s="0" t="str">
        <f aca="false">'DCB - Mag - Mirror'!F51</f>
        <v>30 - J12 - 8/7</v>
      </c>
      <c r="E51" s="0" t="e">
        <f aca="false">'DCB - Mag - Mirror'!L51</f>
        <v>#NAME?</v>
      </c>
      <c r="F51" s="98" t="e">
        <f aca="false">CONCATENATE(IF(ISNUMBER(SEARCH("2.5V:",D51)),SUBSTITUTE(D51,"2.5V:",""),D51),"   ",E51)</f>
        <v>#NAME?</v>
      </c>
      <c r="H51" s="98" t="e">
        <f aca="false">'DCB - Mag - Mirror'!N51</f>
        <v>#NAME?</v>
      </c>
      <c r="I51" s="98" t="e">
        <f aca="false">'DCB - Mag - Mirror'!O51</f>
        <v>#NAME?</v>
      </c>
      <c r="K51" s="227"/>
    </row>
    <row r="52" customFormat="false" ht="45" hidden="false" customHeight="true" outlineLevel="0" collapsed="false">
      <c r="A52" s="0" t="str">
        <f aca="false">'DCB - Mag - Mirror'!C52</f>
        <v>DCB_4_beta_b_P/N</v>
      </c>
      <c r="B52" s="27" t="str">
        <f aca="false">IF(ISNUMBER(SEARCH("_P/N",A52)),SUBSTITUTE(A52,"_P/N",""),"")</f>
        <v>DCB_4_beta_b</v>
      </c>
      <c r="C52" s="98" t="str">
        <f aca="false">'DCB - Mag - Mirror'!E52</f>
        <v>P27 - 4/12</v>
      </c>
      <c r="D52" s="0" t="str">
        <f aca="false">'DCB - Mag - Mirror'!F52</f>
        <v>28 - J12 - 4/3</v>
      </c>
      <c r="E52" s="0" t="e">
        <f aca="false">'DCB - Mag - Mirror'!L52</f>
        <v>#NAME?</v>
      </c>
      <c r="F52" s="98" t="e">
        <f aca="false">CONCATENATE(IF(ISNUMBER(SEARCH("2.5V:",D52)),SUBSTITUTE(D52,"2.5V:",""),D52),"   ",E52)</f>
        <v>#NAME?</v>
      </c>
      <c r="H52" s="98" t="e">
        <f aca="false">'DCB - Mag - Mirror'!N52</f>
        <v>#NAME?</v>
      </c>
      <c r="I52" s="98" t="e">
        <f aca="false">'DCB - Mag - Mirror'!O52</f>
        <v>#NAME?</v>
      </c>
      <c r="K52" s="227"/>
    </row>
    <row r="53" customFormat="false" ht="45" hidden="false" customHeight="true" outlineLevel="0" collapsed="false">
      <c r="A53" s="0" t="str">
        <f aca="false">'DCB - Mag - Mirror'!C53</f>
        <v>DCB_4_beta_b_P/N_S</v>
      </c>
      <c r="B53" s="27" t="str">
        <f aca="false">IF(ISNUMBER(SEARCH("_P/N",A53)),SUBSTITUTE(A53,"_P/N",""),"")</f>
        <v>DCB_4_beta_b_S</v>
      </c>
      <c r="C53" s="98" t="str">
        <f aca="false">'DCB - Mag - Mirror'!E53</f>
        <v>P27 - 5/13</v>
      </c>
      <c r="D53" s="0" t="str">
        <f aca="false">'DCB - Mag - Mirror'!F53</f>
        <v>28 - J12 - 2/1</v>
      </c>
      <c r="E53" s="0" t="e">
        <f aca="false">'DCB - Mag - Mirror'!L53</f>
        <v>#NAME?</v>
      </c>
      <c r="F53" s="98" t="e">
        <f aca="false">CONCATENATE(IF(ISNUMBER(SEARCH("2.5V:",D53)),SUBSTITUTE(D53,"2.5V:",""),D53),"   ",E53)</f>
        <v>#NAME?</v>
      </c>
      <c r="H53" s="98" t="e">
        <f aca="false">'DCB - Mag - Mirror'!N53</f>
        <v>#NAME?</v>
      </c>
      <c r="I53" s="98" t="e">
        <f aca="false">'DCB - Mag - Mirror'!O53</f>
        <v>#NAME?</v>
      </c>
      <c r="K53" s="227"/>
    </row>
    <row r="54" customFormat="false" ht="45" hidden="false" customHeight="true" outlineLevel="0" collapsed="false">
      <c r="A54" s="0" t="str">
        <f aca="false">'DCB - Mag - Mirror'!C54</f>
        <v>DCB_0_beta_b_P/N_S</v>
      </c>
      <c r="B54" s="27" t="str">
        <f aca="false">IF(ISNUMBER(SEARCH("_P/N",A54)),SUBSTITUTE(A54,"_P/N",""),"")</f>
        <v>DCB_0_beta_b_S</v>
      </c>
      <c r="C54" s="98" t="str">
        <f aca="false">'DCB - Mag - Mirror'!E54</f>
        <v>P27 - 6/14</v>
      </c>
      <c r="D54" s="0" t="str">
        <f aca="false">'DCB - Mag - Mirror'!F54</f>
        <v>30 - J12 - 2/1</v>
      </c>
      <c r="E54" s="0" t="e">
        <f aca="false">'DCB - Mag - Mirror'!L54</f>
        <v>#NAME?</v>
      </c>
      <c r="F54" s="98" t="e">
        <f aca="false">CONCATENATE(IF(ISNUMBER(SEARCH("2.5V:",D54)),SUBSTITUTE(D54,"2.5V:",""),D54),"   ",E54)</f>
        <v>#NAME?</v>
      </c>
      <c r="H54" s="98" t="e">
        <f aca="false">'DCB - Mag - Mirror'!N54</f>
        <v>#NAME?</v>
      </c>
      <c r="I54" s="98" t="e">
        <f aca="false">'DCB - Mag - Mirror'!O54</f>
        <v>#NAME?</v>
      </c>
      <c r="K54" s="227"/>
    </row>
    <row r="55" customFormat="false" ht="5.1" hidden="false" customHeight="true" outlineLevel="0" collapsed="false"/>
    <row r="56" customFormat="false" ht="5.1" hidden="false" customHeight="true" outlineLevel="0" collapsed="false"/>
    <row r="57" customFormat="false" ht="138.75" hidden="false" customHeight="true" outlineLevel="0" collapsed="false"/>
    <row r="58" customFormat="false" ht="45" hidden="false" customHeight="true" outlineLevel="0" collapsed="false">
      <c r="A58" s="0" t="str">
        <f aca="false">'DCB - Mag - Mirror'!C58</f>
        <v>DCB_6_beta_b_P/N_S</v>
      </c>
      <c r="B58" s="27" t="str">
        <f aca="false">IF(ISNUMBER(SEARCH("_P/N",A58)),SUBSTITUTE(A58,"_P/N",""),"")</f>
        <v>DCB_6_beta_b_S</v>
      </c>
      <c r="C58" s="98" t="str">
        <f aca="false">'DCB - Mag - Mirror'!E58</f>
        <v>P29 - 1/9</v>
      </c>
      <c r="D58" s="0" t="str">
        <f aca="false">'DCB - Mag - Mirror'!F58</f>
        <v>28 - J13 - 2/1</v>
      </c>
      <c r="E58" s="0" t="e">
        <f aca="false">'DCB - Mag - Mirror'!L58</f>
        <v>#NAME?</v>
      </c>
      <c r="F58" s="98" t="e">
        <f aca="false">CONCATENATE(IF(ISNUMBER(SEARCH("2.5V:",D58)),SUBSTITUTE(D58,"2.5V:",""),D58),"   ",E58)</f>
        <v>#NAME?</v>
      </c>
      <c r="H58" s="98" t="e">
        <f aca="false">'DCB - Mag - Mirror'!N58</f>
        <v>#NAME?</v>
      </c>
      <c r="I58" s="98" t="e">
        <f aca="false">'DCB - Mag - Mirror'!O58</f>
        <v>#NAME?</v>
      </c>
      <c r="K58" s="227"/>
    </row>
    <row r="59" customFormat="false" ht="45" hidden="false" customHeight="true" outlineLevel="0" collapsed="false">
      <c r="A59" s="0" t="str">
        <f aca="false">'DCB - Mag - Mirror'!C59</f>
        <v>DCB_6_beta_b_P/N</v>
      </c>
      <c r="B59" s="27" t="str">
        <f aca="false">IF(ISNUMBER(SEARCH("_P/N",A59)),SUBSTITUTE(A59,"_P/N",""),"")</f>
        <v>DCB_6_beta_b</v>
      </c>
      <c r="C59" s="98" t="str">
        <f aca="false">'DCB - Mag - Mirror'!E59</f>
        <v>P29 - 2/10</v>
      </c>
      <c r="D59" s="0" t="str">
        <f aca="false">'DCB - Mag - Mirror'!F59</f>
        <v>28 - J13 - 4/3</v>
      </c>
      <c r="E59" s="0" t="e">
        <f aca="false">'DCB - Mag - Mirror'!L59</f>
        <v>#NAME?</v>
      </c>
      <c r="F59" s="98" t="e">
        <f aca="false">CONCATENATE(IF(ISNUMBER(SEARCH("2.5V:",D59)),SUBSTITUTE(D59,"2.5V:",""),D59),"   ",E59)</f>
        <v>#NAME?</v>
      </c>
      <c r="H59" s="98" t="e">
        <f aca="false">'DCB - Mag - Mirror'!N59</f>
        <v>#NAME?</v>
      </c>
      <c r="I59" s="98" t="e">
        <f aca="false">'DCB - Mag - Mirror'!O59</f>
        <v>#NAME?</v>
      </c>
      <c r="K59" s="227"/>
    </row>
    <row r="60" customFormat="false" ht="45" hidden="false" customHeight="true" outlineLevel="0" collapsed="false">
      <c r="A60" s="0" t="str">
        <f aca="false">'DCB - Mag - Mirror'!C60</f>
        <v>DCB_9_beta_b_P/N_S</v>
      </c>
      <c r="B60" s="27" t="str">
        <f aca="false">IF(ISNUMBER(SEARCH("_P/N",A60)),SUBSTITUTE(A60,"_P/N",""),"")</f>
        <v>DCB_9_beta_b_S</v>
      </c>
      <c r="C60" s="98" t="str">
        <f aca="false">'DCB - Mag - Mirror'!E60</f>
        <v>P29 - 3/11</v>
      </c>
      <c r="D60" s="0" t="str">
        <f aca="false">'DCB - Mag - Mirror'!F60</f>
        <v>30 - J13 - 6/5</v>
      </c>
      <c r="E60" s="0" t="e">
        <f aca="false">'DCB - Mag - Mirror'!L60</f>
        <v>#NAME?</v>
      </c>
      <c r="F60" s="98" t="e">
        <f aca="false">CONCATENATE(IF(ISNUMBER(SEARCH("2.5V:",D60)),SUBSTITUTE(D60,"2.5V:",""),D60),"   ",E60)</f>
        <v>#NAME?</v>
      </c>
      <c r="H60" s="98" t="e">
        <f aca="false">'DCB - Mag - Mirror'!N60</f>
        <v>#NAME?</v>
      </c>
      <c r="I60" s="98" t="e">
        <f aca="false">'DCB - Mag - Mirror'!O60</f>
        <v>#NAME?</v>
      </c>
      <c r="K60" s="227"/>
    </row>
    <row r="61" customFormat="false" ht="45" hidden="false" customHeight="true" outlineLevel="0" collapsed="false">
      <c r="A61" s="0" t="str">
        <f aca="false">'DCB - Mag - Mirror'!C61</f>
        <v>DCB_8_9_beta_b_25_P/N</v>
      </c>
      <c r="B61" s="27" t="str">
        <f aca="false">IF(ISNUMBER(SEARCH("_P/N",A61)),SUBSTITUTE(A61,"_P/N",""),"")</f>
        <v>DCB_8_9_beta_b_25</v>
      </c>
      <c r="C61" s="98" t="str">
        <f aca="false">'DCB - Mag - Mirror'!E61</f>
        <v>P29 - 4/12</v>
      </c>
      <c r="D61" s="0" t="str">
        <f aca="false">'DCB - Mag - Mirror'!F61</f>
        <v>2.5V: 35 - J13 - 6/5</v>
      </c>
      <c r="E61" s="0" t="e">
        <f aca="false">'DCB - Mag - Mirror'!L61</f>
        <v>#NAME?</v>
      </c>
      <c r="F61" s="98" t="e">
        <f aca="false">CONCATENATE(IF(ISNUMBER(SEARCH("2.5V:",D61)),SUBSTITUTE(D61,"2.5V:",""),D61),"   ",E61)</f>
        <v>#NAME?</v>
      </c>
      <c r="H61" s="98" t="e">
        <f aca="false">'DCB - Mag - Mirror'!N61</f>
        <v>#NAME?</v>
      </c>
      <c r="I61" s="98" t="e">
        <f aca="false">'DCB - Mag - Mirror'!O61</f>
        <v>#NAME?</v>
      </c>
      <c r="K61" s="227"/>
      <c r="M61" s="227"/>
    </row>
    <row r="62" customFormat="false" ht="45" hidden="false" customHeight="true" outlineLevel="0" collapsed="false">
      <c r="A62" s="0" t="str">
        <f aca="false">'DCB - Mag - Mirror'!C62</f>
        <v>DCB_9_beta_b_P/N</v>
      </c>
      <c r="B62" s="27" t="str">
        <f aca="false">IF(ISNUMBER(SEARCH("_P/N",A62)),SUBSTITUTE(A62,"_P/N",""),"")</f>
        <v>DCB_9_beta_b</v>
      </c>
      <c r="C62" s="98" t="str">
        <f aca="false">'DCB - Mag - Mirror'!E62</f>
        <v>P29 - 5/13</v>
      </c>
      <c r="D62" s="0" t="str">
        <f aca="false">'DCB - Mag - Mirror'!F62</f>
        <v>30 - J13 - 8/7</v>
      </c>
      <c r="E62" s="0" t="e">
        <f aca="false">'DCB - Mag - Mirror'!L62</f>
        <v>#NAME?</v>
      </c>
      <c r="F62" s="98" t="e">
        <f aca="false">CONCATENATE(IF(ISNUMBER(SEARCH("2.5V:",D62)),SUBSTITUTE(D62,"2.5V:",""),D62),"   ",E62)</f>
        <v>#NAME?</v>
      </c>
      <c r="H62" s="98" t="e">
        <f aca="false">'DCB - Mag - Mirror'!N62</f>
        <v>#NAME?</v>
      </c>
      <c r="I62" s="98" t="e">
        <f aca="false">'DCB - Mag - Mirror'!O62</f>
        <v>#NAME?</v>
      </c>
      <c r="K62" s="227"/>
    </row>
    <row r="63" customFormat="false" ht="45" hidden="false" customHeight="true" outlineLevel="0" collapsed="false">
      <c r="A63" s="0" t="str">
        <f aca="false">'DCB - Mag - Mirror'!C63</f>
        <v>DCB_10_beta_b_P/N_S</v>
      </c>
      <c r="B63" s="27" t="str">
        <f aca="false">IF(ISNUMBER(SEARCH("_P/N",A63)),SUBSTITUTE(A63,"_P/N",""),"")</f>
        <v>DCB_10_beta_b_S</v>
      </c>
      <c r="C63" s="98" t="str">
        <f aca="false">'DCB - Mag - Mirror'!E63</f>
        <v>P29 - 6/14</v>
      </c>
      <c r="D63" s="0" t="str">
        <f aca="false">'DCB - Mag - Mirror'!F63</f>
        <v>32 - J12 - 2/1</v>
      </c>
      <c r="E63" s="0" t="e">
        <f aca="false">'DCB - Mag - Mirror'!L63</f>
        <v>#NAME?</v>
      </c>
      <c r="F63" s="98" t="e">
        <f aca="false">CONCATENATE(IF(ISNUMBER(SEARCH("2.5V:",D63)),SUBSTITUTE(D63,"2.5V:",""),D63),"   ",E63)</f>
        <v>#NAME?</v>
      </c>
      <c r="H63" s="98" t="e">
        <f aca="false">'DCB - Mag - Mirror'!N63</f>
        <v>#NAME?</v>
      </c>
      <c r="I63" s="98" t="e">
        <f aca="false">'DCB - Mag - Mirror'!O63</f>
        <v>#NAME?</v>
      </c>
      <c r="K63" s="227"/>
    </row>
    <row r="64" customFormat="false" ht="45" hidden="false" customHeight="true" outlineLevel="0" collapsed="false">
      <c r="A64" s="0" t="str">
        <f aca="false">'DCB - Mag - Mirror'!C64</f>
        <v>DCB_10_beta_b_P/N</v>
      </c>
      <c r="B64" s="27" t="str">
        <f aca="false">IF(ISNUMBER(SEARCH("_P/N",A64)),SUBSTITUTE(A64,"_P/N",""),"")</f>
        <v>DCB_10_beta_b</v>
      </c>
      <c r="C64" s="98" t="str">
        <f aca="false">'DCB - Mag - Mirror'!E64</f>
        <v>P29 - 7/15</v>
      </c>
      <c r="D64" s="0" t="str">
        <f aca="false">'DCB - Mag - Mirror'!F64</f>
        <v>32 - J12 - 4/3</v>
      </c>
      <c r="E64" s="0" t="e">
        <f aca="false">'DCB - Mag - Mirror'!L64</f>
        <v>#NAME?</v>
      </c>
      <c r="F64" s="98" t="e">
        <f aca="false">CONCATENATE(IF(ISNUMBER(SEARCH("2.5V:",D64)),SUBSTITUTE(D64,"2.5V:",""),D64),"   ",E64)</f>
        <v>#NAME?</v>
      </c>
      <c r="H64" s="98" t="e">
        <f aca="false">'DCB - Mag - Mirror'!N64</f>
        <v>#NAME?</v>
      </c>
      <c r="I64" s="98" t="e">
        <f aca="false">'DCB - Mag - Mirror'!O64</f>
        <v>#NAME?</v>
      </c>
      <c r="K64" s="227"/>
    </row>
    <row r="65" customFormat="false" ht="45" hidden="false" customHeight="true" outlineLevel="0" collapsed="false">
      <c r="A65" s="0" t="str">
        <f aca="false">'DCB - Mag - Mirror'!C65</f>
        <v>DCB_11_beta_b_P/N_S</v>
      </c>
      <c r="B65" s="27" t="str">
        <f aca="false">IF(ISNUMBER(SEARCH("_P/N",A65)),SUBSTITUTE(A65,"_P/N",""),"")</f>
        <v>DCB_11_beta_b_S</v>
      </c>
      <c r="C65" s="98" t="str">
        <f aca="false">'DCB - Mag - Mirror'!E65</f>
        <v>P29 - 8/16</v>
      </c>
      <c r="D65" s="0" t="str">
        <f aca="false">'DCB - Mag - Mirror'!F65</f>
        <v>32 - J13 - 2/1</v>
      </c>
      <c r="E65" s="0" t="e">
        <f aca="false">'DCB - Mag - Mirror'!L65</f>
        <v>#NAME?</v>
      </c>
      <c r="F65" s="98" t="e">
        <f aca="false">CONCATENATE(IF(ISNUMBER(SEARCH("2.5V:",D65)),SUBSTITUTE(D65,"2.5V:",""),D65),"   ",E65)</f>
        <v>#NAME?</v>
      </c>
      <c r="H65" s="98" t="e">
        <f aca="false">'DCB - Mag - Mirror'!N65</f>
        <v>#NAME?</v>
      </c>
      <c r="I65" s="98" t="e">
        <f aca="false">'DCB - Mag - Mirror'!O65</f>
        <v>#NAME?</v>
      </c>
      <c r="K65" s="227"/>
    </row>
    <row r="66" customFormat="false" ht="5.1" hidden="false" customHeight="true" outlineLevel="0" collapsed="false"/>
    <row r="67" customFormat="false" ht="45" hidden="false" customHeight="true" outlineLevel="0" collapsed="false">
      <c r="A67" s="0" t="str">
        <f aca="false">'DCB - Mag - Mirror'!C67</f>
        <v>DCB_0_1_beta_b_25_P/N</v>
      </c>
      <c r="B67" s="27" t="str">
        <f aca="false">IF(ISNUMBER(SEARCH("_P/N",A67)),SUBSTITUTE(A67,"_P/N",""),"")</f>
        <v>DCB_0_1_beta_b_25</v>
      </c>
      <c r="C67" s="98" t="str">
        <f aca="false">'DCB - Mag - Mirror'!E67</f>
        <v>P30 - 1/9</v>
      </c>
      <c r="D67" s="0" t="str">
        <f aca="false">'DCB - Mag - Mirror'!F67</f>
        <v>2.5V: 35 - J13 - 2/1</v>
      </c>
      <c r="E67" s="0" t="e">
        <f aca="false">'DCB - Mag - Mirror'!L67</f>
        <v>#NAME?</v>
      </c>
      <c r="F67" s="98" t="e">
        <f aca="false">CONCATENATE(IF(ISNUMBER(SEARCH("2.5V:",D67)),SUBSTITUTE(D67,"2.5V:",""),D67),"   ",E67)</f>
        <v>#NAME?</v>
      </c>
      <c r="H67" s="98" t="e">
        <f aca="false">'DCB - Mag - Mirror'!N67</f>
        <v>#NAME?</v>
      </c>
      <c r="I67" s="98" t="e">
        <f aca="false">'DCB - Mag - Mirror'!O67</f>
        <v>#NAME?</v>
      </c>
      <c r="K67" s="241"/>
      <c r="M67" s="241"/>
    </row>
    <row r="68" customFormat="false" ht="5.1" hidden="false" customHeight="true" outlineLevel="0" collapsed="false">
      <c r="K68" s="14"/>
      <c r="L68" s="14"/>
      <c r="M68" s="14"/>
    </row>
    <row r="69" customFormat="false" ht="45" hidden="false" customHeight="true" outlineLevel="0" collapsed="false">
      <c r="A69" s="0" t="str">
        <f aca="false">'DCB - Mag - Mirror'!C69</f>
        <v>DCB_5_beta_b_P/N_S</v>
      </c>
      <c r="B69" s="27" t="str">
        <f aca="false">IF(ISNUMBER(SEARCH("_P/N",A69)),SUBSTITUTE(A69,"_P/N",""),"")</f>
        <v>DCB_5_beta_b_S</v>
      </c>
      <c r="C69" s="98" t="str">
        <f aca="false">'DCB - Mag - Mirror'!E69</f>
        <v>P30 - 3/11</v>
      </c>
      <c r="D69" s="0" t="str">
        <f aca="false">'DCB - Mag - Mirror'!F69</f>
        <v>28 - J12 - 6/5</v>
      </c>
      <c r="E69" s="0" t="e">
        <f aca="false">'DCB - Mag - Mirror'!L69</f>
        <v>#NAME?</v>
      </c>
      <c r="F69" s="98" t="e">
        <f aca="false">CONCATENATE(IF(ISNUMBER(SEARCH("2.5V:",D69)),SUBSTITUTE(D69,"2.5V:",""),D69),"   ",E69)</f>
        <v>#NAME?</v>
      </c>
      <c r="H69" s="98" t="e">
        <f aca="false">'DCB - Mag - Mirror'!N69</f>
        <v>#NAME?</v>
      </c>
      <c r="I69" s="98" t="e">
        <f aca="false">'DCB - Mag - Mirror'!O69</f>
        <v>#NAME?</v>
      </c>
      <c r="K69" s="242"/>
    </row>
    <row r="70" customFormat="false" ht="45" hidden="false" customHeight="true" outlineLevel="0" collapsed="false">
      <c r="A70" s="0" t="str">
        <f aca="false">'DCB - Mag - Mirror'!C70</f>
        <v>DCB_4_5_beta_b_25_P/N</v>
      </c>
      <c r="B70" s="27" t="str">
        <f aca="false">IF(ISNUMBER(SEARCH("_P/N",A70)),SUBSTITUTE(A70,"_P/N",""),"")</f>
        <v>DCB_4_5_beta_b_25</v>
      </c>
      <c r="C70" s="98" t="str">
        <f aca="false">'DCB - Mag - Mirror'!E70</f>
        <v>P30 - 4/12</v>
      </c>
      <c r="D70" s="0" t="str">
        <f aca="false">'DCB - Mag - Mirror'!F70</f>
        <v>2.5V: 35 - J13 - 4/3</v>
      </c>
      <c r="E70" s="0" t="e">
        <f aca="false">'DCB - Mag - Mirror'!L70</f>
        <v>#NAME?</v>
      </c>
      <c r="F70" s="98" t="e">
        <f aca="false">CONCATENATE(IF(ISNUMBER(SEARCH("2.5V:",D70)),SUBSTITUTE(D70,"2.5V:",""),D70),"   ",E70)</f>
        <v>#NAME?</v>
      </c>
      <c r="H70" s="98" t="e">
        <f aca="false">'DCB - Mag - Mirror'!N70</f>
        <v>#NAME?</v>
      </c>
      <c r="I70" s="98" t="e">
        <f aca="false">'DCB - Mag - Mirror'!O70</f>
        <v>#NAME?</v>
      </c>
      <c r="K70" s="227"/>
      <c r="M70" s="227"/>
    </row>
    <row r="71" customFormat="false" ht="45" hidden="false" customHeight="true" outlineLevel="0" collapsed="false">
      <c r="A71" s="0" t="str">
        <f aca="false">'DCB - Mag - Mirror'!C71</f>
        <v>DCB_5_beta_b_P/N</v>
      </c>
      <c r="B71" s="27" t="str">
        <f aca="false">IF(ISNUMBER(SEARCH("_P/N",A71)),SUBSTITUTE(A71,"_P/N",""),"")</f>
        <v>DCB_5_beta_b</v>
      </c>
      <c r="C71" s="98" t="str">
        <f aca="false">'DCB - Mag - Mirror'!E71</f>
        <v>P30 - 5/13</v>
      </c>
      <c r="D71" s="0" t="str">
        <f aca="false">'DCB - Mag - Mirror'!F71</f>
        <v>28 - J12 - 8/7</v>
      </c>
      <c r="E71" s="0" t="e">
        <f aca="false">'DCB - Mag - Mirror'!L71</f>
        <v>#NAME?</v>
      </c>
      <c r="F71" s="98" t="e">
        <f aca="false">CONCATENATE(IF(ISNUMBER(SEARCH("2.5V:",D71)),SUBSTITUTE(D71,"2.5V:",""),D71),"   ",E71)</f>
        <v>#NAME?</v>
      </c>
      <c r="H71" s="98" t="e">
        <f aca="false">'DCB - Mag - Mirror'!N71</f>
        <v>#NAME?</v>
      </c>
      <c r="I71" s="98" t="e">
        <f aca="false">'DCB - Mag - Mirror'!O71</f>
        <v>#NAME?</v>
      </c>
      <c r="K71" s="227"/>
    </row>
    <row r="72" customFormat="false" ht="5.1" hidden="false" customHeight="true" outlineLevel="0" collapsed="false"/>
    <row r="73" customFormat="false" ht="5.1" hidden="false" customHeight="true" outlineLevel="0" collapsed="false"/>
    <row r="74" customFormat="false" ht="5.1" hidden="false" customHeight="true" outlineLevel="0" collapsed="false"/>
    <row r="75" customFormat="false" ht="5.1" hidden="false" customHeight="true" outlineLevel="0" collapsed="false"/>
    <row r="76" customFormat="false" ht="45" hidden="false" customHeight="true" outlineLevel="0" collapsed="false">
      <c r="A76" s="0" t="str">
        <f aca="false">'DCB - Mag - Mirror'!C76</f>
        <v>DCB_7_gamma_b_P/N</v>
      </c>
      <c r="B76" s="27" t="str">
        <f aca="false">IF(ISNUMBER(SEARCH("_P/N",A76)),SUBSTITUTE(A76,"_P/N",""),"")</f>
        <v>DCB_7_gamma_b</v>
      </c>
      <c r="C76" s="98" t="str">
        <f aca="false">'DCB - Mag - Mirror'!E76</f>
        <v>P32 - 1/9</v>
      </c>
      <c r="D76" s="0" t="str">
        <f aca="false">'DCB - Mag - Mirror'!F76</f>
        <v>31 - J13 - 8/7</v>
      </c>
      <c r="E76" s="0" t="e">
        <f aca="false">'DCB - Mag - Mirror'!L76</f>
        <v>#NAME?</v>
      </c>
      <c r="F76" s="98" t="e">
        <f aca="false">CONCATENATE(IF(ISNUMBER(SEARCH("2.5V:",D76)),SUBSTITUTE(D76,"2.5V:",""),D76),"   ",E76)</f>
        <v>#NAME?</v>
      </c>
      <c r="H76" s="98" t="e">
        <f aca="false">'DCB - Mag - Mirror'!N76</f>
        <v>#NAME?</v>
      </c>
      <c r="I76" s="98" t="e">
        <f aca="false">'DCB - Mag - Mirror'!O76</f>
        <v>#NAME?</v>
      </c>
      <c r="K76" s="227"/>
    </row>
    <row r="77" customFormat="false" ht="45" hidden="false" customHeight="true" outlineLevel="0" collapsed="false">
      <c r="A77" s="0" t="str">
        <f aca="false">'DCB - Mag - Mirror'!C77</f>
        <v>DCB_7_gamma_b_P/N_S</v>
      </c>
      <c r="B77" s="27" t="str">
        <f aca="false">IF(ISNUMBER(SEARCH("_P/N",A77)),SUBSTITUTE(A77,"_P/N",""),"")</f>
        <v>DCB_7_gamma_b_S</v>
      </c>
      <c r="C77" s="98" t="str">
        <f aca="false">'DCB - Mag - Mirror'!E77</f>
        <v>P32 - 2/10</v>
      </c>
      <c r="D77" s="0" t="str">
        <f aca="false">'DCB - Mag - Mirror'!F77</f>
        <v>31 - J13 - 6/5</v>
      </c>
      <c r="E77" s="0" t="e">
        <f aca="false">'DCB - Mag - Mirror'!L77</f>
        <v>#NAME?</v>
      </c>
      <c r="F77" s="98" t="e">
        <f aca="false">CONCATENATE(IF(ISNUMBER(SEARCH("2.5V:",D77)),SUBSTITUTE(D77,"2.5V:",""),D77),"   ",E77)</f>
        <v>#NAME?</v>
      </c>
      <c r="H77" s="98" t="e">
        <f aca="false">'DCB - Mag - Mirror'!N77</f>
        <v>#NAME?</v>
      </c>
      <c r="I77" s="98" t="e">
        <f aca="false">'DCB - Mag - Mirror'!O77</f>
        <v>#NAME?</v>
      </c>
      <c r="K77" s="227"/>
    </row>
    <row r="78" customFormat="false" ht="45" hidden="false" customHeight="true" outlineLevel="0" collapsed="false">
      <c r="A78" s="0" t="str">
        <f aca="false">'DCB - Mag - Mirror'!C78</f>
        <v>DCB_6_7_gamma_b_25_P/N</v>
      </c>
      <c r="B78" s="27" t="str">
        <f aca="false">IF(ISNUMBER(SEARCH("_P/N",A78)),SUBSTITUTE(A78,"_P/N",""),"")</f>
        <v>DCB_6_7_gamma_b_25</v>
      </c>
      <c r="C78" s="98" t="str">
        <f aca="false">'DCB - Mag - Mirror'!E78</f>
        <v>P32 - 3/11</v>
      </c>
      <c r="D78" s="0" t="str">
        <f aca="false">'DCB - Mag - Mirror'!F78</f>
        <v>2.5V: 36 - J13 - 8/7</v>
      </c>
      <c r="E78" s="0" t="e">
        <f aca="false">'DCB - Mag - Mirror'!L78</f>
        <v>#NAME?</v>
      </c>
      <c r="F78" s="98" t="e">
        <f aca="false">CONCATENATE(IF(ISNUMBER(SEARCH("2.5V:",D78)),SUBSTITUTE(D78,"2.5V:",""),D78),"   ",E78)</f>
        <v>#NAME?</v>
      </c>
      <c r="H78" s="98" t="e">
        <f aca="false">'DCB - Mag - Mirror'!N78</f>
        <v>#NAME?</v>
      </c>
      <c r="I78" s="98" t="e">
        <f aca="false">'DCB - Mag - Mirror'!O78</f>
        <v>#NAME?</v>
      </c>
      <c r="K78" s="227"/>
      <c r="M78" s="227"/>
    </row>
    <row r="79" customFormat="false" ht="45" hidden="false" customHeight="true" outlineLevel="0" collapsed="false">
      <c r="A79" s="0" t="str">
        <f aca="false">'DCB - Mag - Mirror'!C79</f>
        <v>DCB_8_gamma_b_P/N</v>
      </c>
      <c r="B79" s="27" t="str">
        <f aca="false">IF(ISNUMBER(SEARCH("_P/N",A79)),SUBSTITUTE(A79,"_P/N",""),"")</f>
        <v>DCB_8_gamma_b</v>
      </c>
      <c r="C79" s="98" t="str">
        <f aca="false">'DCB - Mag - Mirror'!E79</f>
        <v>P32 - 4/12</v>
      </c>
      <c r="D79" s="0" t="str">
        <f aca="false">'DCB - Mag - Mirror'!F79</f>
        <v>33 - J13 - 4/3</v>
      </c>
      <c r="E79" s="0" t="e">
        <f aca="false">'DCB - Mag - Mirror'!L79</f>
        <v>#NAME?</v>
      </c>
      <c r="F79" s="98" t="e">
        <f aca="false">CONCATENATE(IF(ISNUMBER(SEARCH("2.5V:",D79)),SUBSTITUTE(D79,"2.5V:",""),D79),"   ",E79)</f>
        <v>#NAME?</v>
      </c>
      <c r="H79" s="98" t="e">
        <f aca="false">'DCB - Mag - Mirror'!N79</f>
        <v>#NAME?</v>
      </c>
      <c r="I79" s="98" t="e">
        <f aca="false">'DCB - Mag - Mirror'!O79</f>
        <v>#NAME?</v>
      </c>
      <c r="K79" s="227"/>
    </row>
    <row r="80" customFormat="false" ht="45" hidden="false" customHeight="true" outlineLevel="0" collapsed="false">
      <c r="A80" s="0" t="str">
        <f aca="false">'DCB - Mag - Mirror'!C80</f>
        <v>DCB_8_gamma_b_P/N_S</v>
      </c>
      <c r="B80" s="27" t="str">
        <f aca="false">IF(ISNUMBER(SEARCH("_P/N",A80)),SUBSTITUTE(A80,"_P/N",""),"")</f>
        <v>DCB_8_gamma_b_S</v>
      </c>
      <c r="C80" s="98" t="str">
        <f aca="false">'DCB - Mag - Mirror'!E80</f>
        <v>P32 - 5/13</v>
      </c>
      <c r="D80" s="0" t="str">
        <f aca="false">'DCB - Mag - Mirror'!F80</f>
        <v>33 - J13 - 2/1</v>
      </c>
      <c r="E80" s="0" t="e">
        <f aca="false">'DCB - Mag - Mirror'!L80</f>
        <v>#NAME?</v>
      </c>
      <c r="F80" s="98" t="e">
        <f aca="false">CONCATENATE(IF(ISNUMBER(SEARCH("2.5V:",D80)),SUBSTITUTE(D80,"2.5V:",""),D80),"   ",E80)</f>
        <v>#NAME?</v>
      </c>
      <c r="H80" s="98" t="e">
        <f aca="false">'DCB - Mag - Mirror'!N80</f>
        <v>#NAME?</v>
      </c>
      <c r="I80" s="98" t="e">
        <f aca="false">'DCB - Mag - Mirror'!O80</f>
        <v>#NAME?</v>
      </c>
      <c r="K80" s="227"/>
    </row>
    <row r="81" customFormat="false" ht="45" hidden="false" customHeight="true" outlineLevel="0" collapsed="false">
      <c r="A81" s="0" t="str">
        <f aca="false">'DCB - Mag - Mirror'!C81</f>
        <v>DCB_10_11_gamma_b_25_P/N</v>
      </c>
      <c r="B81" s="27" t="str">
        <f aca="false">IF(ISNUMBER(SEARCH("_P/N",A81)),SUBSTITUTE(A81,"_P/N",""),"")</f>
        <v>DCB_10_11_gamma_b_25</v>
      </c>
      <c r="C81" s="98" t="str">
        <f aca="false">'DCB - Mag - Mirror'!E81</f>
        <v>P32 - 6/14</v>
      </c>
      <c r="D81" s="0" t="str">
        <f aca="false">'DCB - Mag - Mirror'!F81</f>
        <v>2.5V: 36 - J12 - 6/5</v>
      </c>
      <c r="E81" s="0" t="e">
        <f aca="false">'DCB - Mag - Mirror'!L81</f>
        <v>#NAME?</v>
      </c>
      <c r="F81" s="98" t="e">
        <f aca="false">CONCATENATE(IF(ISNUMBER(SEARCH("2.5V:",D81)),SUBSTITUTE(D81,"2.5V:",""),D81),"   ",E81)</f>
        <v>#NAME?</v>
      </c>
      <c r="H81" s="98" t="e">
        <f aca="false">'DCB - Mag - Mirror'!N81</f>
        <v>#NAME?</v>
      </c>
      <c r="I81" s="98" t="e">
        <f aca="false">'DCB - Mag - Mirror'!O81</f>
        <v>#NAME?</v>
      </c>
      <c r="K81" s="227"/>
      <c r="M81" s="227"/>
    </row>
    <row r="82" customFormat="false" ht="45" hidden="false" customHeight="true" outlineLevel="0" collapsed="false">
      <c r="A82" s="0" t="str">
        <f aca="false">'DCB - Mag - Mirror'!C82</f>
        <v>DCB_11_gamma_b_P/N</v>
      </c>
      <c r="B82" s="27" t="str">
        <f aca="false">IF(ISNUMBER(SEARCH("_P/N",A82)),SUBSTITUTE(A82,"_P/N",""),"")</f>
        <v>DCB_11_gamma_b</v>
      </c>
      <c r="C82" s="98" t="str">
        <f aca="false">'DCB - Mag - Mirror'!E82</f>
        <v>P32 - 7/15</v>
      </c>
      <c r="D82" s="0" t="str">
        <f aca="false">'DCB - Mag - Mirror'!F82</f>
        <v>29 - J13 - 4/3</v>
      </c>
      <c r="E82" s="0" t="e">
        <f aca="false">'DCB - Mag - Mirror'!L82</f>
        <v>#NAME?</v>
      </c>
      <c r="F82" s="98" t="e">
        <f aca="false">CONCATENATE(IF(ISNUMBER(SEARCH("2.5V:",D82)),SUBSTITUTE(D82,"2.5V:",""),D82),"   ",E82)</f>
        <v>#NAME?</v>
      </c>
      <c r="H82" s="98" t="e">
        <f aca="false">'DCB - Mag - Mirror'!N82</f>
        <v>#NAME?</v>
      </c>
      <c r="I82" s="98" t="e">
        <f aca="false">'DCB - Mag - Mirror'!O82</f>
        <v>#NAME?</v>
      </c>
      <c r="K82" s="227"/>
    </row>
    <row r="83" customFormat="false" ht="5.1" hidden="false" customHeight="true" outlineLevel="0" collapsed="false"/>
    <row r="84" customFormat="false" ht="221.25" hidden="false" customHeight="true" outlineLevel="0" collapsed="false"/>
    <row r="85" customFormat="false" ht="45" hidden="false" customHeight="true" outlineLevel="0" collapsed="false">
      <c r="A85" s="0" t="str">
        <f aca="false">'DCB - Mag - Mirror'!C85</f>
        <v>DCB_0_gamma_b_P/N</v>
      </c>
      <c r="B85" s="27" t="str">
        <f aca="false">IF(ISNUMBER(SEARCH("_P/N",A85)),SUBSTITUTE(A85,"_P/N",""),"")</f>
        <v>DCB_0_gamma_b</v>
      </c>
      <c r="C85" s="98" t="str">
        <f aca="false">'DCB - Mag - Mirror'!E85</f>
        <v>P33 - 1/9</v>
      </c>
      <c r="D85" s="0" t="str">
        <f aca="false">'DCB - Mag - Mirror'!F85</f>
        <v>33 - J12 - 4/3</v>
      </c>
      <c r="E85" s="0" t="e">
        <f aca="false">'DCB - Mag - Mirror'!L85</f>
        <v>#NAME?</v>
      </c>
      <c r="F85" s="98" t="e">
        <f aca="false">CONCATENATE(IF(ISNUMBER(SEARCH("2.5V:",D85)),SUBSTITUTE(D85,"2.5V:",""),D85),"   ",E85)</f>
        <v>#NAME?</v>
      </c>
      <c r="H85" s="98" t="e">
        <f aca="false">'DCB - Mag - Mirror'!N85</f>
        <v>#NAME?</v>
      </c>
      <c r="I85" s="98" t="e">
        <f aca="false">'DCB - Mag - Mirror'!O85</f>
        <v>#NAME?</v>
      </c>
      <c r="K85" s="227"/>
    </row>
    <row r="86" customFormat="false" ht="45" hidden="false" customHeight="true" outlineLevel="0" collapsed="false">
      <c r="A86" s="0" t="str">
        <f aca="false">'DCB - Mag - Mirror'!C86</f>
        <v>DCB_1_gamma_b_P/N_S</v>
      </c>
      <c r="B86" s="27" t="str">
        <f aca="false">IF(ISNUMBER(SEARCH("_P/N",A86)),SUBSTITUTE(A86,"_P/N",""),"")</f>
        <v>DCB_1_gamma_b_S</v>
      </c>
      <c r="C86" s="98" t="str">
        <f aca="false">'DCB - Mag - Mirror'!E86</f>
        <v>P33 - 2/10</v>
      </c>
      <c r="D86" s="0" t="str">
        <f aca="false">'DCB - Mag - Mirror'!F86</f>
        <v>33 - J12 - 6/5</v>
      </c>
      <c r="E86" s="0" t="e">
        <f aca="false">'DCB - Mag - Mirror'!L86</f>
        <v>#NAME?</v>
      </c>
      <c r="F86" s="98" t="e">
        <f aca="false">CONCATENATE(IF(ISNUMBER(SEARCH("2.5V:",D86)),SUBSTITUTE(D86,"2.5V:",""),D86),"   ",E86)</f>
        <v>#NAME?</v>
      </c>
      <c r="H86" s="98" t="e">
        <f aca="false">'DCB - Mag - Mirror'!N86</f>
        <v>#NAME?</v>
      </c>
      <c r="I86" s="98" t="e">
        <f aca="false">'DCB - Mag - Mirror'!O86</f>
        <v>#NAME?</v>
      </c>
      <c r="K86" s="227"/>
    </row>
    <row r="87" customFormat="false" ht="45" hidden="false" customHeight="true" outlineLevel="0" collapsed="false">
      <c r="A87" s="0" t="str">
        <f aca="false">'DCB - Mag - Mirror'!C87</f>
        <v>DCB_1_gamma_b_P/N</v>
      </c>
      <c r="B87" s="27" t="str">
        <f aca="false">IF(ISNUMBER(SEARCH("_P/N",A87)),SUBSTITUTE(A87,"_P/N",""),"")</f>
        <v>DCB_1_gamma_b</v>
      </c>
      <c r="C87" s="98" t="str">
        <f aca="false">'DCB - Mag - Mirror'!E87</f>
        <v>P33 - 3/11</v>
      </c>
      <c r="D87" s="0" t="str">
        <f aca="false">'DCB - Mag - Mirror'!F87</f>
        <v>33 - J12 - 8/7</v>
      </c>
      <c r="E87" s="0" t="e">
        <f aca="false">'DCB - Mag - Mirror'!L87</f>
        <v>#NAME?</v>
      </c>
      <c r="F87" s="98" t="e">
        <f aca="false">CONCATENATE(IF(ISNUMBER(SEARCH("2.5V:",D87)),SUBSTITUTE(D87,"2.5V:",""),D87),"   ",E87)</f>
        <v>#NAME?</v>
      </c>
      <c r="H87" s="98" t="e">
        <f aca="false">'DCB - Mag - Mirror'!N87</f>
        <v>#NAME?</v>
      </c>
      <c r="I87" s="98" t="e">
        <f aca="false">'DCB - Mag - Mirror'!O87</f>
        <v>#NAME?</v>
      </c>
      <c r="K87" s="227"/>
    </row>
    <row r="88" customFormat="false" ht="45" hidden="false" customHeight="true" outlineLevel="0" collapsed="false">
      <c r="A88" s="0" t="str">
        <f aca="false">'DCB - Mag - Mirror'!C88</f>
        <v>DCB_4_gamma_b_P/N</v>
      </c>
      <c r="B88" s="27" t="str">
        <f aca="false">IF(ISNUMBER(SEARCH("_P/N",A88)),SUBSTITUTE(A88,"_P/N",""),"")</f>
        <v>DCB_4_gamma_b</v>
      </c>
      <c r="C88" s="98" t="str">
        <f aca="false">'DCB - Mag - Mirror'!E88</f>
        <v>P33 - 4/12</v>
      </c>
      <c r="D88" s="0" t="str">
        <f aca="false">'DCB - Mag - Mirror'!F88</f>
        <v>31 - J12 - 4/3</v>
      </c>
      <c r="E88" s="0" t="e">
        <f aca="false">'DCB - Mag - Mirror'!L88</f>
        <v>#NAME?</v>
      </c>
      <c r="F88" s="98" t="e">
        <f aca="false">CONCATENATE(IF(ISNUMBER(SEARCH("2.5V:",D88)),SUBSTITUTE(D88,"2.5V:",""),D88),"   ",E88)</f>
        <v>#NAME?</v>
      </c>
      <c r="H88" s="98" t="e">
        <f aca="false">'DCB - Mag - Mirror'!N88</f>
        <v>#NAME?</v>
      </c>
      <c r="I88" s="98" t="e">
        <f aca="false">'DCB - Mag - Mirror'!O88</f>
        <v>#NAME?</v>
      </c>
      <c r="K88" s="227"/>
    </row>
    <row r="89" customFormat="false" ht="45" hidden="false" customHeight="true" outlineLevel="0" collapsed="false">
      <c r="A89" s="0" t="str">
        <f aca="false">'DCB - Mag - Mirror'!C89</f>
        <v>DCB_4_gamma_b_P/N_S</v>
      </c>
      <c r="B89" s="27" t="str">
        <f aca="false">IF(ISNUMBER(SEARCH("_P/N",A89)),SUBSTITUTE(A89,"_P/N",""),"")</f>
        <v>DCB_4_gamma_b_S</v>
      </c>
      <c r="C89" s="98" t="str">
        <f aca="false">'DCB - Mag - Mirror'!E89</f>
        <v>P33 - 5/13</v>
      </c>
      <c r="D89" s="0" t="str">
        <f aca="false">'DCB - Mag - Mirror'!F89</f>
        <v>31 - J12 - 2/1</v>
      </c>
      <c r="E89" s="0" t="e">
        <f aca="false">'DCB - Mag - Mirror'!L89</f>
        <v>#NAME?</v>
      </c>
      <c r="F89" s="98" t="e">
        <f aca="false">CONCATENATE(IF(ISNUMBER(SEARCH("2.5V:",D89)),SUBSTITUTE(D89,"2.5V:",""),D89),"   ",E89)</f>
        <v>#NAME?</v>
      </c>
      <c r="H89" s="98" t="e">
        <f aca="false">'DCB - Mag - Mirror'!N89</f>
        <v>#NAME?</v>
      </c>
      <c r="I89" s="98" t="e">
        <f aca="false">'DCB - Mag - Mirror'!O89</f>
        <v>#NAME?</v>
      </c>
      <c r="K89" s="227"/>
    </row>
    <row r="90" customFormat="false" ht="45" hidden="false" customHeight="true" outlineLevel="0" collapsed="false">
      <c r="A90" s="0" t="str">
        <f aca="false">'DCB - Mag - Mirror'!C90</f>
        <v>DCB_0_gamma_b_P/N_S</v>
      </c>
      <c r="B90" s="27" t="str">
        <f aca="false">IF(ISNUMBER(SEARCH("_P/N",A90)),SUBSTITUTE(A90,"_P/N",""),"")</f>
        <v>DCB_0_gamma_b_S</v>
      </c>
      <c r="C90" s="98" t="str">
        <f aca="false">'DCB - Mag - Mirror'!E90</f>
        <v>P33 - 6/14</v>
      </c>
      <c r="D90" s="0" t="str">
        <f aca="false">'DCB - Mag - Mirror'!F90</f>
        <v>33 - J12 - 2/1</v>
      </c>
      <c r="E90" s="0" t="e">
        <f aca="false">'DCB - Mag - Mirror'!L90</f>
        <v>#NAME?</v>
      </c>
      <c r="F90" s="98" t="e">
        <f aca="false">CONCATENATE(IF(ISNUMBER(SEARCH("2.5V:",D90)),SUBSTITUTE(D90,"2.5V:",""),D90),"   ",E90)</f>
        <v>#NAME?</v>
      </c>
      <c r="H90" s="98" t="e">
        <f aca="false">'DCB - Mag - Mirror'!N90</f>
        <v>#NAME?</v>
      </c>
      <c r="I90" s="98" t="e">
        <f aca="false">'DCB - Mag - Mirror'!O90</f>
        <v>#NAME?</v>
      </c>
      <c r="K90" s="227"/>
    </row>
    <row r="91" customFormat="false" ht="5.1" hidden="false" customHeight="true" outlineLevel="0" collapsed="false"/>
    <row r="92" customFormat="false" ht="5.1" hidden="false" customHeight="true" outlineLevel="0" collapsed="false"/>
    <row r="93" customFormat="false" ht="5.1" hidden="false" customHeight="true" outlineLevel="0" collapsed="false"/>
    <row r="94" customFormat="false" ht="45" hidden="false" customHeight="true" outlineLevel="0" collapsed="false">
      <c r="A94" s="0" t="str">
        <f aca="false">'DCB - Mag - Mirror'!C94</f>
        <v>DCB_6_gamma_b_P/N_S</v>
      </c>
      <c r="B94" s="27" t="str">
        <f aca="false">IF(ISNUMBER(SEARCH("_P/N",A94)),SUBSTITUTE(A94,"_P/N",""),"")</f>
        <v>DCB_6_gamma_b_S</v>
      </c>
      <c r="C94" s="98" t="str">
        <f aca="false">'DCB - Mag - Mirror'!E94</f>
        <v>P35 - 1/9</v>
      </c>
      <c r="D94" s="0" t="str">
        <f aca="false">'DCB - Mag - Mirror'!F94</f>
        <v>31 - J13 - 2/1</v>
      </c>
      <c r="E94" s="0" t="e">
        <f aca="false">'DCB - Mag - Mirror'!L94</f>
        <v>#NAME?</v>
      </c>
      <c r="F94" s="98" t="e">
        <f aca="false">CONCATENATE(IF(ISNUMBER(SEARCH("2.5V:",D94)),SUBSTITUTE(D94,"2.5V:",""),D94),"   ",E94)</f>
        <v>#NAME?</v>
      </c>
      <c r="H94" s="98" t="e">
        <f aca="false">'DCB - Mag - Mirror'!N94</f>
        <v>#NAME?</v>
      </c>
      <c r="I94" s="98" t="e">
        <f aca="false">'DCB - Mag - Mirror'!O94</f>
        <v>#NAME?</v>
      </c>
      <c r="K94" s="227"/>
    </row>
    <row r="95" customFormat="false" ht="45" hidden="false" customHeight="true" outlineLevel="0" collapsed="false">
      <c r="A95" s="0" t="str">
        <f aca="false">'DCB - Mag - Mirror'!C95</f>
        <v>DCB_6_gamma_b_P/N</v>
      </c>
      <c r="B95" s="27" t="str">
        <f aca="false">IF(ISNUMBER(SEARCH("_P/N",A95)),SUBSTITUTE(A95,"_P/N",""),"")</f>
        <v>DCB_6_gamma_b</v>
      </c>
      <c r="C95" s="98" t="str">
        <f aca="false">'DCB - Mag - Mirror'!E95</f>
        <v>P35 - 2/10</v>
      </c>
      <c r="D95" s="0" t="str">
        <f aca="false">'DCB - Mag - Mirror'!F95</f>
        <v>31 - J13 - 4/3</v>
      </c>
      <c r="E95" s="0" t="e">
        <f aca="false">'DCB - Mag - Mirror'!L95</f>
        <v>#NAME?</v>
      </c>
      <c r="F95" s="98" t="e">
        <f aca="false">CONCATENATE(IF(ISNUMBER(SEARCH("2.5V:",D95)),SUBSTITUTE(D95,"2.5V:",""),D95),"   ",E95)</f>
        <v>#NAME?</v>
      </c>
      <c r="H95" s="98" t="e">
        <f aca="false">'DCB - Mag - Mirror'!N95</f>
        <v>#NAME?</v>
      </c>
      <c r="I95" s="98" t="e">
        <f aca="false">'DCB - Mag - Mirror'!O95</f>
        <v>#NAME?</v>
      </c>
      <c r="K95" s="227"/>
    </row>
    <row r="96" customFormat="false" ht="45" hidden="false" customHeight="true" outlineLevel="0" collapsed="false">
      <c r="A96" s="0" t="str">
        <f aca="false">'DCB - Mag - Mirror'!C96</f>
        <v>DCB_9_gamma_b_P/N_S</v>
      </c>
      <c r="B96" s="27" t="str">
        <f aca="false">IF(ISNUMBER(SEARCH("_P/N",A96)),SUBSTITUTE(A96,"_P/N",""),"")</f>
        <v>DCB_9_gamma_b_S</v>
      </c>
      <c r="C96" s="98" t="str">
        <f aca="false">'DCB - Mag - Mirror'!E96</f>
        <v>P35 - 3/11</v>
      </c>
      <c r="D96" s="0" t="str">
        <f aca="false">'DCB - Mag - Mirror'!F96</f>
        <v>33 - J13 - 6/5</v>
      </c>
      <c r="E96" s="0" t="e">
        <f aca="false">'DCB - Mag - Mirror'!L96</f>
        <v>#NAME?</v>
      </c>
      <c r="F96" s="98" t="e">
        <f aca="false">CONCATENATE(IF(ISNUMBER(SEARCH("2.5V:",D96)),SUBSTITUTE(D96,"2.5V:",""),D96),"   ",E96)</f>
        <v>#NAME?</v>
      </c>
      <c r="H96" s="98" t="e">
        <f aca="false">'DCB - Mag - Mirror'!N96</f>
        <v>#NAME?</v>
      </c>
      <c r="I96" s="98" t="e">
        <f aca="false">'DCB - Mag - Mirror'!O96</f>
        <v>#NAME?</v>
      </c>
      <c r="K96" s="227"/>
    </row>
    <row r="97" customFormat="false" ht="45" hidden="false" customHeight="true" outlineLevel="0" collapsed="false">
      <c r="A97" s="0" t="str">
        <f aca="false">'DCB - Mag - Mirror'!C97</f>
        <v>DCB_8_9_gamma_b_25_P/N</v>
      </c>
      <c r="B97" s="27" t="str">
        <f aca="false">IF(ISNUMBER(SEARCH("_P/N",A97)),SUBSTITUTE(A97,"_P/N",""),"")</f>
        <v>DCB_8_9_gamma_b_25</v>
      </c>
      <c r="C97" s="98" t="str">
        <f aca="false">'DCB - Mag - Mirror'!E97</f>
        <v>P35 - 4/12</v>
      </c>
      <c r="D97" s="0" t="str">
        <f aca="false">'DCB - Mag - Mirror'!F97</f>
        <v>2.5V: 36 - J13 - 6/5</v>
      </c>
      <c r="E97" s="0" t="e">
        <f aca="false">'DCB - Mag - Mirror'!L97</f>
        <v>#NAME?</v>
      </c>
      <c r="F97" s="98" t="e">
        <f aca="false">CONCATENATE(IF(ISNUMBER(SEARCH("2.5V:",D97)),SUBSTITUTE(D97,"2.5V:",""),D97),"   ",E97)</f>
        <v>#NAME?</v>
      </c>
      <c r="H97" s="98" t="e">
        <f aca="false">'DCB - Mag - Mirror'!N97</f>
        <v>#NAME?</v>
      </c>
      <c r="I97" s="98" t="e">
        <f aca="false">'DCB - Mag - Mirror'!O97</f>
        <v>#NAME?</v>
      </c>
      <c r="K97" s="227"/>
      <c r="M97" s="227"/>
    </row>
    <row r="98" customFormat="false" ht="45" hidden="false" customHeight="true" outlineLevel="0" collapsed="false">
      <c r="A98" s="0" t="str">
        <f aca="false">'DCB - Mag - Mirror'!C98</f>
        <v>DCB_9_gamma_b_P/N</v>
      </c>
      <c r="B98" s="27" t="str">
        <f aca="false">IF(ISNUMBER(SEARCH("_P/N",A98)),SUBSTITUTE(A98,"_P/N",""),"")</f>
        <v>DCB_9_gamma_b</v>
      </c>
      <c r="C98" s="98" t="str">
        <f aca="false">'DCB - Mag - Mirror'!E98</f>
        <v>P35 - 5/13</v>
      </c>
      <c r="D98" s="0" t="str">
        <f aca="false">'DCB - Mag - Mirror'!F98</f>
        <v>33 - J13 - 8/7</v>
      </c>
      <c r="E98" s="0" t="e">
        <f aca="false">'DCB - Mag - Mirror'!L98</f>
        <v>#NAME?</v>
      </c>
      <c r="F98" s="98" t="e">
        <f aca="false">CONCATENATE(IF(ISNUMBER(SEARCH("2.5V:",D98)),SUBSTITUTE(D98,"2.5V:",""),D98),"   ",E98)</f>
        <v>#NAME?</v>
      </c>
      <c r="H98" s="98" t="e">
        <f aca="false">'DCB - Mag - Mirror'!N98</f>
        <v>#NAME?</v>
      </c>
      <c r="I98" s="98" t="e">
        <f aca="false">'DCB - Mag - Mirror'!O98</f>
        <v>#NAME?</v>
      </c>
      <c r="K98" s="227"/>
    </row>
    <row r="99" customFormat="false" ht="45" hidden="false" customHeight="true" outlineLevel="0" collapsed="false">
      <c r="A99" s="0" t="str">
        <f aca="false">'DCB - Mag - Mirror'!C99</f>
        <v>DCB_10_gamma_b_P/N_S</v>
      </c>
      <c r="B99" s="27" t="str">
        <f aca="false">IF(ISNUMBER(SEARCH("_P/N",A99)),SUBSTITUTE(A99,"_P/N",""),"")</f>
        <v>DCB_10_gamma_b_S</v>
      </c>
      <c r="C99" s="98" t="str">
        <f aca="false">'DCB - Mag - Mirror'!E99</f>
        <v>P35 - 6/14</v>
      </c>
      <c r="D99" s="0" t="str">
        <f aca="false">'DCB - Mag - Mirror'!F99</f>
        <v>29 - J12 - 2/1</v>
      </c>
      <c r="E99" s="0" t="e">
        <f aca="false">'DCB - Mag - Mirror'!L99</f>
        <v>#NAME?</v>
      </c>
      <c r="F99" s="98" t="e">
        <f aca="false">CONCATENATE(IF(ISNUMBER(SEARCH("2.5V:",D99)),SUBSTITUTE(D99,"2.5V:",""),D99),"   ",E99)</f>
        <v>#NAME?</v>
      </c>
      <c r="H99" s="98" t="e">
        <f aca="false">'DCB - Mag - Mirror'!N99</f>
        <v>#NAME?</v>
      </c>
      <c r="I99" s="98" t="e">
        <f aca="false">'DCB - Mag - Mirror'!O99</f>
        <v>#NAME?</v>
      </c>
      <c r="K99" s="227"/>
    </row>
    <row r="100" customFormat="false" ht="45" hidden="false" customHeight="true" outlineLevel="0" collapsed="false">
      <c r="A100" s="0" t="str">
        <f aca="false">'DCB - Mag - Mirror'!C100</f>
        <v>DCB_10_gamma_b_P/N</v>
      </c>
      <c r="B100" s="27" t="str">
        <f aca="false">IF(ISNUMBER(SEARCH("_P/N",A100)),SUBSTITUTE(A100,"_P/N",""),"")</f>
        <v>DCB_10_gamma_b</v>
      </c>
      <c r="C100" s="98" t="str">
        <f aca="false">'DCB - Mag - Mirror'!E100</f>
        <v>P35 - 7/15</v>
      </c>
      <c r="D100" s="0" t="str">
        <f aca="false">'DCB - Mag - Mirror'!F100</f>
        <v>29 - J12 - 4/3</v>
      </c>
      <c r="E100" s="0" t="e">
        <f aca="false">'DCB - Mag - Mirror'!L100</f>
        <v>#NAME?</v>
      </c>
      <c r="F100" s="98" t="e">
        <f aca="false">CONCATENATE(IF(ISNUMBER(SEARCH("2.5V:",D100)),SUBSTITUTE(D100,"2.5V:",""),D100),"   ",E100)</f>
        <v>#NAME?</v>
      </c>
      <c r="H100" s="98" t="e">
        <f aca="false">'DCB - Mag - Mirror'!N100</f>
        <v>#NAME?</v>
      </c>
      <c r="I100" s="98" t="e">
        <f aca="false">'DCB - Mag - Mirror'!O100</f>
        <v>#NAME?</v>
      </c>
      <c r="K100" s="227"/>
    </row>
    <row r="101" customFormat="false" ht="45" hidden="false" customHeight="true" outlineLevel="0" collapsed="false">
      <c r="A101" s="0" t="str">
        <f aca="false">'DCB - Mag - Mirror'!C101</f>
        <v>DCB_11_gamma_b_P/N_S</v>
      </c>
      <c r="B101" s="27" t="str">
        <f aca="false">IF(ISNUMBER(SEARCH("_P/N",A101)),SUBSTITUTE(A101,"_P/N",""),"")</f>
        <v>DCB_11_gamma_b_S</v>
      </c>
      <c r="C101" s="98" t="str">
        <f aca="false">'DCB - Mag - Mirror'!E101</f>
        <v>P35 - 8/16</v>
      </c>
      <c r="D101" s="0" t="str">
        <f aca="false">'DCB - Mag - Mirror'!F101</f>
        <v>29 - J13 - 2/1</v>
      </c>
      <c r="E101" s="0" t="e">
        <f aca="false">'DCB - Mag - Mirror'!L101</f>
        <v>#NAME?</v>
      </c>
      <c r="F101" s="98" t="e">
        <f aca="false">CONCATENATE(IF(ISNUMBER(SEARCH("2.5V:",D101)),SUBSTITUTE(D101,"2.5V:",""),D101),"   ",E101)</f>
        <v>#NAME?</v>
      </c>
      <c r="H101" s="98" t="e">
        <f aca="false">'DCB - Mag - Mirror'!N101</f>
        <v>#NAME?</v>
      </c>
      <c r="I101" s="98" t="e">
        <f aca="false">'DCB - Mag - Mirror'!O101</f>
        <v>#NAME?</v>
      </c>
      <c r="K101" s="227"/>
    </row>
    <row r="102" customFormat="false" ht="5.1" hidden="false" customHeight="true" outlineLevel="0" collapsed="false"/>
    <row r="103" customFormat="false" ht="45" hidden="false" customHeight="true" outlineLevel="0" collapsed="false">
      <c r="A103" s="0" t="str">
        <f aca="false">'DCB - Mag - Mirror'!C103</f>
        <v>DCB_0_1_gamma_b_25_P/N</v>
      </c>
      <c r="B103" s="27" t="str">
        <f aca="false">IF(ISNUMBER(SEARCH("_P/N",A103)),SUBSTITUTE(A103,"_P/N",""),"")</f>
        <v>DCB_0_1_gamma_b_25</v>
      </c>
      <c r="C103" s="98" t="str">
        <f aca="false">'DCB - Mag - Mirror'!E103</f>
        <v>P36 - 1/9</v>
      </c>
      <c r="D103" s="0" t="str">
        <f aca="false">'DCB - Mag - Mirror'!F103</f>
        <v>2.5V: 36 - J13 - 2/1</v>
      </c>
      <c r="E103" s="0" t="e">
        <f aca="false">'DCB - Mag - Mirror'!L103</f>
        <v>#NAME?</v>
      </c>
      <c r="F103" s="98" t="e">
        <f aca="false">CONCATENATE(IF(ISNUMBER(SEARCH("2.5V:",D103)),SUBSTITUTE(D103,"2.5V:",""),D103),"   ",E103)</f>
        <v>#NAME?</v>
      </c>
      <c r="H103" s="98" t="e">
        <f aca="false">'DCB - Mag - Mirror'!N103</f>
        <v>#NAME?</v>
      </c>
      <c r="I103" s="98" t="e">
        <f aca="false">'DCB - Mag - Mirror'!O103</f>
        <v>#NAME?</v>
      </c>
      <c r="K103" s="227"/>
      <c r="M103" s="227"/>
    </row>
    <row r="104" customFormat="false" ht="5.1" hidden="false" customHeight="true" outlineLevel="0" collapsed="false"/>
    <row r="105" customFormat="false" ht="45" hidden="false" customHeight="true" outlineLevel="0" collapsed="false">
      <c r="A105" s="0" t="str">
        <f aca="false">'DCB - Mag - Mirror'!C105</f>
        <v>DCB_5_gamma_b_P/N_S</v>
      </c>
      <c r="B105" s="27" t="str">
        <f aca="false">IF(ISNUMBER(SEARCH("_P/N",A105)),SUBSTITUTE(A105,"_P/N",""),"")</f>
        <v>DCB_5_gamma_b_S</v>
      </c>
      <c r="C105" s="98" t="str">
        <f aca="false">'DCB - Mag - Mirror'!E105</f>
        <v>P36 - 3/11</v>
      </c>
      <c r="D105" s="0" t="str">
        <f aca="false">'DCB - Mag - Mirror'!F105</f>
        <v>31 - J12 - 6/5</v>
      </c>
      <c r="E105" s="0" t="e">
        <f aca="false">'DCB - Mag - Mirror'!L105</f>
        <v>#NAME?</v>
      </c>
      <c r="F105" s="98" t="e">
        <f aca="false">CONCATENATE(IF(ISNUMBER(SEARCH("2.5V:",D105)),SUBSTITUTE(D105,"2.5V:",""),D105),"   ",E105)</f>
        <v>#NAME?</v>
      </c>
      <c r="H105" s="98" t="e">
        <f aca="false">'DCB - Mag - Mirror'!N105</f>
        <v>#NAME?</v>
      </c>
      <c r="I105" s="98" t="e">
        <f aca="false">'DCB - Mag - Mirror'!O105</f>
        <v>#NAME?</v>
      </c>
      <c r="K105" s="227"/>
    </row>
    <row r="106" customFormat="false" ht="45" hidden="false" customHeight="true" outlineLevel="0" collapsed="false">
      <c r="A106" s="0" t="str">
        <f aca="false">'DCB - Mag - Mirror'!C106</f>
        <v>DCB_4_5_gamma_b_25_P/N</v>
      </c>
      <c r="B106" s="27" t="str">
        <f aca="false">IF(ISNUMBER(SEARCH("_P/N",A106)),SUBSTITUTE(A106,"_P/N",""),"")</f>
        <v>DCB_4_5_gamma_b_25</v>
      </c>
      <c r="C106" s="98" t="str">
        <f aca="false">'DCB - Mag - Mirror'!E106</f>
        <v>P36 - 4/12</v>
      </c>
      <c r="D106" s="0" t="str">
        <f aca="false">'DCB - Mag - Mirror'!F106</f>
        <v>2.5V: 36 - J13 - 4/3</v>
      </c>
      <c r="E106" s="0" t="e">
        <f aca="false">'DCB - Mag - Mirror'!L106</f>
        <v>#NAME?</v>
      </c>
      <c r="F106" s="98" t="e">
        <f aca="false">CONCATENATE(IF(ISNUMBER(SEARCH("2.5V:",D106)),SUBSTITUTE(D106,"2.5V:",""),D106),"   ",E106)</f>
        <v>#NAME?</v>
      </c>
      <c r="H106" s="98" t="e">
        <f aca="false">'DCB - Mag - Mirror'!N106</f>
        <v>#NAME?</v>
      </c>
      <c r="I106" s="98" t="e">
        <f aca="false">'DCB - Mag - Mirror'!O106</f>
        <v>#NAME?</v>
      </c>
      <c r="K106" s="227"/>
      <c r="M106" s="227"/>
    </row>
    <row r="107" customFormat="false" ht="45" hidden="false" customHeight="true" outlineLevel="0" collapsed="false">
      <c r="A107" s="0" t="str">
        <f aca="false">'DCB - Mag - Mirror'!C107</f>
        <v>DCB_5_gamma_b_P/N</v>
      </c>
      <c r="B107" s="27" t="str">
        <f aca="false">IF(ISNUMBER(SEARCH("_P/N",A107)),SUBSTITUTE(A107,"_P/N",""),"")</f>
        <v>DCB_5_gamma_b</v>
      </c>
      <c r="C107" s="98" t="str">
        <f aca="false">'DCB - Mag - Mirror'!E107</f>
        <v>P36 - 5/13</v>
      </c>
      <c r="D107" s="0" t="str">
        <f aca="false">'DCB - Mag - Mirror'!F107</f>
        <v>31 - J12 - 8/7</v>
      </c>
      <c r="E107" s="0" t="e">
        <f aca="false">'DCB - Mag - Mirror'!L107</f>
        <v>#NAME?</v>
      </c>
      <c r="F107" s="98" t="e">
        <f aca="false">CONCATENATE(IF(ISNUMBER(SEARCH("2.5V:",D107)),SUBSTITUTE(D107,"2.5V:",""),D107),"   ",E107)</f>
        <v>#NAME?</v>
      </c>
      <c r="H107" s="98" t="e">
        <f aca="false">'DCB - Mag - Mirror'!N107</f>
        <v>#NAME?</v>
      </c>
      <c r="I107" s="98" t="e">
        <f aca="false">'DCB - Mag - Mirror'!O107</f>
        <v>#NAME?</v>
      </c>
      <c r="K107" s="227"/>
    </row>
  </sheetData>
  <mergeCells count="2">
    <mergeCell ref="B1:E1"/>
    <mergeCell ref="K2:M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Y155"/>
  <sheetViews>
    <sheetView showFormulas="false" showGridLines="true" showRowColHeaders="true" showZeros="true" rightToLeft="false" tabSelected="false" showOutlineSymbols="true" defaultGridColor="true" view="normal" topLeftCell="C3" colorId="64" zoomScale="110" zoomScaleNormal="110" zoomScalePageLayoutView="100" workbookViewId="0">
      <selection pane="topLeft" activeCell="C26" activeCellId="0" sqref="C26"/>
    </sheetView>
  </sheetViews>
  <sheetFormatPr defaultRowHeight="15" zeroHeight="false" outlineLevelRow="0" outlineLevelCol="0"/>
  <cols>
    <col collapsed="false" customWidth="true" hidden="false" outlineLevel="0" max="2" min="1" style="46" width="8.71"/>
    <col collapsed="false" customWidth="true" hidden="false" outlineLevel="0" max="3" min="3" style="46" width="35.14"/>
    <col collapsed="false" customWidth="true" hidden="false" outlineLevel="0" max="4" min="4" style="46" width="40"/>
    <col collapsed="false" customWidth="true" hidden="false" outlineLevel="0" max="5" min="5" style="46" width="15.42"/>
    <col collapsed="false" customWidth="true" hidden="false" outlineLevel="0" max="6" min="6" style="46" width="21.71"/>
    <col collapsed="false" customWidth="true" hidden="false" outlineLevel="0" max="7" min="7" style="16" width="5.43"/>
    <col collapsed="false" customWidth="true" hidden="false" outlineLevel="0" max="8" min="8" style="14" width="6.71"/>
    <col collapsed="false" customWidth="true" hidden="false" outlineLevel="0" max="9" min="9" style="14" width="1.58"/>
    <col collapsed="false" customWidth="true" hidden="false" outlineLevel="0" max="10" min="10" style="27" width="1.29"/>
    <col collapsed="false" customWidth="true" hidden="false" outlineLevel="0" max="11" min="11" style="27" width="1.71"/>
    <col collapsed="false" customWidth="true" hidden="false" outlineLevel="0" max="12" min="12" style="16" width="5.43"/>
    <col collapsed="false" customWidth="true" hidden="false" outlineLevel="0" max="13" min="13" style="22" width="5.43"/>
    <col collapsed="false" customWidth="true" hidden="false" outlineLevel="0" max="19" min="14" style="16" width="5.43"/>
    <col collapsed="false" customWidth="true" hidden="false" outlineLevel="0" max="23" min="20" style="46" width="8.71"/>
    <col collapsed="false" customWidth="true" hidden="false" outlineLevel="0" max="24" min="24" style="46" width="16.29"/>
    <col collapsed="false" customWidth="true" hidden="false" outlineLevel="0" max="1025" min="25" style="46" width="8.71"/>
  </cols>
  <sheetData>
    <row r="1" customFormat="false" ht="15" hidden="false" customHeight="true" outlineLevel="0" collapsed="false">
      <c r="H1" s="19" t="s">
        <v>36</v>
      </c>
      <c r="L1" s="20" t="s">
        <v>37</v>
      </c>
      <c r="M1" s="21" t="s">
        <v>38</v>
      </c>
    </row>
    <row r="2" customFormat="false" ht="24.75" hidden="false" customHeight="true" outlineLevel="0" collapsed="false">
      <c r="C2" s="152" t="s">
        <v>1347</v>
      </c>
      <c r="D2" s="152"/>
      <c r="E2" s="152"/>
      <c r="F2" s="152"/>
      <c r="G2" s="22" t="s">
        <v>41</v>
      </c>
      <c r="H2" s="19"/>
      <c r="I2" s="243" t="s">
        <v>42</v>
      </c>
      <c r="J2" s="243"/>
      <c r="K2" s="243"/>
      <c r="L2" s="20"/>
      <c r="M2" s="20"/>
      <c r="N2" s="16" t="s">
        <v>672</v>
      </c>
      <c r="O2" s="16" t="s">
        <v>673</v>
      </c>
      <c r="P2" s="244" t="str">
        <f aca="false">N2</f>
        <v>A-top</v>
      </c>
      <c r="R2" s="244" t="str">
        <f aca="false">O2</f>
        <v>C-bot</v>
      </c>
      <c r="S2" s="27"/>
      <c r="X2" s="245" t="s">
        <v>45</v>
      </c>
      <c r="Y2" s="59"/>
    </row>
    <row r="3" customFormat="false" ht="65.25" hidden="false" customHeight="true" outlineLevel="0" collapsed="false">
      <c r="C3" s="225" t="s">
        <v>46</v>
      </c>
      <c r="D3" s="225" t="s">
        <v>47</v>
      </c>
      <c r="E3" s="156" t="s">
        <v>48</v>
      </c>
      <c r="F3" s="156" t="s">
        <v>49</v>
      </c>
      <c r="H3" s="19"/>
      <c r="L3" s="20"/>
      <c r="M3" s="20"/>
      <c r="N3" s="16" t="s">
        <v>50</v>
      </c>
      <c r="O3" s="16" t="s">
        <v>50</v>
      </c>
      <c r="P3" s="22" t="s">
        <v>50</v>
      </c>
      <c r="Q3" s="16" t="s">
        <v>51</v>
      </c>
      <c r="R3" s="22" t="s">
        <v>52</v>
      </c>
      <c r="S3" s="27" t="s">
        <v>51</v>
      </c>
      <c r="X3" s="246" t="s">
        <v>53</v>
      </c>
      <c r="Y3" s="247" t="n">
        <f aca="false">TRUE()</f>
        <v>1</v>
      </c>
    </row>
    <row r="4" customFormat="false" ht="14.45" hidden="false" customHeight="true" outlineLevel="0" collapsed="false">
      <c r="C4" s="226" t="s">
        <v>1348</v>
      </c>
      <c r="D4" s="161" t="s">
        <v>1028</v>
      </c>
      <c r="E4" s="161" t="s">
        <v>1029</v>
      </c>
      <c r="F4" s="162" t="s">
        <v>1349</v>
      </c>
      <c r="G4" s="36" t="str">
        <f aca="false">IF(LEFT(F4,3)="2.5", MID(F4,7,2),LEFT(F4,2))</f>
        <v>59</v>
      </c>
      <c r="H4" s="14" t="s">
        <v>774</v>
      </c>
      <c r="I4" s="248"/>
      <c r="L4" s="27" t="e">
        <f aca="false" t="array" ref="L4:L4">INDEX(Cable_L!$B$3:$B$77,MATCH(1,COUNTIFS($G4,Cable_L!$A$3:$A$77,$H4,Cable_L!$C$3:$C$77),0))</f>
        <v>#NAME?</v>
      </c>
      <c r="M4" s="22" t="e">
        <f aca="false" t="array" ref="M4:M8">_xlfn._xlws.sort(_xlfn.unique(G4:G11))</f>
        <v>#NAME?</v>
      </c>
      <c r="N4" s="27" t="e">
        <f aca="false" t="array" ref="N4:N4">INDEX(INDEX(Cable_L!$H$3:$K$77,,MATCH(N$2,Cable_L!$H$2:$K$2,0)),MATCH(1,COUNTIFS($G4,Cable_L!$A$3:$A$77,$H4,Cable_L!$C$3:$C$77),0))</f>
        <v>#NAME?</v>
      </c>
      <c r="O4" s="27" t="e">
        <f aca="false" t="array" ref="O4:O4">INDEX(INDEX(Cable_L!$H$3:$K$77,,MATCH(O$2,Cable_L!$H$2:$K$2,0)),MATCH(1,COUNTIFS($G4,Cable_L!$A$3:$A$77,$H4,Cable_L!$C$3:$C$77),0))</f>
        <v>#NAME?</v>
      </c>
      <c r="P4" s="22" t="e">
        <f aca="false" t="array" ref="P4:P4">_xlfn._xlws.filter(_xlfn.unique(N4:N11),_xlfn.unique(N4:N11)&lt;&gt;"")</f>
        <v>#NAME?</v>
      </c>
      <c r="Q4" s="16" t="e">
        <f aca="false">COUNTIF(N4:N11,P4)</f>
        <v>#NAME?</v>
      </c>
      <c r="R4" s="22" t="e">
        <f aca="false" t="array" ref="R4:R4">_xlfn._xlws.filter(_xlfn.unique(O4:O11),_xlfn.unique(O4:O11)&lt;&gt;"")</f>
        <v>#NAME?</v>
      </c>
      <c r="S4" s="27" t="e">
        <f aca="false">COUNTIF(O4:O11,R4)</f>
        <v>#NAME?</v>
      </c>
      <c r="U4" s="249" t="s">
        <v>1350</v>
      </c>
      <c r="V4" s="249"/>
      <c r="W4" s="249"/>
      <c r="X4" s="31" t="s">
        <v>59</v>
      </c>
      <c r="Y4" s="31" t="s">
        <v>60</v>
      </c>
    </row>
    <row r="5" customFormat="false" ht="15" hidden="false" customHeight="false" outlineLevel="0" collapsed="false">
      <c r="C5" s="228" t="s">
        <v>1351</v>
      </c>
      <c r="D5" s="16" t="s">
        <v>1032</v>
      </c>
      <c r="E5" s="16" t="s">
        <v>1033</v>
      </c>
      <c r="F5" s="165" t="s">
        <v>1352</v>
      </c>
      <c r="G5" s="36" t="str">
        <f aca="false">IF(LEFT(F5,3)="2.5", MID(F5,7,2),LEFT(F5,2))</f>
        <v>59</v>
      </c>
      <c r="H5" s="14" t="s">
        <v>774</v>
      </c>
      <c r="I5" s="248"/>
      <c r="L5" s="27" t="e">
        <f aca="false" t="array" ref="L5:L5">INDEX(Cable_L!$B$3:$B$77,MATCH(1,COUNTIFS($G5,Cable_L!$A$3:$A$77,$H5,Cable_L!$C$3:$C$77),0))</f>
        <v>#NAME?</v>
      </c>
      <c r="M5" s="22" t="e">
        <v>#NAME?</v>
      </c>
      <c r="N5" s="27" t="e">
        <f aca="false" t="array" ref="N5:N5">INDEX(INDEX(Cable_L!$H$3:$K$77,,MATCH(N$2,Cable_L!$H$2:$K$2,0)),MATCH(1,COUNTIFS(G5,Cable_L!$A$3:$A$77,H5,Cable_L!$C$3:$C$77),0))</f>
        <v>#NAME?</v>
      </c>
      <c r="O5" s="27" t="e">
        <f aca="false" t="array" ref="O5:O5">INDEX(INDEX(Cable_L!$H$3:$K$77,,MATCH(O$2,Cable_L!$H$2:$K$2,0)),MATCH(1,COUNTIFS($G5,Cable_L!$A$3:$A$77,$H5,Cable_L!$C$3:$C$77),0))</f>
        <v>#NAME?</v>
      </c>
      <c r="P5" s="22"/>
      <c r="R5" s="22"/>
      <c r="S5" s="27"/>
      <c r="U5" s="249"/>
      <c r="V5" s="249"/>
      <c r="W5" s="249"/>
      <c r="X5" s="31" t="s">
        <v>66</v>
      </c>
      <c r="Y5" s="31" t="s">
        <v>60</v>
      </c>
    </row>
    <row r="6" customFormat="false" ht="15" hidden="false" customHeight="false" outlineLevel="0" collapsed="false">
      <c r="C6" s="228" t="s">
        <v>1353</v>
      </c>
      <c r="D6" s="16" t="s">
        <v>1036</v>
      </c>
      <c r="E6" s="16" t="s">
        <v>1037</v>
      </c>
      <c r="F6" s="229" t="s">
        <v>1354</v>
      </c>
      <c r="G6" s="36" t="str">
        <f aca="false">IF(LEFT(F6,3)="2.5", MID(F6,7,2),LEFT(F6,2))</f>
        <v>65</v>
      </c>
      <c r="H6" s="14" t="s">
        <v>774</v>
      </c>
      <c r="I6" s="248"/>
      <c r="L6" s="27" t="e">
        <f aca="false" t="array" ref="L6:L6">INDEX(Cable_L!$B$3:$B$77,MATCH(1,COUNTIFS($G6,Cable_L!$A$3:$A$77,$H6,Cable_L!$C$3:$C$77),0))</f>
        <v>#NAME?</v>
      </c>
      <c r="M6" s="22" t="e">
        <v>#NAME?</v>
      </c>
      <c r="N6" s="27" t="e">
        <f aca="false" t="array" ref="N6:N6">INDEX(INDEX(Cable_L!$H$3:$K$77,,MATCH($N$2,Cable_L!$H$2:$K$2,0)),MATCH(1,COUNTIFS(G6,Cable_L!$A$3:$A$77,H6,Cable_L!$C$3:$C$77),0))</f>
        <v>#NAME?</v>
      </c>
      <c r="O6" s="27" t="e">
        <f aca="false" t="array" ref="O6:O6">INDEX(INDEX(Cable_L!$H$3:$K$77,,MATCH(O$2,Cable_L!$H$2:$K$2,0)),MATCH(1,COUNTIFS($G6,Cable_L!$A$3:$A$77,$H6,Cable_L!$C$3:$C$77),0))</f>
        <v>#NAME?</v>
      </c>
      <c r="P6" s="22"/>
      <c r="R6" s="22"/>
      <c r="S6" s="27"/>
      <c r="U6" s="249"/>
      <c r="V6" s="249"/>
      <c r="W6" s="249"/>
      <c r="X6" s="93" t="s">
        <v>69</v>
      </c>
      <c r="Y6" s="240" t="n">
        <f aca="false">TRUE()</f>
        <v>1</v>
      </c>
    </row>
    <row r="7" customFormat="false" ht="15" hidden="false" customHeight="false" outlineLevel="0" collapsed="false">
      <c r="C7" s="228" t="s">
        <v>1355</v>
      </c>
      <c r="D7" s="16" t="s">
        <v>1040</v>
      </c>
      <c r="E7" s="16" t="s">
        <v>1041</v>
      </c>
      <c r="F7" s="165" t="s">
        <v>1356</v>
      </c>
      <c r="G7" s="36" t="str">
        <f aca="false">IF(LEFT(F7,3)="2.5", MID(F7,7,2),LEFT(F7,2))</f>
        <v>57</v>
      </c>
      <c r="H7" s="14" t="s">
        <v>774</v>
      </c>
      <c r="I7" s="248"/>
      <c r="L7" s="27" t="e">
        <f aca="false" t="array" ref="L7:L7">INDEX(Cable_L!$B$3:$B$77,MATCH(1,COUNTIFS($G7,Cable_L!$A$3:$A$77,$H7,Cable_L!$C$3:$C$77),0))</f>
        <v>#NAME?</v>
      </c>
      <c r="M7" s="22" t="e">
        <v>#NAME?</v>
      </c>
      <c r="N7" s="27" t="e">
        <f aca="false" t="array" ref="N7:N7">INDEX(INDEX(Cable_L!$H$3:$K$77,,MATCH($N$2,Cable_L!$H$2:$K$2,0)),MATCH(1,COUNTIFS(G7,Cable_L!$A$3:$A$77,H7,Cable_L!$C$3:$C$77),0))</f>
        <v>#NAME?</v>
      </c>
      <c r="O7" s="27" t="e">
        <f aca="false" t="array" ref="O7:O7">INDEX(INDEX(Cable_L!$H$3:$K$77,,MATCH(O$2,Cable_L!$H$2:$K$2,0)),MATCH(1,COUNTIFS($G7,Cable_L!$A$3:$A$77,$H7,Cable_L!$C$3:$C$77),0))</f>
        <v>#NAME?</v>
      </c>
      <c r="P7" s="22"/>
      <c r="R7" s="22"/>
      <c r="S7" s="27"/>
      <c r="U7" s="249"/>
      <c r="V7" s="249"/>
      <c r="W7" s="249"/>
      <c r="X7" s="31" t="s">
        <v>74</v>
      </c>
      <c r="Y7" s="31" t="s">
        <v>60</v>
      </c>
    </row>
    <row r="8" customFormat="false" ht="15" hidden="false" customHeight="false" outlineLevel="0" collapsed="false">
      <c r="C8" s="228" t="s">
        <v>1357</v>
      </c>
      <c r="D8" s="16" t="s">
        <v>1044</v>
      </c>
      <c r="E8" s="16" t="s">
        <v>1045</v>
      </c>
      <c r="F8" s="165" t="s">
        <v>1358</v>
      </c>
      <c r="G8" s="36" t="str">
        <f aca="false">IF(LEFT(F8,3)="2.5", MID(F8,7,2),LEFT(F8,2))</f>
        <v>57</v>
      </c>
      <c r="H8" s="14" t="s">
        <v>774</v>
      </c>
      <c r="I8" s="248"/>
      <c r="L8" s="27" t="e">
        <f aca="false" t="array" ref="L8:L8">INDEX(Cable_L!$B$3:$B$77,MATCH(1,COUNTIFS($G8,Cable_L!$A$3:$A$77,$H8,Cable_L!$C$3:$C$77),0))</f>
        <v>#NAME?</v>
      </c>
      <c r="M8" s="22" t="e">
        <v>#NAME?</v>
      </c>
      <c r="N8" s="27" t="e">
        <f aca="false" t="array" ref="N8:N8">INDEX(INDEX(Cable_L!$H$3:$K$77,,MATCH($N$2,Cable_L!$H$2:$K$2,0)),MATCH(1,COUNTIFS(G8,Cable_L!$A$3:$A$77,H8,Cable_L!$C$3:$C$77),0))</f>
        <v>#NAME?</v>
      </c>
      <c r="O8" s="27" t="e">
        <f aca="false" t="array" ref="O8:O8">INDEX(INDEX(Cable_L!$H$3:$K$77,,MATCH(O$2,Cable_L!$H$2:$K$2,0)),MATCH(1,COUNTIFS($G8,Cable_L!$A$3:$A$77,$H8,Cable_L!$C$3:$C$77),0))</f>
        <v>#NAME?</v>
      </c>
      <c r="P8" s="22"/>
      <c r="R8" s="22"/>
      <c r="S8" s="27"/>
      <c r="U8" s="249"/>
      <c r="V8" s="249"/>
      <c r="W8" s="249"/>
      <c r="X8" s="93" t="s">
        <v>79</v>
      </c>
      <c r="Y8" s="240" t="n">
        <f aca="false">TRUE()</f>
        <v>1</v>
      </c>
    </row>
    <row r="9" customFormat="false" ht="15" hidden="false" customHeight="false" outlineLevel="0" collapsed="false">
      <c r="C9" s="228" t="s">
        <v>1359</v>
      </c>
      <c r="D9" s="16" t="s">
        <v>1048</v>
      </c>
      <c r="E9" s="16" t="s">
        <v>1049</v>
      </c>
      <c r="F9" s="229" t="s">
        <v>1360</v>
      </c>
      <c r="G9" s="36" t="str">
        <f aca="false">IF(LEFT(F9,3)="2.5", MID(F9,7,2),LEFT(F9,2))</f>
        <v>65</v>
      </c>
      <c r="H9" s="14" t="s">
        <v>774</v>
      </c>
      <c r="I9" s="248"/>
      <c r="L9" s="27" t="e">
        <f aca="false" t="array" ref="L9:L9">INDEX(Cable_L!$B$3:$B$77,MATCH(1,COUNTIFS($G9,Cable_L!$A$3:$A$77,$H9,Cable_L!$C$3:$C$77),0))</f>
        <v>#NAME?</v>
      </c>
      <c r="N9" s="27" t="e">
        <f aca="false" t="array" ref="N9:N9">INDEX(INDEX(Cable_L!$H$3:$K$77,,MATCH($N$2,Cable_L!$H$2:$K$2,0)),MATCH(1,COUNTIFS(G9,Cable_L!$A$3:$A$77,H9,Cable_L!$C$3:$C$77),0))</f>
        <v>#NAME?</v>
      </c>
      <c r="O9" s="27" t="e">
        <f aca="false" t="array" ref="O9:O9">INDEX(INDEX(Cable_L!$H$3:$K$77,,MATCH(O$2,Cable_L!$H$2:$K$2,0)),MATCH(1,COUNTIFS($G9,Cable_L!$A$3:$A$77,$H9,Cable_L!$C$3:$C$77),0))</f>
        <v>#NAME?</v>
      </c>
      <c r="P9" s="22"/>
      <c r="R9" s="22"/>
      <c r="S9" s="27"/>
      <c r="U9" s="249"/>
      <c r="V9" s="249"/>
      <c r="W9" s="249"/>
      <c r="X9" s="246" t="s">
        <v>84</v>
      </c>
      <c r="Y9" s="247" t="n">
        <f aca="false">TRUE()</f>
        <v>1</v>
      </c>
    </row>
    <row r="10" customFormat="false" ht="15" hidden="false" customHeight="false" outlineLevel="0" collapsed="false">
      <c r="C10" s="171" t="s">
        <v>1361</v>
      </c>
      <c r="D10" s="172" t="s">
        <v>1052</v>
      </c>
      <c r="E10" s="172" t="s">
        <v>1053</v>
      </c>
      <c r="F10" s="173" t="s">
        <v>1362</v>
      </c>
      <c r="G10" s="36" t="str">
        <f aca="false">IF(LEFT(F10,3)="2.5", MID(F10,7,2),LEFT(F10,2))</f>
        <v>58</v>
      </c>
      <c r="H10" s="14" t="s">
        <v>774</v>
      </c>
      <c r="I10" s="248"/>
      <c r="L10" s="27" t="e">
        <f aca="false" t="array" ref="L10:L10">INDEX(Cable_L!$B$3:$B$77,MATCH(1,COUNTIFS($G10,Cable_L!$A$3:$A$77,$H10,Cable_L!$C$3:$C$77),0))</f>
        <v>#NAME?</v>
      </c>
      <c r="N10" s="27" t="e">
        <f aca="false" t="array" ref="N10:N10">INDEX(INDEX(Cable_L!$H$3:$K$77,,MATCH($N$2,Cable_L!$H$2:$K$2,0)),MATCH(1,COUNTIFS(G10,Cable_L!$A$3:$A$77,H10,Cable_L!$C$3:$C$77),0))</f>
        <v>#NAME?</v>
      </c>
      <c r="O10" s="27" t="e">
        <f aca="false" t="array" ref="O10:O10">INDEX(INDEX(Cable_L!$H$3:$K$77,,MATCH(O$2,Cable_L!$H$2:$K$2,0)),MATCH(1,COUNTIFS($G10,Cable_L!$A$3:$A$77,$H10,Cable_L!$C$3:$C$77),0))</f>
        <v>#NAME?</v>
      </c>
      <c r="P10" s="22"/>
      <c r="R10" s="22"/>
      <c r="S10" s="27"/>
      <c r="U10" s="249"/>
      <c r="V10" s="249"/>
      <c r="W10" s="249"/>
      <c r="X10" s="31"/>
      <c r="Y10" s="59"/>
    </row>
    <row r="11" customFormat="false" ht="15" hidden="false" customHeight="false" outlineLevel="0" collapsed="false">
      <c r="C11" s="174" t="s">
        <v>67</v>
      </c>
      <c r="D11" s="205"/>
      <c r="E11" s="176" t="s">
        <v>1055</v>
      </c>
      <c r="F11" s="206"/>
      <c r="G11" s="36" t="str">
        <f aca="false">IF(LEFT(F11,3)="2.5", MID(F11,7,2),LEFT(F11,2))</f>
        <v/>
      </c>
      <c r="L11" s="27"/>
      <c r="P11" s="22"/>
      <c r="R11" s="22"/>
      <c r="S11" s="27"/>
      <c r="U11" s="249"/>
      <c r="V11" s="249"/>
      <c r="W11" s="249"/>
      <c r="X11" s="31" t="s">
        <v>92</v>
      </c>
      <c r="Y11" s="31" t="s">
        <v>60</v>
      </c>
    </row>
    <row r="12" customFormat="false" ht="15" hidden="false" customHeight="false" outlineLevel="0" collapsed="false">
      <c r="C12" s="172"/>
      <c r="D12" s="172"/>
      <c r="E12" s="172"/>
      <c r="F12" s="172"/>
      <c r="G12" s="36" t="str">
        <f aca="false">IF(LEFT(F12,3)="2.5", MID(F12,7,2),LEFT(F12,2))</f>
        <v/>
      </c>
      <c r="L12" s="27"/>
      <c r="P12" s="22"/>
      <c r="R12" s="22"/>
      <c r="U12" s="249"/>
      <c r="V12" s="249"/>
      <c r="W12" s="249"/>
    </row>
    <row r="13" customFormat="false" ht="15" hidden="false" customHeight="false" outlineLevel="0" collapsed="false">
      <c r="C13" s="226" t="s">
        <v>1363</v>
      </c>
      <c r="D13" s="161" t="s">
        <v>1057</v>
      </c>
      <c r="E13" s="161" t="s">
        <v>1058</v>
      </c>
      <c r="F13" s="162" t="s">
        <v>1364</v>
      </c>
      <c r="G13" s="36" t="str">
        <f aca="false">IF(LEFT(F13,3)="2.5", MID(F13,7,2),LEFT(F13,2))</f>
        <v>57</v>
      </c>
      <c r="H13" s="14" t="s">
        <v>774</v>
      </c>
      <c r="I13" s="248"/>
      <c r="L13" s="27" t="e">
        <f aca="false" t="array" ref="L13:L13">INDEX(Cable_L!$B$3:$B$77,MATCH(1,COUNTIFS($G13,Cable_L!$A$3:$A$77,$H13,Cable_L!$C$3:$C$77),0))</f>
        <v>#NAME?</v>
      </c>
      <c r="M13" s="22" t="e">
        <f aca="false" t="array" ref="M13:M16">_xlfn._xlws.sort(_xlfn.unique(G13:G20))</f>
        <v>#NAME?</v>
      </c>
      <c r="N13" s="27" t="e">
        <f aca="false" t="array" ref="N13:N13">INDEX(INDEX(Cable_L!$H$3:$K$77,,MATCH($N$2,Cable_L!$H$2:$K$2,0)),MATCH(1,COUNTIFS(G13,Cable_L!$A$3:$A$77,H13,Cable_L!$C$3:$C$77),0))</f>
        <v>#NAME?</v>
      </c>
      <c r="O13" s="27" t="e">
        <f aca="false" t="array" ref="O13:O13">INDEX(INDEX(Cable_L!$H$3:$K$77,,MATCH(O$2,Cable_L!$H$2:$K$2,0)),MATCH(1,COUNTIFS($G13,Cable_L!$A$3:$A$77,$H13,Cable_L!$C$3:$C$77),0))</f>
        <v>#NAME?</v>
      </c>
      <c r="P13" s="22" t="e">
        <f aca="false" t="array" ref="P13:P13">_xlfn._xlws.filter(_xlfn.unique(N13:N20),_xlfn.unique(N13:N20)&lt;&gt;"")</f>
        <v>#NAME?</v>
      </c>
      <c r="Q13" s="16" t="e">
        <f aca="false">COUNTIF(N13:N20,P13)</f>
        <v>#NAME?</v>
      </c>
      <c r="R13" s="22" t="e">
        <f aca="false" t="array" ref="R13:R13">_xlfn._xlws.filter(_xlfn.unique(O13:O20),_xlfn.unique(O13:O20)&lt;&gt;"")</f>
        <v>#NAME?</v>
      </c>
      <c r="S13" s="27" t="e">
        <f aca="false">COUNTIF(O13:O20,R13)</f>
        <v>#NAME?</v>
      </c>
      <c r="U13" s="249"/>
      <c r="V13" s="249"/>
      <c r="W13" s="249"/>
    </row>
    <row r="14" customFormat="false" ht="15" hidden="false" customHeight="false" outlineLevel="0" collapsed="false">
      <c r="C14" s="228" t="s">
        <v>1365</v>
      </c>
      <c r="D14" s="16" t="s">
        <v>1061</v>
      </c>
      <c r="E14" s="16" t="s">
        <v>1062</v>
      </c>
      <c r="F14" s="165" t="s">
        <v>1366</v>
      </c>
      <c r="G14" s="36" t="str">
        <f aca="false">IF(LEFT(F14,3)="2.5", MID(F14,7,2),LEFT(F14,2))</f>
        <v>57</v>
      </c>
      <c r="H14" s="14" t="s">
        <v>774</v>
      </c>
      <c r="I14" s="248"/>
      <c r="L14" s="27" t="e">
        <f aca="false" t="array" ref="L14:L14">INDEX(Cable_L!$B$3:$B$77,MATCH(1,COUNTIFS($G14,Cable_L!$A$3:$A$77,$H14,Cable_L!$C$3:$C$77),0))</f>
        <v>#NAME?</v>
      </c>
      <c r="M14" s="22" t="e">
        <v>#NAME?</v>
      </c>
      <c r="N14" s="27" t="e">
        <f aca="false" t="array" ref="N14:N14">INDEX(INDEX(Cable_L!$H$3:$K$77,,MATCH($N$2,Cable_L!$H$2:$K$2,0)),MATCH(1,COUNTIFS(G14,Cable_L!$A$3:$A$77,H14,Cable_L!$C$3:$C$77),0))</f>
        <v>#NAME?</v>
      </c>
      <c r="O14" s="27" t="e">
        <f aca="false" t="array" ref="O14:O14">INDEX(INDEX(Cable_L!$H$3:$K$77,,MATCH(O$2,Cable_L!$H$2:$K$2,0)),MATCH(1,COUNTIFS($G14,Cable_L!$A$3:$A$77,$H14,Cable_L!$C$3:$C$77),0))</f>
        <v>#NAME?</v>
      </c>
      <c r="P14" s="22"/>
      <c r="R14" s="22"/>
      <c r="U14" s="249"/>
      <c r="V14" s="249"/>
      <c r="W14" s="249"/>
    </row>
    <row r="15" customFormat="false" ht="15" hidden="false" customHeight="false" outlineLevel="0" collapsed="false">
      <c r="C15" s="228" t="s">
        <v>1367</v>
      </c>
      <c r="D15" s="16" t="s">
        <v>1065</v>
      </c>
      <c r="E15" s="16" t="s">
        <v>1066</v>
      </c>
      <c r="F15" s="165" t="s">
        <v>1368</v>
      </c>
      <c r="G15" s="36" t="str">
        <f aca="false">IF(LEFT(F15,3)="2.5", MID(F15,7,2),LEFT(F15,2))</f>
        <v>57</v>
      </c>
      <c r="H15" s="14" t="s">
        <v>774</v>
      </c>
      <c r="I15" s="248"/>
      <c r="L15" s="27" t="e">
        <f aca="false" t="array" ref="L15:L15">INDEX(Cable_L!$B$3:$B$77,MATCH(1,COUNTIFS($G15,Cable_L!$A$3:$A$77,$H15,Cable_L!$C$3:$C$77),0))</f>
        <v>#NAME?</v>
      </c>
      <c r="M15" s="22" t="e">
        <v>#NAME?</v>
      </c>
      <c r="N15" s="27" t="e">
        <f aca="false" t="array" ref="N15:N15">INDEX(INDEX(Cable_L!$H$3:$K$77,,MATCH($N$2,Cable_L!$H$2:$K$2,0)),MATCH(1,COUNTIFS(G15,Cable_L!$A$3:$A$77,H15,Cable_L!$C$3:$C$77),0))</f>
        <v>#NAME?</v>
      </c>
      <c r="O15" s="27" t="e">
        <f aca="false" t="array" ref="O15:O15">INDEX(INDEX(Cable_L!$H$3:$K$77,,MATCH(O$2,Cable_L!$H$2:$K$2,0)),MATCH(1,COUNTIFS($G15,Cable_L!$A$3:$A$77,$H15,Cable_L!$C$3:$C$77),0))</f>
        <v>#NAME?</v>
      </c>
      <c r="P15" s="22"/>
      <c r="R15" s="22"/>
      <c r="U15" s="249"/>
      <c r="V15" s="249"/>
      <c r="W15" s="249"/>
    </row>
    <row r="16" customFormat="false" ht="15" hidden="false" customHeight="false" outlineLevel="0" collapsed="false">
      <c r="C16" s="228" t="s">
        <v>1369</v>
      </c>
      <c r="D16" s="16" t="s">
        <v>1069</v>
      </c>
      <c r="E16" s="16" t="s">
        <v>1070</v>
      </c>
      <c r="F16" s="165" t="s">
        <v>1370</v>
      </c>
      <c r="G16" s="36" t="str">
        <f aca="false">IF(LEFT(F16,3)="2.5", MID(F16,7,2),LEFT(F16,2))</f>
        <v>59</v>
      </c>
      <c r="H16" s="14" t="s">
        <v>774</v>
      </c>
      <c r="I16" s="248"/>
      <c r="L16" s="27" t="e">
        <f aca="false" t="array" ref="L16:L16">INDEX(Cable_L!$B$3:$B$77,MATCH(1,COUNTIFS($G16,Cable_L!$A$3:$A$77,$H16,Cable_L!$C$3:$C$77),0))</f>
        <v>#NAME?</v>
      </c>
      <c r="M16" s="22" t="e">
        <v>#NAME?</v>
      </c>
      <c r="N16" s="27" t="e">
        <f aca="false" t="array" ref="N16:N16">INDEX(INDEX(Cable_L!$H$3:$K$77,,MATCH($N$2,Cable_L!$H$2:$K$2,0)),MATCH(1,COUNTIFS(G16,Cable_L!$A$3:$A$77,H16,Cable_L!$C$3:$C$77),0))</f>
        <v>#NAME?</v>
      </c>
      <c r="O16" s="27" t="e">
        <f aca="false" t="array" ref="O16:O16">INDEX(INDEX(Cable_L!$H$3:$K$77,,MATCH(O$2,Cable_L!$H$2:$K$2,0)),MATCH(1,COUNTIFS($G16,Cable_L!$A$3:$A$77,$H16,Cable_L!$C$3:$C$77),0))</f>
        <v>#NAME?</v>
      </c>
      <c r="P16" s="22"/>
      <c r="R16" s="22"/>
      <c r="U16" s="249"/>
      <c r="V16" s="249"/>
      <c r="W16" s="249"/>
    </row>
    <row r="17" customFormat="false" ht="15" hidden="false" customHeight="false" outlineLevel="0" collapsed="false">
      <c r="C17" s="228" t="s">
        <v>1371</v>
      </c>
      <c r="D17" s="16" t="s">
        <v>1073</v>
      </c>
      <c r="E17" s="16" t="s">
        <v>1074</v>
      </c>
      <c r="F17" s="165" t="s">
        <v>1372</v>
      </c>
      <c r="G17" s="36" t="str">
        <f aca="false">IF(LEFT(F17,3)="2.5", MID(F17,7,2),LEFT(F17,2))</f>
        <v>59</v>
      </c>
      <c r="H17" s="14" t="s">
        <v>774</v>
      </c>
      <c r="I17" s="248"/>
      <c r="L17" s="27" t="e">
        <f aca="false" t="array" ref="L17:L17">INDEX(Cable_L!$B$3:$B$77,MATCH(1,COUNTIFS($G17,Cable_L!$A$3:$A$77,$H17,Cable_L!$C$3:$C$77),0))</f>
        <v>#NAME?</v>
      </c>
      <c r="N17" s="27" t="e">
        <f aca="false" t="array" ref="N17:N17">INDEX(INDEX(Cable_L!$H$3:$K$77,,MATCH($N$2,Cable_L!$H$2:$K$2,0)),MATCH(1,COUNTIFS(G17,Cable_L!$A$3:$A$77,H17,Cable_L!$C$3:$C$77),0))</f>
        <v>#NAME?</v>
      </c>
      <c r="O17" s="27" t="e">
        <f aca="false" t="array" ref="O17:O17">INDEX(INDEX(Cable_L!$H$3:$K$77,,MATCH(O$2,Cable_L!$H$2:$K$2,0)),MATCH(1,COUNTIFS($G17,Cable_L!$A$3:$A$77,$H17,Cable_L!$C$3:$C$77),0))</f>
        <v>#NAME?</v>
      </c>
      <c r="P17" s="22"/>
      <c r="R17" s="22"/>
      <c r="U17" s="249"/>
      <c r="V17" s="249"/>
      <c r="W17" s="249"/>
    </row>
    <row r="18" customFormat="false" ht="15" hidden="false" customHeight="false" outlineLevel="0" collapsed="false">
      <c r="C18" s="228" t="s">
        <v>1373</v>
      </c>
      <c r="D18" s="16" t="s">
        <v>1077</v>
      </c>
      <c r="E18" s="16" t="s">
        <v>1078</v>
      </c>
      <c r="F18" s="165" t="s">
        <v>1374</v>
      </c>
      <c r="G18" s="36" t="str">
        <f aca="false">IF(LEFT(F18,3)="2.5", MID(F18,7,2),LEFT(F18,2))</f>
        <v>57</v>
      </c>
      <c r="H18" s="14" t="s">
        <v>774</v>
      </c>
      <c r="I18" s="248"/>
      <c r="L18" s="27" t="e">
        <f aca="false" t="array" ref="L18:L18">INDEX(Cable_L!$B$3:$B$77,MATCH(1,COUNTIFS($G18,Cable_L!$A$3:$A$77,$H18,Cable_L!$C$3:$C$77),0))</f>
        <v>#NAME?</v>
      </c>
      <c r="N18" s="27" t="e">
        <f aca="false" t="array" ref="N18:N18">INDEX(INDEX(Cable_L!$H$3:$K$77,,MATCH($N$2,Cable_L!$H$2:$K$2,0)),MATCH(1,COUNTIFS(G18,Cable_L!$A$3:$A$77,H18,Cable_L!$C$3:$C$77),0))</f>
        <v>#NAME?</v>
      </c>
      <c r="O18" s="27" t="e">
        <f aca="false" t="array" ref="O18:O18">INDEX(INDEX(Cable_L!$H$3:$K$77,,MATCH(O$2,Cable_L!$H$2:$K$2,0)),MATCH(1,COUNTIFS($G18,Cable_L!$A$3:$A$77,$H18,Cable_L!$C$3:$C$77),0))</f>
        <v>#NAME?</v>
      </c>
      <c r="P18" s="22"/>
      <c r="R18" s="22"/>
      <c r="U18" s="249"/>
      <c r="V18" s="249"/>
      <c r="W18" s="249"/>
    </row>
    <row r="19" customFormat="false" ht="15" hidden="false" customHeight="false" outlineLevel="0" collapsed="false">
      <c r="C19" s="228" t="s">
        <v>1375</v>
      </c>
      <c r="D19" s="16" t="s">
        <v>1081</v>
      </c>
      <c r="E19" s="16" t="s">
        <v>1082</v>
      </c>
      <c r="F19" s="229" t="s">
        <v>1376</v>
      </c>
      <c r="G19" s="36" t="str">
        <f aca="false">IF(LEFT(F19,3)="2.5", MID(F19,7,2),LEFT(F19,2))</f>
        <v>65</v>
      </c>
      <c r="H19" s="14" t="s">
        <v>774</v>
      </c>
      <c r="I19" s="248"/>
      <c r="L19" s="27" t="e">
        <f aca="false" t="array" ref="L19:L19">INDEX(Cable_L!$B$3:$B$77,MATCH(1,COUNTIFS($G19,Cable_L!$A$3:$A$77,$H19,Cable_L!$C$3:$C$77),0))</f>
        <v>#NAME?</v>
      </c>
      <c r="N19" s="27" t="e">
        <f aca="false" t="array" ref="N19:N19">INDEX(INDEX(Cable_L!$H$3:$K$77,,MATCH($N$2,Cable_L!$H$2:$K$2,0)),MATCH(1,COUNTIFS(G19,Cable_L!$A$3:$A$77,H19,Cable_L!$C$3:$C$77),0))</f>
        <v>#NAME?</v>
      </c>
      <c r="O19" s="27" t="e">
        <f aca="false" t="array" ref="O19:O19">INDEX(INDEX(Cable_L!$H$3:$K$77,,MATCH(O$2,Cable_L!$H$2:$K$2,0)),MATCH(1,COUNTIFS($G19,Cable_L!$A$3:$A$77,$H19,Cable_L!$C$3:$C$77),0))</f>
        <v>#NAME?</v>
      </c>
      <c r="P19" s="22"/>
      <c r="R19" s="22"/>
      <c r="U19" s="249"/>
      <c r="V19" s="249"/>
      <c r="W19" s="249"/>
    </row>
    <row r="20" customFormat="false" ht="15" hidden="false" customHeight="false" outlineLevel="0" collapsed="false">
      <c r="C20" s="174" t="s">
        <v>67</v>
      </c>
      <c r="D20" s="176"/>
      <c r="E20" s="176" t="s">
        <v>1084</v>
      </c>
      <c r="F20" s="233"/>
      <c r="G20" s="36" t="str">
        <f aca="false">IF(LEFT(F20,3)="2.5", MID(F20,7,2),LEFT(F20,2))</f>
        <v/>
      </c>
      <c r="L20" s="27"/>
      <c r="P20" s="22"/>
      <c r="R20" s="22"/>
      <c r="U20" s="249"/>
      <c r="V20" s="249"/>
      <c r="W20" s="249"/>
    </row>
    <row r="21" customFormat="false" ht="15" hidden="false" customHeight="false" outlineLevel="0" collapsed="false">
      <c r="C21" s="16"/>
      <c r="D21" s="16"/>
      <c r="E21" s="16"/>
      <c r="F21" s="22"/>
      <c r="G21" s="36" t="str">
        <f aca="false">IF(LEFT(F21,3)="2.5", MID(F21,7,2),LEFT(F21,2))</f>
        <v/>
      </c>
      <c r="L21" s="27"/>
      <c r="P21" s="22"/>
      <c r="R21" s="22"/>
      <c r="U21" s="249"/>
      <c r="V21" s="249"/>
      <c r="W21" s="249"/>
    </row>
    <row r="22" customFormat="false" ht="15" hidden="false" customHeight="false" outlineLevel="0" collapsed="false">
      <c r="C22" s="226" t="s">
        <v>1377</v>
      </c>
      <c r="D22" s="161" t="s">
        <v>1086</v>
      </c>
      <c r="E22" s="161" t="s">
        <v>1087</v>
      </c>
      <c r="F22" s="162" t="s">
        <v>1378</v>
      </c>
      <c r="G22" s="36" t="str">
        <f aca="false">IF(LEFT(F22,3)="2.5", MID(F22,7,2),LEFT(F22,2))</f>
        <v>59</v>
      </c>
      <c r="H22" s="14" t="s">
        <v>774</v>
      </c>
      <c r="I22" s="248"/>
      <c r="L22" s="27" t="e">
        <f aca="false" t="array" ref="L22:L22">INDEX(Cable_L!$B$3:$B$77,MATCH(1,COUNTIFS($G22,Cable_L!$A$3:$A$77,$H22,Cable_L!$C$3:$C$77),0))</f>
        <v>#NAME?</v>
      </c>
      <c r="M22" s="22" t="e">
        <f aca="false" t="array" ref="M22:M25">_xlfn._xlws.sort(_xlfn.unique(G22:G29))</f>
        <v>#NAME?</v>
      </c>
      <c r="N22" s="27" t="e">
        <f aca="false" t="array" ref="N22:N22">INDEX(INDEX(Cable_L!$H$3:$K$77,,MATCH($N$2,Cable_L!$H$2:$K$2,0)),MATCH(1,COUNTIFS(G22,Cable_L!$A$3:$A$77,H22,Cable_L!$C$3:$C$77),0))</f>
        <v>#NAME?</v>
      </c>
      <c r="O22" s="27" t="e">
        <f aca="false" t="array" ref="O22:O22">INDEX(INDEX(Cable_L!$H$3:$K$77,,MATCH(O$2,Cable_L!$H$2:$K$2,0)),MATCH(1,COUNTIFS($G22,Cable_L!$A$3:$A$77,$H22,Cable_L!$C$3:$C$77),0))</f>
        <v>#NAME?</v>
      </c>
      <c r="P22" s="22" t="e">
        <f aca="false" t="array" ref="P22:P22">_xlfn._xlws.filter(_xlfn.unique(N22:N29),_xlfn.unique(N22:N29)&lt;&gt;"")</f>
        <v>#NAME?</v>
      </c>
      <c r="Q22" s="16" t="e">
        <f aca="false">COUNTIF(N22:N29,P22)</f>
        <v>#NAME?</v>
      </c>
      <c r="R22" s="22" t="e">
        <f aca="false" t="array" ref="R22:R22">_xlfn._xlws.filter(_xlfn.unique(O22:O29),_xlfn.unique(O22:O29)&lt;&gt;"")</f>
        <v>#NAME?</v>
      </c>
      <c r="S22" s="27" t="e">
        <f aca="false">COUNTIF(O22:O29,R22)</f>
        <v>#NAME?</v>
      </c>
    </row>
    <row r="23" customFormat="false" ht="15" hidden="false" customHeight="false" outlineLevel="0" collapsed="false">
      <c r="C23" s="228" t="s">
        <v>1379</v>
      </c>
      <c r="D23" s="16" t="s">
        <v>1090</v>
      </c>
      <c r="E23" s="16" t="s">
        <v>1091</v>
      </c>
      <c r="F23" s="165" t="s">
        <v>1380</v>
      </c>
      <c r="G23" s="36" t="str">
        <f aca="false">IF(LEFT(F23,3)="2.5", MID(F23,7,2),LEFT(F23,2))</f>
        <v>59</v>
      </c>
      <c r="H23" s="14" t="s">
        <v>774</v>
      </c>
      <c r="I23" s="248"/>
      <c r="L23" s="27" t="e">
        <f aca="false" t="array" ref="L23:L23">INDEX(Cable_L!$B$3:$B$77,MATCH(1,COUNTIFS($G23,Cable_L!$A$3:$A$77,$H23,Cable_L!$C$3:$C$77),0))</f>
        <v>#NAME?</v>
      </c>
      <c r="M23" s="22" t="e">
        <v>#NAME?</v>
      </c>
      <c r="N23" s="27" t="e">
        <f aca="false" t="array" ref="N23:N23">INDEX(INDEX(Cable_L!$H$3:$K$77,,MATCH($N$2,Cable_L!$H$2:$K$2,0)),MATCH(1,COUNTIFS(G23,Cable_L!$A$3:$A$77,H23,Cable_L!$C$3:$C$77),0))</f>
        <v>#NAME?</v>
      </c>
      <c r="O23" s="27" t="e">
        <f aca="false" t="array" ref="O23:O23">INDEX(INDEX(Cable_L!$H$3:$K$77,,MATCH(O$2,Cable_L!$H$2:$K$2,0)),MATCH(1,COUNTIFS($G23,Cable_L!$A$3:$A$77,$H23,Cable_L!$C$3:$C$77),0))</f>
        <v>#NAME?</v>
      </c>
      <c r="P23" s="22"/>
      <c r="R23" s="22"/>
    </row>
    <row r="24" customFormat="false" ht="15" hidden="false" customHeight="false" outlineLevel="0" collapsed="false">
      <c r="C24" s="228" t="s">
        <v>1381</v>
      </c>
      <c r="D24" s="16" t="s">
        <v>1094</v>
      </c>
      <c r="E24" s="16" t="s">
        <v>1095</v>
      </c>
      <c r="F24" s="165" t="s">
        <v>1382</v>
      </c>
      <c r="G24" s="36" t="str">
        <f aca="false">IF(LEFT(F24,3)="2.5", MID(F24,7,2),LEFT(F24,2))</f>
        <v>57</v>
      </c>
      <c r="H24" s="14" t="s">
        <v>774</v>
      </c>
      <c r="I24" s="248"/>
      <c r="L24" s="27" t="e">
        <f aca="false" t="array" ref="L24:L24">INDEX(Cable_L!$B$3:$B$77,MATCH(1,COUNTIFS($G24,Cable_L!$A$3:$A$77,$H24,Cable_L!$C$3:$C$77),0))</f>
        <v>#NAME?</v>
      </c>
      <c r="M24" s="22" t="e">
        <v>#NAME?</v>
      </c>
      <c r="N24" s="27" t="e">
        <f aca="false" t="array" ref="N24:N24">INDEX(INDEX(Cable_L!$H$3:$K$77,,MATCH($N$2,Cable_L!$H$2:$K$2,0)),MATCH(1,COUNTIFS(G24,Cable_L!$A$3:$A$77,H24,Cable_L!$C$3:$C$77),0))</f>
        <v>#NAME?</v>
      </c>
      <c r="O24" s="27" t="e">
        <f aca="false" t="array" ref="O24:O24">INDEX(INDEX(Cable_L!$H$3:$K$77,,MATCH(O$2,Cable_L!$H$2:$K$2,0)),MATCH(1,COUNTIFS($G24,Cable_L!$A$3:$A$77,$H24,Cable_L!$C$3:$C$77),0))</f>
        <v>#NAME?</v>
      </c>
      <c r="P24" s="22"/>
      <c r="R24" s="22"/>
    </row>
    <row r="25" customFormat="false" ht="15" hidden="false" customHeight="false" outlineLevel="0" collapsed="false">
      <c r="C25" s="228" t="s">
        <v>1383</v>
      </c>
      <c r="D25" s="16" t="s">
        <v>1098</v>
      </c>
      <c r="E25" s="16" t="s">
        <v>1099</v>
      </c>
      <c r="F25" s="229" t="s">
        <v>1384</v>
      </c>
      <c r="G25" s="36" t="str">
        <f aca="false">IF(LEFT(F25,3)="2.5", MID(F25,7,2),LEFT(F25,2))</f>
        <v>65</v>
      </c>
      <c r="H25" s="14" t="s">
        <v>774</v>
      </c>
      <c r="I25" s="248"/>
      <c r="L25" s="27" t="e">
        <f aca="false" t="array" ref="L25:L25">INDEX(Cable_L!$B$3:$B$77,MATCH(1,COUNTIFS($G25,Cable_L!$A$3:$A$77,$H25,Cable_L!$C$3:$C$77),0))</f>
        <v>#NAME?</v>
      </c>
      <c r="M25" s="22" t="e">
        <v>#NAME?</v>
      </c>
      <c r="N25" s="27" t="e">
        <f aca="false" t="array" ref="N25:N25">INDEX(INDEX(Cable_L!$H$3:$K$77,,MATCH($N$2,Cable_L!$H$2:$K$2,0)),MATCH(1,COUNTIFS(G25,Cable_L!$A$3:$A$77,H25,Cable_L!$C$3:$C$77),0))</f>
        <v>#NAME?</v>
      </c>
      <c r="O25" s="27" t="e">
        <f aca="false" t="array" ref="O25:O25">INDEX(INDEX(Cable_L!$H$3:$K$77,,MATCH(O$2,Cable_L!$H$2:$K$2,0)),MATCH(1,COUNTIFS($G25,Cable_L!$A$3:$A$77,$H25,Cable_L!$C$3:$C$77),0))</f>
        <v>#NAME?</v>
      </c>
      <c r="P25" s="22"/>
      <c r="R25" s="22"/>
    </row>
    <row r="26" customFormat="false" ht="15" hidden="false" customHeight="false" outlineLevel="0" collapsed="false">
      <c r="C26" s="228" t="s">
        <v>1385</v>
      </c>
      <c r="D26" s="16" t="s">
        <v>1102</v>
      </c>
      <c r="E26" s="16" t="s">
        <v>1103</v>
      </c>
      <c r="F26" s="165" t="s">
        <v>1386</v>
      </c>
      <c r="G26" s="36" t="str">
        <f aca="false">IF(LEFT(F26,3)="2.5", MID(F26,7,2),LEFT(F26,2))</f>
        <v>57</v>
      </c>
      <c r="H26" s="14" t="s">
        <v>774</v>
      </c>
      <c r="I26" s="248"/>
      <c r="L26" s="27" t="e">
        <f aca="false" t="array" ref="L26:L26">INDEX(Cable_L!$B$3:$B$77,MATCH(1,COUNTIFS($G26,Cable_L!$A$3:$A$77,$H26,Cable_L!$C$3:$C$77),0))</f>
        <v>#NAME?</v>
      </c>
      <c r="N26" s="27" t="e">
        <f aca="false" t="array" ref="N26:N26">INDEX(INDEX(Cable_L!$H$3:$K$77,,MATCH($N$2,Cable_L!$H$2:$K$2,0)),MATCH(1,COUNTIFS(G26,Cable_L!$A$3:$A$77,H26,Cable_L!$C$3:$C$77),0))</f>
        <v>#NAME?</v>
      </c>
      <c r="O26" s="27" t="e">
        <f aca="false" t="array" ref="O26:O26">INDEX(INDEX(Cable_L!$H$3:$K$77,,MATCH(O$2,Cable_L!$H$2:$K$2,0)),MATCH(1,COUNTIFS($G26,Cable_L!$A$3:$A$77,$H26,Cable_L!$C$3:$C$77),0))</f>
        <v>#NAME?</v>
      </c>
      <c r="P26" s="22"/>
      <c r="R26" s="22"/>
    </row>
    <row r="27" customFormat="false" ht="15" hidden="false" customHeight="false" outlineLevel="0" collapsed="false">
      <c r="C27" s="228" t="s">
        <v>1387</v>
      </c>
      <c r="D27" s="16" t="s">
        <v>1106</v>
      </c>
      <c r="E27" s="16" t="s">
        <v>1107</v>
      </c>
      <c r="F27" s="165" t="s">
        <v>1388</v>
      </c>
      <c r="G27" s="36" t="str">
        <f aca="false">IF(LEFT(F27,3)="2.5", MID(F27,7,2),LEFT(F27,2))</f>
        <v>58</v>
      </c>
      <c r="H27" s="14" t="s">
        <v>774</v>
      </c>
      <c r="I27" s="248"/>
      <c r="L27" s="27" t="e">
        <f aca="false" t="array" ref="L27:L27">INDEX(Cable_L!$B$3:$B$77,MATCH(1,COUNTIFS($G27,Cable_L!$A$3:$A$77,$H27,Cable_L!$C$3:$C$77),0))</f>
        <v>#NAME?</v>
      </c>
      <c r="N27" s="27" t="e">
        <f aca="false" t="array" ref="N27:N27">INDEX(INDEX(Cable_L!$H$3:$K$77,,MATCH($N$2,Cable_L!$H$2:$K$2,0)),MATCH(1,COUNTIFS(G27,Cable_L!$A$3:$A$77,H27,Cable_L!$C$3:$C$77),0))</f>
        <v>#NAME?</v>
      </c>
      <c r="O27" s="27" t="e">
        <f aca="false" t="array" ref="O27:O27">INDEX(INDEX(Cable_L!$H$3:$K$77,,MATCH(O$2,Cable_L!$H$2:$K$2,0)),MATCH(1,COUNTIFS($G27,Cable_L!$A$3:$A$77,$H27,Cable_L!$C$3:$C$77),0))</f>
        <v>#NAME?</v>
      </c>
      <c r="P27" s="22"/>
      <c r="R27" s="22"/>
    </row>
    <row r="28" customFormat="false" ht="15" hidden="false" customHeight="false" outlineLevel="0" collapsed="false">
      <c r="C28" s="228" t="s">
        <v>1389</v>
      </c>
      <c r="D28" s="16" t="s">
        <v>1110</v>
      </c>
      <c r="E28" s="16" t="s">
        <v>1111</v>
      </c>
      <c r="F28" s="165" t="s">
        <v>1390</v>
      </c>
      <c r="G28" s="36" t="str">
        <f aca="false">IF(LEFT(F28,3)="2.5", MID(F28,7,2),LEFT(F28,2))</f>
        <v>58</v>
      </c>
      <c r="H28" s="14" t="s">
        <v>774</v>
      </c>
      <c r="I28" s="248"/>
      <c r="L28" s="27" t="e">
        <f aca="false" t="array" ref="L28:L28">INDEX(Cable_L!$B$3:$B$77,MATCH(1,COUNTIFS($G28,Cable_L!$A$3:$A$77,$H28,Cable_L!$C$3:$C$77),0))</f>
        <v>#NAME?</v>
      </c>
      <c r="N28" s="27" t="e">
        <f aca="false" t="array" ref="N28:N28">INDEX(INDEX(Cable_L!$H$3:$K$77,,MATCH($N$2,Cable_L!$H$2:$K$2,0)),MATCH(1,COUNTIFS(G28,Cable_L!$A$3:$A$77,H28,Cable_L!$C$3:$C$77),0))</f>
        <v>#NAME?</v>
      </c>
      <c r="O28" s="27" t="e">
        <f aca="false" t="array" ref="O28:O28">INDEX(INDEX(Cable_L!$H$3:$K$77,,MATCH(O$2,Cable_L!$H$2:$K$2,0)),MATCH(1,COUNTIFS($G28,Cable_L!$A$3:$A$77,$H28,Cable_L!$C$3:$C$77),0))</f>
        <v>#NAME?</v>
      </c>
      <c r="P28" s="22"/>
      <c r="R28" s="22"/>
    </row>
    <row r="29" customFormat="false" ht="15" hidden="false" customHeight="false" outlineLevel="0" collapsed="false">
      <c r="C29" s="204" t="s">
        <v>1391</v>
      </c>
      <c r="D29" s="205" t="s">
        <v>1114</v>
      </c>
      <c r="E29" s="205" t="s">
        <v>1115</v>
      </c>
      <c r="F29" s="206" t="s">
        <v>1392</v>
      </c>
      <c r="G29" s="36" t="str">
        <f aca="false">IF(LEFT(F29,3)="2.5", MID(F29,7,2),LEFT(F29,2))</f>
        <v>58</v>
      </c>
      <c r="H29" s="14" t="s">
        <v>774</v>
      </c>
      <c r="I29" s="248"/>
      <c r="L29" s="27" t="e">
        <f aca="false" t="array" ref="L29:L29">INDEX(Cable_L!$B$3:$B$77,MATCH(1,COUNTIFS($G29,Cable_L!$A$3:$A$77,$H29,Cable_L!$C$3:$C$77),0))</f>
        <v>#NAME?</v>
      </c>
      <c r="N29" s="27" t="e">
        <f aca="false" t="array" ref="N29:N29">INDEX(INDEX(Cable_L!$H$3:$K$77,,MATCH($N$2,Cable_L!$H$2:$K$2,0)),MATCH(1,COUNTIFS(G29,Cable_L!$A$3:$A$77,H29,Cable_L!$C$3:$C$77),0))</f>
        <v>#NAME?</v>
      </c>
      <c r="O29" s="27" t="e">
        <f aca="false" t="array" ref="O29:O29">INDEX(INDEX(Cable_L!$H$3:$K$77,,MATCH(O$2,Cable_L!$H$2:$K$2,0)),MATCH(1,COUNTIFS($G29,Cable_L!$A$3:$A$77,$H29,Cable_L!$C$3:$C$77),0))</f>
        <v>#NAME?</v>
      </c>
      <c r="P29" s="22"/>
      <c r="R29" s="22"/>
    </row>
    <row r="30" customFormat="false" ht="15" hidden="false" customHeight="false" outlineLevel="0" collapsed="false">
      <c r="C30" s="172"/>
      <c r="D30" s="172"/>
      <c r="E30" s="172"/>
      <c r="F30" s="172"/>
      <c r="G30" s="36" t="str">
        <f aca="false">IF(LEFT(F30,3)="2.5", MID(F30,7,2),LEFT(F30,2))</f>
        <v/>
      </c>
      <c r="L30" s="27"/>
      <c r="P30" s="22"/>
      <c r="R30" s="22"/>
    </row>
    <row r="31" customFormat="false" ht="15" hidden="false" customHeight="false" outlineLevel="0" collapsed="false">
      <c r="C31" s="226" t="s">
        <v>1393</v>
      </c>
      <c r="D31" s="161" t="s">
        <v>1118</v>
      </c>
      <c r="E31" s="161" t="s">
        <v>1119</v>
      </c>
      <c r="F31" s="234" t="s">
        <v>1394</v>
      </c>
      <c r="G31" s="36" t="str">
        <f aca="false">IF(LEFT(F31,3)="2.5", MID(F31,7,2),LEFT(F31,2))</f>
        <v>65</v>
      </c>
      <c r="H31" s="14" t="s">
        <v>774</v>
      </c>
      <c r="I31" s="248"/>
      <c r="L31" s="27" t="e">
        <f aca="false" t="array" ref="L31:L31">INDEX(Cable_L!$B$3:$B$77,MATCH(1,COUNTIFS($G31,Cable_L!$A$3:$A$77,$H31,Cable_L!$C$3:$C$77),0))</f>
        <v>#NAME?</v>
      </c>
      <c r="M31" s="22" t="e">
        <f aca="false" t="array" ref="M31:M33">_xlfn._xlws.sort(_xlfn.unique(G31:G38))</f>
        <v>#NAME?</v>
      </c>
      <c r="N31" s="27" t="e">
        <f aca="false" t="array" ref="N31:N31">INDEX(INDEX(Cable_L!$H$3:$K$77,,MATCH($N$2,Cable_L!$H$2:$K$2,0)),MATCH(1,COUNTIFS(G31,Cable_L!$A$3:$A$77,H31,Cable_L!$C$3:$C$77),0))</f>
        <v>#NAME?</v>
      </c>
      <c r="O31" s="27" t="e">
        <f aca="false" t="array" ref="O31:O31">INDEX(INDEX(Cable_L!$H$3:$K$77,,MATCH(O$2,Cable_L!$H$2:$K$2,0)),MATCH(1,COUNTIFS($G31,Cable_L!$A$3:$A$77,$H31,Cable_L!$C$3:$C$77),0))</f>
        <v>#NAME?</v>
      </c>
      <c r="P31" s="22" t="e">
        <f aca="false" t="array" ref="P31:P31">_xlfn._xlws.filter(_xlfn.unique(N31:N38),_xlfn.unique(N31:N38)&lt;&gt;"")</f>
        <v>#NAME?</v>
      </c>
      <c r="Q31" s="16" t="e">
        <f aca="false">COUNTIF(N31:N38,P31)</f>
        <v>#NAME?</v>
      </c>
      <c r="R31" s="22" t="e">
        <f aca="false" t="array" ref="R31:R31">_xlfn._xlws.filter(_xlfn.unique(O31:O38),_xlfn.unique(O31:O38)&lt;&gt;"")</f>
        <v>#NAME?</v>
      </c>
      <c r="S31" s="27" t="e">
        <f aca="false">COUNTIF(O31:O38,R31)</f>
        <v>#NAME?</v>
      </c>
    </row>
    <row r="32" customFormat="false" ht="15" hidden="false" customHeight="false" outlineLevel="0" collapsed="false">
      <c r="C32" s="171" t="s">
        <v>1395</v>
      </c>
      <c r="D32" s="172" t="s">
        <v>1123</v>
      </c>
      <c r="E32" s="172" t="s">
        <v>1124</v>
      </c>
      <c r="F32" s="173" t="s">
        <v>1396</v>
      </c>
      <c r="G32" s="36" t="str">
        <f aca="false">IF(LEFT(F32,3)="2.5", MID(F32,7,2),LEFT(F32,2))</f>
        <v>58</v>
      </c>
      <c r="H32" s="14" t="s">
        <v>774</v>
      </c>
      <c r="I32" s="248"/>
      <c r="L32" s="27" t="e">
        <f aca="false" t="array" ref="L32:L32">INDEX(Cable_L!$B$3:$B$77,MATCH(1,COUNTIFS($G32,Cable_L!$A$3:$A$77,$H32,Cable_L!$C$3:$C$77),0))</f>
        <v>#NAME?</v>
      </c>
      <c r="M32" s="22" t="e">
        <v>#NAME?</v>
      </c>
      <c r="N32" s="27" t="e">
        <f aca="false" t="array" ref="N32:N32">INDEX(INDEX(Cable_L!$H$3:$K$77,,MATCH($N$2,Cable_L!$H$2:$K$2,0)),MATCH(1,COUNTIFS(G32,Cable_L!$A$3:$A$77,H32,Cable_L!$C$3:$C$77),0))</f>
        <v>#NAME?</v>
      </c>
      <c r="O32" s="27" t="e">
        <f aca="false" t="array" ref="O32:O32">INDEX(INDEX(Cable_L!$H$3:$K$77,,MATCH(O$2,Cable_L!$H$2:$K$2,0)),MATCH(1,COUNTIFS($G32,Cable_L!$A$3:$A$77,$H32,Cable_L!$C$3:$C$77),0))</f>
        <v>#NAME?</v>
      </c>
      <c r="P32" s="22"/>
      <c r="R32" s="22"/>
    </row>
    <row r="33" customFormat="false" ht="15" hidden="false" customHeight="false" outlineLevel="0" collapsed="false">
      <c r="C33" s="228" t="s">
        <v>1397</v>
      </c>
      <c r="D33" s="16" t="s">
        <v>1127</v>
      </c>
      <c r="E33" s="16" t="s">
        <v>1128</v>
      </c>
      <c r="F33" s="165" t="s">
        <v>1398</v>
      </c>
      <c r="G33" s="36" t="str">
        <f aca="false">IF(LEFT(F33,3)="2.5", MID(F33,7,2),LEFT(F33,2))</f>
        <v>59</v>
      </c>
      <c r="H33" s="14" t="s">
        <v>774</v>
      </c>
      <c r="I33" s="248"/>
      <c r="L33" s="27" t="e">
        <f aca="false" t="array" ref="L33:L33">INDEX(Cable_L!$B$3:$B$77,MATCH(1,COUNTIFS($G33,Cable_L!$A$3:$A$77,$H33,Cable_L!$C$3:$C$77),0))</f>
        <v>#NAME?</v>
      </c>
      <c r="M33" s="22" t="e">
        <v>#NAME?</v>
      </c>
      <c r="N33" s="27" t="e">
        <f aca="false" t="array" ref="N33:N33">INDEX(INDEX(Cable_L!$H$3:$K$77,,MATCH($N$2,Cable_L!$H$2:$K$2,0)),MATCH(1,COUNTIFS(G33,Cable_L!$A$3:$A$77,H33,Cable_L!$C$3:$C$77),0))</f>
        <v>#NAME?</v>
      </c>
      <c r="O33" s="27" t="e">
        <f aca="false" t="array" ref="O33:O33">INDEX(INDEX(Cable_L!$H$3:$K$77,,MATCH(O$2,Cable_L!$H$2:$K$2,0)),MATCH(1,COUNTIFS($G33,Cable_L!$A$3:$A$77,$H33,Cable_L!$C$3:$C$77),0))</f>
        <v>#NAME?</v>
      </c>
      <c r="P33" s="22"/>
      <c r="R33" s="22"/>
    </row>
    <row r="34" customFormat="false" ht="15" hidden="false" customHeight="false" outlineLevel="0" collapsed="false">
      <c r="C34" s="228" t="s">
        <v>1399</v>
      </c>
      <c r="D34" s="16" t="s">
        <v>1131</v>
      </c>
      <c r="E34" s="16" t="s">
        <v>1132</v>
      </c>
      <c r="F34" s="229" t="s">
        <v>1400</v>
      </c>
      <c r="G34" s="36" t="str">
        <f aca="false">IF(LEFT(F34,3)="2.5", MID(F34,7,2),LEFT(F34,2))</f>
        <v>65</v>
      </c>
      <c r="H34" s="14" t="s">
        <v>774</v>
      </c>
      <c r="I34" s="248"/>
      <c r="L34" s="27" t="e">
        <f aca="false" t="array" ref="L34:L34">INDEX(Cable_L!$B$3:$B$77,MATCH(1,COUNTIFS($G34,Cable_L!$A$3:$A$77,$H34,Cable_L!$C$3:$C$77),0))</f>
        <v>#NAME?</v>
      </c>
      <c r="N34" s="27" t="e">
        <f aca="false" t="array" ref="N34:N34">INDEX(INDEX(Cable_L!$H$3:$K$77,,MATCH($N$2,Cable_L!$H$2:$K$2,0)),MATCH(1,COUNTIFS(G34,Cable_L!$A$3:$A$77,H34,Cable_L!$C$3:$C$77),0))</f>
        <v>#NAME?</v>
      </c>
      <c r="O34" s="27" t="e">
        <f aca="false" t="array" ref="O34:O34">INDEX(INDEX(Cable_L!$H$3:$K$77,,MATCH(O$2,Cable_L!$H$2:$K$2,0)),MATCH(1,COUNTIFS($G34,Cable_L!$A$3:$A$77,$H34,Cable_L!$C$3:$C$77),0))</f>
        <v>#NAME?</v>
      </c>
      <c r="P34" s="22"/>
      <c r="R34" s="22"/>
    </row>
    <row r="35" customFormat="false" ht="15" hidden="false" customHeight="false" outlineLevel="0" collapsed="false">
      <c r="C35" s="228" t="s">
        <v>1401</v>
      </c>
      <c r="D35" s="16" t="s">
        <v>1135</v>
      </c>
      <c r="E35" s="16" t="s">
        <v>1136</v>
      </c>
      <c r="F35" s="165" t="s">
        <v>1402</v>
      </c>
      <c r="G35" s="36" t="str">
        <f aca="false">IF(LEFT(F35,3)="2.5", MID(F35,7,2),LEFT(F35,2))</f>
        <v>59</v>
      </c>
      <c r="H35" s="14" t="s">
        <v>774</v>
      </c>
      <c r="I35" s="248"/>
      <c r="L35" s="27" t="e">
        <f aca="false" t="array" ref="L35:L35">INDEX(Cable_L!$B$3:$B$77,MATCH(1,COUNTIFS($G35,Cable_L!$A$3:$A$77,$H35,Cable_L!$C$3:$C$77),0))</f>
        <v>#NAME?</v>
      </c>
      <c r="N35" s="27" t="e">
        <f aca="false" t="array" ref="N35:N35">INDEX(INDEX(Cable_L!$H$3:$K$77,,MATCH($N$2,Cable_L!$H$2:$K$2,0)),MATCH(1,COUNTIFS(G35,Cable_L!$A$3:$A$77,H35,Cable_L!$C$3:$C$77),0))</f>
        <v>#NAME?</v>
      </c>
      <c r="O35" s="27" t="e">
        <f aca="false" t="array" ref="O35:O35">INDEX(INDEX(Cable_L!$H$3:$K$77,,MATCH(O$2,Cable_L!$H$2:$K$2,0)),MATCH(1,COUNTIFS($G35,Cable_L!$A$3:$A$77,$H35,Cable_L!$C$3:$C$77),0))</f>
        <v>#NAME?</v>
      </c>
      <c r="P35" s="22"/>
      <c r="R35" s="22"/>
    </row>
    <row r="36" customFormat="false" ht="15" hidden="false" customHeight="false" outlineLevel="0" collapsed="false">
      <c r="C36" s="171" t="s">
        <v>1403</v>
      </c>
      <c r="D36" s="172" t="s">
        <v>1139</v>
      </c>
      <c r="E36" s="172" t="s">
        <v>1140</v>
      </c>
      <c r="F36" s="173" t="s">
        <v>1404</v>
      </c>
      <c r="G36" s="36" t="str">
        <f aca="false">IF(LEFT(F36,3)="2.5", MID(F36,7,2),LEFT(F36,2))</f>
        <v>58</v>
      </c>
      <c r="H36" s="14" t="s">
        <v>774</v>
      </c>
      <c r="I36" s="248"/>
      <c r="L36" s="27" t="e">
        <f aca="false" t="array" ref="L36:L36">INDEX(Cable_L!$B$3:$B$77,MATCH(1,COUNTIFS($G36,Cable_L!$A$3:$A$77,$H36,Cable_L!$C$3:$C$77),0))</f>
        <v>#NAME?</v>
      </c>
      <c r="N36" s="27" t="e">
        <f aca="false" t="array" ref="N36:N36">INDEX(INDEX(Cable_L!$H$3:$K$77,,MATCH($N$2,Cable_L!$H$2:$K$2,0)),MATCH(1,COUNTIFS(G36,Cable_L!$A$3:$A$77,H36,Cable_L!$C$3:$C$77),0))</f>
        <v>#NAME?</v>
      </c>
      <c r="O36" s="27" t="e">
        <f aca="false" t="array" ref="O36:O36">INDEX(INDEX(Cable_L!$H$3:$K$77,,MATCH(O$2,Cable_L!$H$2:$K$2,0)),MATCH(1,COUNTIFS($G36,Cable_L!$A$3:$A$77,$H36,Cable_L!$C$3:$C$77),0))</f>
        <v>#NAME?</v>
      </c>
      <c r="P36" s="22"/>
      <c r="R36" s="22"/>
    </row>
    <row r="37" customFormat="false" ht="15" hidden="false" customHeight="false" outlineLevel="0" collapsed="false">
      <c r="C37" s="228" t="s">
        <v>1405</v>
      </c>
      <c r="D37" s="16" t="s">
        <v>1143</v>
      </c>
      <c r="E37" s="16" t="s">
        <v>1144</v>
      </c>
      <c r="F37" s="165" t="s">
        <v>1406</v>
      </c>
      <c r="G37" s="36" t="str">
        <f aca="false">IF(LEFT(F37,3)="2.5", MID(F37,7,2),LEFT(F37,2))</f>
        <v>58</v>
      </c>
      <c r="H37" s="14" t="s">
        <v>774</v>
      </c>
      <c r="I37" s="248"/>
      <c r="L37" s="27" t="e">
        <f aca="false" t="array" ref="L37:L37">INDEX(Cable_L!$B$3:$B$77,MATCH(1,COUNTIFS($G37,Cable_L!$A$3:$A$77,$H37,Cable_L!$C$3:$C$77),0))</f>
        <v>#NAME?</v>
      </c>
      <c r="N37" s="27" t="e">
        <f aca="false" t="array" ref="N37:N37">INDEX(INDEX(Cable_L!$H$3:$K$77,,MATCH($N$2,Cable_L!$H$2:$K$2,0)),MATCH(1,COUNTIFS(G37,Cable_L!$A$3:$A$77,H37,Cable_L!$C$3:$C$77),0))</f>
        <v>#NAME?</v>
      </c>
      <c r="O37" s="27" t="e">
        <f aca="false" t="array" ref="O37:O37">INDEX(INDEX(Cable_L!$H$3:$K$77,,MATCH(O$2,Cable_L!$H$2:$K$2,0)),MATCH(1,COUNTIFS($G37,Cable_L!$A$3:$A$77,$H37,Cable_L!$C$3:$C$77),0))</f>
        <v>#NAME?</v>
      </c>
      <c r="P37" s="22"/>
      <c r="R37" s="22"/>
    </row>
    <row r="38" customFormat="false" ht="15" hidden="false" customHeight="false" outlineLevel="0" collapsed="false">
      <c r="C38" s="232" t="s">
        <v>1407</v>
      </c>
      <c r="D38" s="176" t="s">
        <v>1147</v>
      </c>
      <c r="E38" s="176" t="s">
        <v>1148</v>
      </c>
      <c r="F38" s="177" t="s">
        <v>1408</v>
      </c>
      <c r="G38" s="36" t="str">
        <f aca="false">IF(LEFT(F38,3)="2.5", MID(F38,7,2),LEFT(F38,2))</f>
        <v>58</v>
      </c>
      <c r="H38" s="14" t="s">
        <v>774</v>
      </c>
      <c r="I38" s="248"/>
      <c r="L38" s="27" t="e">
        <f aca="false" t="array" ref="L38:L38">INDEX(Cable_L!$B$3:$B$77,MATCH(1,COUNTIFS($G38,Cable_L!$A$3:$A$77,$H38,Cable_L!$C$3:$C$77),0))</f>
        <v>#NAME?</v>
      </c>
      <c r="N38" s="27" t="e">
        <f aca="false" t="array" ref="N38:N38">INDEX(INDEX(Cable_L!$H$3:$K$77,,MATCH($N$2,Cable_L!$H$2:$K$2,0)),MATCH(1,COUNTIFS(G38,Cable_L!$A$3:$A$77,H38,Cable_L!$C$3:$C$77),0))</f>
        <v>#NAME?</v>
      </c>
      <c r="O38" s="27" t="e">
        <f aca="false" t="array" ref="O38:O38">INDEX(INDEX(Cable_L!$H$3:$K$77,,MATCH(O$2,Cable_L!$H$2:$K$2,0)),MATCH(1,COUNTIFS($G38,Cable_L!$A$3:$A$77,$H38,Cable_L!$C$3:$C$77),0))</f>
        <v>#NAME?</v>
      </c>
      <c r="P38" s="22"/>
      <c r="R38" s="22"/>
    </row>
    <row r="39" customFormat="false" ht="15" hidden="false" customHeight="false" outlineLevel="0" collapsed="false">
      <c r="C39" s="16"/>
      <c r="D39" s="16"/>
      <c r="E39" s="16"/>
      <c r="F39" s="16"/>
      <c r="G39" s="36" t="str">
        <f aca="false">IF(LEFT(F39,3)="2.5", MID(F39,7,2),LEFT(F39,2))</f>
        <v/>
      </c>
      <c r="L39" s="27"/>
      <c r="P39" s="22"/>
      <c r="R39" s="22"/>
    </row>
    <row r="40" customFormat="false" ht="15" hidden="false" customHeight="false" outlineLevel="0" collapsed="false">
      <c r="C40" s="226" t="s">
        <v>1409</v>
      </c>
      <c r="D40" s="161" t="s">
        <v>1028</v>
      </c>
      <c r="E40" s="161" t="s">
        <v>1151</v>
      </c>
      <c r="F40" s="162" t="s">
        <v>1410</v>
      </c>
      <c r="G40" s="36" t="str">
        <f aca="false">IF(LEFT(F40,3)="2.5", MID(F40,7,2),LEFT(F40,2))</f>
        <v>62</v>
      </c>
      <c r="H40" s="14" t="s">
        <v>774</v>
      </c>
      <c r="I40" s="248"/>
      <c r="L40" s="27" t="e">
        <f aca="false" t="array" ref="L40:L40">INDEX(Cable_L!$B$3:$B$77,MATCH(1,COUNTIFS($G40,Cable_L!$A$3:$A$77,$H40,Cable_L!$C$3:$C$77),0))</f>
        <v>#NAME?</v>
      </c>
      <c r="M40" s="22" t="e">
        <f aca="false" t="array" ref="M40:M44">_xlfn._xlws.sort(_xlfn.unique(G40:G47))</f>
        <v>#NAME?</v>
      </c>
      <c r="N40" s="27" t="e">
        <f aca="false" t="array" ref="N40:N40">INDEX(INDEX(Cable_L!$H$3:$K$77,,MATCH($N$2,Cable_L!$H$2:$K$2,0)),MATCH(1,COUNTIFS(G40,Cable_L!$A$3:$A$77,H40,Cable_L!$C$3:$C$77),0))</f>
        <v>#NAME?</v>
      </c>
      <c r="O40" s="27" t="e">
        <f aca="false" t="array" ref="O40:O40">INDEX(INDEX(Cable_L!$H$3:$K$77,,MATCH(O$2,Cable_L!$H$2:$K$2,0)),MATCH(1,COUNTIFS($G40,Cable_L!$A$3:$A$77,$H40,Cable_L!$C$3:$C$77),0))</f>
        <v>#NAME?</v>
      </c>
      <c r="P40" s="22" t="e">
        <f aca="false" t="array" ref="P40:P40">_xlfn._xlws.filter(_xlfn.unique(N40:N47),_xlfn.unique(N40:N47)&lt;&gt;"")</f>
        <v>#NAME?</v>
      </c>
      <c r="Q40" s="16" t="e">
        <f aca="false">COUNTIF(N40:N47,P40)</f>
        <v>#NAME?</v>
      </c>
      <c r="R40" s="22" t="e">
        <f aca="false" t="array" ref="R40:R40">_xlfn._xlws.filter(_xlfn.unique(O40:O47),_xlfn.unique(O40:O47)&lt;&gt;"")</f>
        <v>#NAME?</v>
      </c>
      <c r="S40" s="27" t="e">
        <f aca="false">COUNTIF(O40:O47,R40)</f>
        <v>#NAME?</v>
      </c>
    </row>
    <row r="41" customFormat="false" ht="15" hidden="false" customHeight="false" outlineLevel="0" collapsed="false">
      <c r="C41" s="228" t="s">
        <v>1411</v>
      </c>
      <c r="D41" s="16" t="s">
        <v>1032</v>
      </c>
      <c r="E41" s="16" t="s">
        <v>1154</v>
      </c>
      <c r="F41" s="165" t="s">
        <v>1412</v>
      </c>
      <c r="G41" s="36" t="str">
        <f aca="false">IF(LEFT(F41,3)="2.5", MID(F41,7,2),LEFT(F41,2))</f>
        <v>62</v>
      </c>
      <c r="H41" s="14" t="s">
        <v>774</v>
      </c>
      <c r="I41" s="248"/>
      <c r="L41" s="27" t="e">
        <f aca="false" t="array" ref="L41:L41">INDEX(Cable_L!$B$3:$B$77,MATCH(1,COUNTIFS($G41,Cable_L!$A$3:$A$77,$H41,Cable_L!$C$3:$C$77),0))</f>
        <v>#NAME?</v>
      </c>
      <c r="M41" s="22" t="e">
        <v>#NAME?</v>
      </c>
      <c r="N41" s="27" t="e">
        <f aca="false" t="array" ref="N41:N41">INDEX(INDEX(Cable_L!$H$3:$K$77,,MATCH($N$2,Cable_L!$H$2:$K$2,0)),MATCH(1,COUNTIFS(G41,Cable_L!$A$3:$A$77,H41,Cable_L!$C$3:$C$77),0))</f>
        <v>#NAME?</v>
      </c>
      <c r="O41" s="27" t="e">
        <f aca="false" t="array" ref="O41:O41">INDEX(INDEX(Cable_L!$H$3:$K$77,,MATCH(O$2,Cable_L!$H$2:$K$2,0)),MATCH(1,COUNTIFS($G41,Cable_L!$A$3:$A$77,$H41,Cable_L!$C$3:$C$77),0))</f>
        <v>#NAME?</v>
      </c>
      <c r="P41" s="22"/>
      <c r="R41" s="22"/>
      <c r="S41" s="27"/>
    </row>
    <row r="42" customFormat="false" ht="15" hidden="false" customHeight="false" outlineLevel="0" collapsed="false">
      <c r="C42" s="228" t="s">
        <v>1413</v>
      </c>
      <c r="D42" s="16" t="s">
        <v>1036</v>
      </c>
      <c r="E42" s="16" t="s">
        <v>1157</v>
      </c>
      <c r="F42" s="229" t="s">
        <v>1414</v>
      </c>
      <c r="G42" s="36" t="str">
        <f aca="false">IF(LEFT(F42,3)="2.5", MID(F42,7,2),LEFT(F42,2))</f>
        <v>66</v>
      </c>
      <c r="H42" s="14" t="s">
        <v>774</v>
      </c>
      <c r="I42" s="248"/>
      <c r="L42" s="27" t="e">
        <f aca="false" t="array" ref="L42:L42">INDEX(Cable_L!$B$3:$B$77,MATCH(1,COUNTIFS($G42,Cable_L!$A$3:$A$77,$H42,Cable_L!$C$3:$C$77),0))</f>
        <v>#NAME?</v>
      </c>
      <c r="M42" s="22" t="e">
        <v>#NAME?</v>
      </c>
      <c r="N42" s="27" t="e">
        <f aca="false" t="array" ref="N42:N42">INDEX(INDEX(Cable_L!$H$3:$K$77,,MATCH($N$2,Cable_L!$H$2:$K$2,0)),MATCH(1,COUNTIFS(G42,Cable_L!$A$3:$A$77,H42,Cable_L!$C$3:$C$77),0))</f>
        <v>#NAME?</v>
      </c>
      <c r="O42" s="27" t="e">
        <f aca="false" t="array" ref="O42:O42">INDEX(INDEX(Cable_L!$H$3:$K$77,,MATCH(O$2,Cable_L!$H$2:$K$2,0)),MATCH(1,COUNTIFS($G42,Cable_L!$A$3:$A$77,$H42,Cable_L!$C$3:$C$77),0))</f>
        <v>#NAME?</v>
      </c>
      <c r="P42" s="22"/>
      <c r="R42" s="22"/>
    </row>
    <row r="43" customFormat="false" ht="15" hidden="false" customHeight="false" outlineLevel="0" collapsed="false">
      <c r="C43" s="228" t="s">
        <v>1415</v>
      </c>
      <c r="D43" s="16" t="s">
        <v>1040</v>
      </c>
      <c r="E43" s="16" t="s">
        <v>1160</v>
      </c>
      <c r="F43" s="165" t="s">
        <v>1416</v>
      </c>
      <c r="G43" s="36" t="str">
        <f aca="false">IF(LEFT(F43,3)="2.5", MID(F43,7,2),LEFT(F43,2))</f>
        <v>60</v>
      </c>
      <c r="H43" s="14" t="s">
        <v>774</v>
      </c>
      <c r="I43" s="248"/>
      <c r="L43" s="27" t="e">
        <f aca="false" t="array" ref="L43:L43">INDEX(Cable_L!$B$3:$B$77,MATCH(1,COUNTIFS($G43,Cable_L!$A$3:$A$77,$H43,Cable_L!$C$3:$C$77),0))</f>
        <v>#NAME?</v>
      </c>
      <c r="M43" s="22" t="e">
        <v>#NAME?</v>
      </c>
      <c r="N43" s="27" t="e">
        <f aca="false" t="array" ref="N43:N43">INDEX(INDEX(Cable_L!$H$3:$K$77,,MATCH($N$2,Cable_L!$H$2:$K$2,0)),MATCH(1,COUNTIFS(G43,Cable_L!$A$3:$A$77,H43,Cable_L!$C$3:$C$77),0))</f>
        <v>#NAME?</v>
      </c>
      <c r="O43" s="27" t="e">
        <f aca="false" t="array" ref="O43:O43">INDEX(INDEX(Cable_L!$H$3:$K$77,,MATCH(O$2,Cable_L!$H$2:$K$2,0)),MATCH(1,COUNTIFS($G43,Cable_L!$A$3:$A$77,$H43,Cable_L!$C$3:$C$77),0))</f>
        <v>#NAME?</v>
      </c>
      <c r="P43" s="22"/>
      <c r="R43" s="22"/>
    </row>
    <row r="44" customFormat="false" ht="15" hidden="false" customHeight="false" outlineLevel="0" collapsed="false">
      <c r="C44" s="228" t="s">
        <v>1417</v>
      </c>
      <c r="D44" s="16" t="s">
        <v>1044</v>
      </c>
      <c r="E44" s="16" t="s">
        <v>1163</v>
      </c>
      <c r="F44" s="165" t="s">
        <v>1418</v>
      </c>
      <c r="G44" s="36" t="str">
        <f aca="false">IF(LEFT(F44,3)="2.5", MID(F44,7,2),LEFT(F44,2))</f>
        <v>60</v>
      </c>
      <c r="H44" s="14" t="s">
        <v>774</v>
      </c>
      <c r="I44" s="248"/>
      <c r="L44" s="27" t="e">
        <f aca="false" t="array" ref="L44:L44">INDEX(Cable_L!$B$3:$B$77,MATCH(1,COUNTIFS($G44,Cable_L!$A$3:$A$77,$H44,Cable_L!$C$3:$C$77),0))</f>
        <v>#NAME?</v>
      </c>
      <c r="M44" s="22" t="e">
        <v>#NAME?</v>
      </c>
      <c r="N44" s="27" t="e">
        <f aca="false" t="array" ref="N44:N44">INDEX(INDEX(Cable_L!$H$3:$K$77,,MATCH($N$2,Cable_L!$H$2:$K$2,0)),MATCH(1,COUNTIFS(G44,Cable_L!$A$3:$A$77,H44,Cable_L!$C$3:$C$77),0))</f>
        <v>#NAME?</v>
      </c>
      <c r="O44" s="27" t="e">
        <f aca="false" t="array" ref="O44:O44">INDEX(INDEX(Cable_L!$H$3:$K$77,,MATCH(O$2,Cable_L!$H$2:$K$2,0)),MATCH(1,COUNTIFS($G44,Cable_L!$A$3:$A$77,$H44,Cable_L!$C$3:$C$77),0))</f>
        <v>#NAME?</v>
      </c>
      <c r="P44" s="22"/>
      <c r="R44" s="22"/>
    </row>
    <row r="45" customFormat="false" ht="15" hidden="false" customHeight="false" outlineLevel="0" collapsed="false">
      <c r="C45" s="228" t="s">
        <v>1419</v>
      </c>
      <c r="D45" s="16" t="s">
        <v>1048</v>
      </c>
      <c r="E45" s="16" t="s">
        <v>1166</v>
      </c>
      <c r="F45" s="229" t="s">
        <v>1420</v>
      </c>
      <c r="G45" s="36" t="str">
        <f aca="false">IF(LEFT(F45,3)="2.5", MID(F45,7,2),LEFT(F45,2))</f>
        <v>66</v>
      </c>
      <c r="H45" s="14" t="s">
        <v>774</v>
      </c>
      <c r="I45" s="248"/>
      <c r="L45" s="27" t="e">
        <f aca="false" t="array" ref="L45:L45">INDEX(Cable_L!$B$3:$B$77,MATCH(1,COUNTIFS($G45,Cable_L!$A$3:$A$77,$H45,Cable_L!$C$3:$C$77),0))</f>
        <v>#NAME?</v>
      </c>
      <c r="N45" s="27" t="e">
        <f aca="false" t="array" ref="N45:N45">INDEX(INDEX(Cable_L!$H$3:$K$77,,MATCH($N$2,Cable_L!$H$2:$K$2,0)),MATCH(1,COUNTIFS(G45,Cable_L!$A$3:$A$77,H45,Cable_L!$C$3:$C$77),0))</f>
        <v>#NAME?</v>
      </c>
      <c r="O45" s="27" t="e">
        <f aca="false" t="array" ref="O45:O45">INDEX(INDEX(Cable_L!$H$3:$K$77,,MATCH(O$2,Cable_L!$H$2:$K$2,0)),MATCH(1,COUNTIFS($G45,Cable_L!$A$3:$A$77,$H45,Cable_L!$C$3:$C$77),0))</f>
        <v>#NAME?</v>
      </c>
      <c r="P45" s="22"/>
      <c r="R45" s="22"/>
    </row>
    <row r="46" customFormat="false" ht="14.45" hidden="false" customHeight="true" outlineLevel="0" collapsed="false">
      <c r="C46" s="228" t="s">
        <v>1421</v>
      </c>
      <c r="D46" s="16" t="s">
        <v>1052</v>
      </c>
      <c r="E46" s="16" t="s">
        <v>1169</v>
      </c>
      <c r="F46" s="165" t="s">
        <v>1422</v>
      </c>
      <c r="G46" s="36" t="str">
        <f aca="false">IF(LEFT(F46,3)="2.5", MID(F46,7,2),LEFT(F46,2))</f>
        <v>61</v>
      </c>
      <c r="H46" s="14" t="s">
        <v>774</v>
      </c>
      <c r="I46" s="248"/>
      <c r="L46" s="27" t="e">
        <f aca="false" t="array" ref="L46:L46">INDEX(Cable_L!$B$3:$B$77,MATCH(1,COUNTIFS($G46,Cable_L!$A$3:$A$77,$H46,Cable_L!$C$3:$C$77),0))</f>
        <v>#NAME?</v>
      </c>
      <c r="N46" s="27" t="e">
        <f aca="false" t="array" ref="N46:N46">INDEX(INDEX(Cable_L!$H$3:$K$77,,MATCH($N$2,Cable_L!$H$2:$K$2,0)),MATCH(1,COUNTIFS(G46,Cable_L!$A$3:$A$77,H46,Cable_L!$C$3:$C$77),0))</f>
        <v>#NAME?</v>
      </c>
      <c r="O46" s="27" t="e">
        <f aca="false" t="array" ref="O46:O46">INDEX(INDEX(Cable_L!$H$3:$K$77,,MATCH(O$2,Cable_L!$H$2:$K$2,0)),MATCH(1,COUNTIFS($G46,Cable_L!$A$3:$A$77,$H46,Cable_L!$C$3:$C$77),0))</f>
        <v>#NAME?</v>
      </c>
      <c r="P46" s="22"/>
      <c r="R46" s="22"/>
    </row>
    <row r="47" customFormat="false" ht="14.45" hidden="false" customHeight="true" outlineLevel="0" collapsed="false">
      <c r="C47" s="232" t="s">
        <v>67</v>
      </c>
      <c r="D47" s="176"/>
      <c r="E47" s="176" t="s">
        <v>1171</v>
      </c>
      <c r="F47" s="177"/>
      <c r="G47" s="36" t="str">
        <f aca="false">IF(LEFT(F47,3)="2.5", MID(F47,7,2),LEFT(F47,2))</f>
        <v/>
      </c>
      <c r="L47" s="27"/>
      <c r="P47" s="22"/>
      <c r="R47" s="22"/>
    </row>
    <row r="48" customFormat="false" ht="14.45" hidden="false" customHeight="true" outlineLevel="0" collapsed="false">
      <c r="C48" s="16"/>
      <c r="D48" s="16"/>
      <c r="E48" s="16"/>
      <c r="F48" s="16"/>
      <c r="G48" s="36" t="str">
        <f aca="false">IF(LEFT(F48,3)="2.5", MID(F48,7,2),LEFT(F48,2))</f>
        <v/>
      </c>
      <c r="L48" s="27"/>
      <c r="P48" s="22"/>
      <c r="R48" s="22"/>
    </row>
    <row r="49" customFormat="false" ht="15" hidden="false" customHeight="false" outlineLevel="0" collapsed="false">
      <c r="C49" s="226" t="s">
        <v>1423</v>
      </c>
      <c r="D49" s="161" t="s">
        <v>1057</v>
      </c>
      <c r="E49" s="161" t="s">
        <v>1173</v>
      </c>
      <c r="F49" s="162" t="s">
        <v>1424</v>
      </c>
      <c r="G49" s="36" t="str">
        <f aca="false">IF(LEFT(F49,3)="2.5", MID(F49,7,2),LEFT(F49,2))</f>
        <v>60</v>
      </c>
      <c r="H49" s="14" t="s">
        <v>774</v>
      </c>
      <c r="I49" s="248"/>
      <c r="L49" s="27" t="e">
        <f aca="false" t="array" ref="L49:L49">INDEX(Cable_L!$B$3:$B$77,MATCH(1,COUNTIFS($G49,Cable_L!$A$3:$A$77,$H49,Cable_L!$C$3:$C$77),0))</f>
        <v>#NAME?</v>
      </c>
      <c r="M49" s="22" t="e">
        <f aca="false" t="array" ref="M49:M51">_xlfn._xlws.sort(_xlfn.unique(G49:G56))</f>
        <v>#NAME?</v>
      </c>
      <c r="N49" s="27" t="e">
        <f aca="false" t="array" ref="N49:N49">INDEX(INDEX(Cable_L!$H$3:$K$77,,MATCH($N$2,Cable_L!$H$2:$K$2,0)),MATCH(1,COUNTIFS(G49,Cable_L!$A$3:$A$77,H49,Cable_L!$C$3:$C$77),0))</f>
        <v>#NAME?</v>
      </c>
      <c r="O49" s="27" t="e">
        <f aca="false" t="array" ref="O49:O49">INDEX(INDEX(Cable_L!$H$3:$K$77,,MATCH(O$2,Cable_L!$H$2:$K$2,0)),MATCH(1,COUNTIFS($G49,Cable_L!$A$3:$A$77,$H49,Cable_L!$C$3:$C$77),0))</f>
        <v>#NAME?</v>
      </c>
      <c r="P49" s="22" t="e">
        <f aca="false" t="array" ref="P49:P49">_xlfn._xlws.filter(_xlfn.unique(N49:N56),_xlfn.unique(N49:N56)&lt;&gt;"")</f>
        <v>#NAME?</v>
      </c>
      <c r="Q49" s="16" t="e">
        <f aca="false">COUNTIF(N49:N56,P49)</f>
        <v>#NAME?</v>
      </c>
      <c r="R49" s="22" t="e">
        <f aca="false" t="array" ref="R49:R49">_xlfn._xlws.filter(_xlfn.unique(O49:O56),_xlfn.unique(O49:O56)&lt;&gt;"")</f>
        <v>#NAME?</v>
      </c>
      <c r="S49" s="27" t="e">
        <f aca="false">COUNTIF(O49:O56,R49)</f>
        <v>#NAME?</v>
      </c>
    </row>
    <row r="50" customFormat="false" ht="15" hidden="false" customHeight="false" outlineLevel="0" collapsed="false">
      <c r="C50" s="228" t="s">
        <v>1425</v>
      </c>
      <c r="D50" s="16" t="s">
        <v>1061</v>
      </c>
      <c r="E50" s="16" t="s">
        <v>1176</v>
      </c>
      <c r="F50" s="165" t="s">
        <v>1426</v>
      </c>
      <c r="G50" s="36" t="str">
        <f aca="false">IF(LEFT(F50,3)="2.5", MID(F50,7,2),LEFT(F50,2))</f>
        <v>60</v>
      </c>
      <c r="H50" s="14" t="s">
        <v>774</v>
      </c>
      <c r="I50" s="248"/>
      <c r="L50" s="27" t="e">
        <f aca="false" t="array" ref="L50:L50">INDEX(Cable_L!$B$3:$B$77,MATCH(1,COUNTIFS($G50,Cable_L!$A$3:$A$77,$H50,Cable_L!$C$3:$C$77),0))</f>
        <v>#NAME?</v>
      </c>
      <c r="M50" s="22" t="e">
        <v>#NAME?</v>
      </c>
      <c r="N50" s="27" t="e">
        <f aca="false" t="array" ref="N50:N50">INDEX(INDEX(Cable_L!$H$3:$K$77,,MATCH($N$2,Cable_L!$H$2:$K$2,0)),MATCH(1,COUNTIFS(G50,Cable_L!$A$3:$A$77,H50,Cable_L!$C$3:$C$77),0))</f>
        <v>#NAME?</v>
      </c>
      <c r="O50" s="27" t="e">
        <f aca="false" t="array" ref="O50:O50">INDEX(INDEX(Cable_L!$H$3:$K$77,,MATCH(O$2,Cable_L!$H$2:$K$2,0)),MATCH(1,COUNTIFS($G50,Cable_L!$A$3:$A$77,$H50,Cable_L!$C$3:$C$77),0))</f>
        <v>#NAME?</v>
      </c>
      <c r="P50" s="22"/>
      <c r="R50" s="22"/>
    </row>
    <row r="51" customFormat="false" ht="15" hidden="false" customHeight="false" outlineLevel="0" collapsed="false">
      <c r="C51" s="228" t="s">
        <v>1427</v>
      </c>
      <c r="D51" s="16" t="s">
        <v>1065</v>
      </c>
      <c r="E51" s="16" t="s">
        <v>1179</v>
      </c>
      <c r="F51" s="165" t="s">
        <v>1428</v>
      </c>
      <c r="G51" s="36" t="str">
        <f aca="false">IF(LEFT(F51,3)="2.5", MID(F51,7,2),LEFT(F51,2))</f>
        <v>60</v>
      </c>
      <c r="H51" s="14" t="s">
        <v>774</v>
      </c>
      <c r="I51" s="248"/>
      <c r="L51" s="27" t="e">
        <f aca="false" t="array" ref="L51:L51">INDEX(Cable_L!$B$3:$B$77,MATCH(1,COUNTIFS($G51,Cable_L!$A$3:$A$77,$H51,Cable_L!$C$3:$C$77),0))</f>
        <v>#NAME?</v>
      </c>
      <c r="M51" s="22" t="e">
        <v>#NAME?</v>
      </c>
      <c r="N51" s="27" t="e">
        <f aca="false" t="array" ref="N51:N51">INDEX(INDEX(Cable_L!$H$3:$K$77,,MATCH($N$2,Cable_L!$H$2:$K$2,0)),MATCH(1,COUNTIFS(G51,Cable_L!$A$3:$A$77,H51,Cable_L!$C$3:$C$77),0))</f>
        <v>#NAME?</v>
      </c>
      <c r="O51" s="27" t="e">
        <f aca="false" t="array" ref="O51:O51">INDEX(INDEX(Cable_L!$H$3:$K$77,,MATCH(O$2,Cable_L!$H$2:$K$2,0)),MATCH(1,COUNTIFS($G51,Cable_L!$A$3:$A$77,$H51,Cable_L!$C$3:$C$77),0))</f>
        <v>#NAME?</v>
      </c>
      <c r="P51" s="22"/>
      <c r="R51" s="22"/>
    </row>
    <row r="52" customFormat="false" ht="14.45" hidden="false" customHeight="true" outlineLevel="0" collapsed="false">
      <c r="C52" s="228" t="s">
        <v>1429</v>
      </c>
      <c r="D52" s="16" t="s">
        <v>1069</v>
      </c>
      <c r="E52" s="16" t="s">
        <v>1182</v>
      </c>
      <c r="F52" s="165" t="s">
        <v>1430</v>
      </c>
      <c r="G52" s="36" t="str">
        <f aca="false">IF(LEFT(F52,3)="2.5", MID(F52,7,2),LEFT(F52,2))</f>
        <v>62</v>
      </c>
      <c r="H52" s="14" t="s">
        <v>774</v>
      </c>
      <c r="I52" s="248"/>
      <c r="L52" s="27" t="e">
        <f aca="false" t="array" ref="L52:L52">INDEX(Cable_L!$B$3:$B$77,MATCH(1,COUNTIFS($G52,Cable_L!$A$3:$A$77,$H52,Cable_L!$C$3:$C$77),0))</f>
        <v>#NAME?</v>
      </c>
      <c r="N52" s="27" t="e">
        <f aca="false" t="array" ref="N52:N52">INDEX(INDEX(Cable_L!$H$3:$K$77,,MATCH($N$2,Cable_L!$H$2:$K$2,0)),MATCH(1,COUNTIFS(G52,Cable_L!$A$3:$A$77,H52,Cable_L!$C$3:$C$77),0))</f>
        <v>#NAME?</v>
      </c>
      <c r="O52" s="27" t="e">
        <f aca="false" t="array" ref="O52:O52">INDEX(INDEX(Cable_L!$H$3:$K$77,,MATCH(O$2,Cable_L!$H$2:$K$2,0)),MATCH(1,COUNTIFS($G52,Cable_L!$A$3:$A$77,$H52,Cable_L!$C$3:$C$77),0))</f>
        <v>#NAME?</v>
      </c>
      <c r="P52" s="22"/>
      <c r="R52" s="22"/>
    </row>
    <row r="53" customFormat="false" ht="15" hidden="false" customHeight="false" outlineLevel="0" collapsed="false">
      <c r="C53" s="228" t="s">
        <v>1431</v>
      </c>
      <c r="D53" s="16" t="s">
        <v>1073</v>
      </c>
      <c r="E53" s="16" t="s">
        <v>1185</v>
      </c>
      <c r="F53" s="165" t="s">
        <v>1432</v>
      </c>
      <c r="G53" s="36" t="str">
        <f aca="false">IF(LEFT(F53,3)="2.5", MID(F53,7,2),LEFT(F53,2))</f>
        <v>62</v>
      </c>
      <c r="H53" s="14" t="s">
        <v>774</v>
      </c>
      <c r="I53" s="248"/>
      <c r="L53" s="27" t="e">
        <f aca="false" t="array" ref="L53:L53">INDEX(Cable_L!$B$3:$B$77,MATCH(1,COUNTIFS($G53,Cable_L!$A$3:$A$77,$H53,Cable_L!$C$3:$C$77),0))</f>
        <v>#NAME?</v>
      </c>
      <c r="N53" s="27" t="e">
        <f aca="false" t="array" ref="N53:N53">INDEX(INDEX(Cable_L!$H$3:$K$77,,MATCH($N$2,Cable_L!$H$2:$K$2,0)),MATCH(1,COUNTIFS(G53,Cable_L!$A$3:$A$77,H53,Cable_L!$C$3:$C$77),0))</f>
        <v>#NAME?</v>
      </c>
      <c r="O53" s="27" t="e">
        <f aca="false" t="array" ref="O53:O53">INDEX(INDEX(Cable_L!$H$3:$K$77,,MATCH(O$2,Cable_L!$H$2:$K$2,0)),MATCH(1,COUNTIFS($G53,Cable_L!$A$3:$A$77,$H53,Cable_L!$C$3:$C$77),0))</f>
        <v>#NAME?</v>
      </c>
      <c r="P53" s="22"/>
      <c r="R53" s="22"/>
    </row>
    <row r="54" customFormat="false" ht="15" hidden="false" customHeight="false" outlineLevel="0" collapsed="false">
      <c r="C54" s="228" t="s">
        <v>1433</v>
      </c>
      <c r="D54" s="16" t="s">
        <v>1077</v>
      </c>
      <c r="E54" s="16" t="s">
        <v>1188</v>
      </c>
      <c r="F54" s="165" t="s">
        <v>1434</v>
      </c>
      <c r="G54" s="36" t="str">
        <f aca="false">IF(LEFT(F54,3)="2.5", MID(F54,7,2),LEFT(F54,2))</f>
        <v>60</v>
      </c>
      <c r="H54" s="14" t="s">
        <v>774</v>
      </c>
      <c r="I54" s="248"/>
      <c r="L54" s="27" t="e">
        <f aca="false" t="array" ref="L54:L54">INDEX(Cable_L!$B$3:$B$77,MATCH(1,COUNTIFS($G54,Cable_L!$A$3:$A$77,$H54,Cable_L!$C$3:$C$77),0))</f>
        <v>#NAME?</v>
      </c>
      <c r="N54" s="27" t="e">
        <f aca="false" t="array" ref="N54:N54">INDEX(INDEX(Cable_L!$H$3:$K$77,,MATCH($N$2,Cable_L!$H$2:$K$2,0)),MATCH(1,COUNTIFS(G54,Cable_L!$A$3:$A$77,H54,Cable_L!$C$3:$C$77),0))</f>
        <v>#NAME?</v>
      </c>
      <c r="O54" s="27" t="e">
        <f aca="false" t="array" ref="O54:O54">INDEX(INDEX(Cable_L!$H$3:$K$77,,MATCH(O$2,Cable_L!$H$2:$K$2,0)),MATCH(1,COUNTIFS($G54,Cable_L!$A$3:$A$77,$H54,Cable_L!$C$3:$C$77),0))</f>
        <v>#NAME?</v>
      </c>
      <c r="P54" s="22"/>
      <c r="R54" s="22"/>
    </row>
    <row r="55" customFormat="false" ht="15" hidden="false" customHeight="false" outlineLevel="0" collapsed="false">
      <c r="C55" s="228" t="s">
        <v>67</v>
      </c>
      <c r="D55" s="16"/>
      <c r="E55" s="16" t="s">
        <v>1190</v>
      </c>
      <c r="F55" s="165"/>
      <c r="G55" s="36" t="str">
        <f aca="false">IF(LEFT(F55,3)="2.5", MID(F55,7,2),LEFT(F55,2))</f>
        <v/>
      </c>
      <c r="L55" s="27"/>
      <c r="P55" s="22"/>
      <c r="R55" s="22"/>
    </row>
    <row r="56" customFormat="false" ht="15" hidden="false" customHeight="false" outlineLevel="0" collapsed="false">
      <c r="C56" s="232" t="s">
        <v>67</v>
      </c>
      <c r="D56" s="176"/>
      <c r="E56" s="176" t="s">
        <v>1191</v>
      </c>
      <c r="F56" s="177"/>
      <c r="G56" s="36" t="str">
        <f aca="false">IF(LEFT(F56,3)="2.5", MID(F56,7,2),LEFT(F56,2))</f>
        <v/>
      </c>
      <c r="L56" s="27"/>
      <c r="P56" s="22"/>
      <c r="R56" s="22"/>
    </row>
    <row r="57" customFormat="false" ht="15" hidden="false" customHeight="false" outlineLevel="0" collapsed="false">
      <c r="C57" s="16"/>
      <c r="D57" s="16"/>
      <c r="E57" s="16"/>
      <c r="F57" s="16"/>
      <c r="G57" s="36" t="str">
        <f aca="false">IF(LEFT(F57,3)="2.5", MID(F57,7,2),LEFT(F57,2))</f>
        <v/>
      </c>
      <c r="L57" s="27"/>
      <c r="P57" s="22"/>
      <c r="R57" s="22"/>
    </row>
    <row r="58" customFormat="false" ht="15" hidden="false" customHeight="false" outlineLevel="0" collapsed="false">
      <c r="C58" s="226" t="s">
        <v>1435</v>
      </c>
      <c r="D58" s="161" t="s">
        <v>1086</v>
      </c>
      <c r="E58" s="161" t="s">
        <v>1193</v>
      </c>
      <c r="F58" s="162" t="s">
        <v>1436</v>
      </c>
      <c r="G58" s="36" t="str">
        <f aca="false">IF(LEFT(F58,3)="2.5", MID(F58,7,2),LEFT(F58,2))</f>
        <v>62</v>
      </c>
      <c r="H58" s="14" t="s">
        <v>774</v>
      </c>
      <c r="I58" s="248"/>
      <c r="L58" s="27" t="e">
        <f aca="false" t="array" ref="L58:L58">INDEX(Cable_L!$B$3:$B$77,MATCH(1,COUNTIFS($G58,Cable_L!$A$3:$A$77,$H58,Cable_L!$C$3:$C$77),0))</f>
        <v>#NAME?</v>
      </c>
      <c r="M58" s="22" t="e">
        <f aca="false" t="array" ref="M58:M61">_xlfn._xlws.sort(_xlfn.unique(G58:G65))</f>
        <v>#NAME?</v>
      </c>
      <c r="N58" s="27" t="e">
        <f aca="false" t="array" ref="N58:N58">INDEX(INDEX(Cable_L!$H$3:$K$77,,MATCH($N$2,Cable_L!$H$2:$K$2,0)),MATCH(1,COUNTIFS(G58,Cable_L!$A$3:$A$77,H58,Cable_L!$C$3:$C$77),0))</f>
        <v>#NAME?</v>
      </c>
      <c r="O58" s="27" t="e">
        <f aca="false" t="array" ref="O58:O58">INDEX(INDEX(Cable_L!$H$3:$K$77,,MATCH(O$2,Cable_L!$H$2:$K$2,0)),MATCH(1,COUNTIFS($G58,Cable_L!$A$3:$A$77,$H58,Cable_L!$C$3:$C$77),0))</f>
        <v>#NAME?</v>
      </c>
      <c r="P58" s="22" t="e">
        <f aca="false" t="array" ref="P58:P58">_xlfn._xlws.filter(_xlfn.unique(N58:N65),_xlfn.unique(N58:N65)&lt;&gt;"")</f>
        <v>#NAME?</v>
      </c>
      <c r="Q58" s="16" t="e">
        <f aca="false">COUNTIF(N58:N65,P58)</f>
        <v>#NAME?</v>
      </c>
      <c r="R58" s="22" t="e">
        <f aca="false" t="array" ref="R58:R58">_xlfn._xlws.filter(_xlfn.unique(O58:O65),_xlfn.unique(O58:O65)&lt;&gt;"")</f>
        <v>#NAME?</v>
      </c>
      <c r="S58" s="27" t="e">
        <f aca="false">COUNTIF(O58:O65,R58)</f>
        <v>#NAME?</v>
      </c>
    </row>
    <row r="59" customFormat="false" ht="15" hidden="false" customHeight="false" outlineLevel="0" collapsed="false">
      <c r="C59" s="228" t="s">
        <v>1437</v>
      </c>
      <c r="D59" s="16" t="s">
        <v>1090</v>
      </c>
      <c r="E59" s="16" t="s">
        <v>1196</v>
      </c>
      <c r="F59" s="165" t="s">
        <v>1438</v>
      </c>
      <c r="G59" s="36" t="str">
        <f aca="false">IF(LEFT(F59,3)="2.5", MID(F59,7,2),LEFT(F59,2))</f>
        <v>62</v>
      </c>
      <c r="H59" s="14" t="s">
        <v>774</v>
      </c>
      <c r="I59" s="248"/>
      <c r="L59" s="27" t="e">
        <f aca="false" t="array" ref="L59:L59">INDEX(Cable_L!$B$3:$B$77,MATCH(1,COUNTIFS($G59,Cable_L!$A$3:$A$77,$H59,Cable_L!$C$3:$C$77),0))</f>
        <v>#NAME?</v>
      </c>
      <c r="M59" s="22" t="e">
        <v>#NAME?</v>
      </c>
      <c r="N59" s="27" t="e">
        <f aca="false" t="array" ref="N59:N59">INDEX(INDEX(Cable_L!$H$3:$K$77,,MATCH($N$2,Cable_L!$H$2:$K$2,0)),MATCH(1,COUNTIFS(G59,Cable_L!$A$3:$A$77,H59,Cable_L!$C$3:$C$77),0))</f>
        <v>#NAME?</v>
      </c>
      <c r="O59" s="27" t="e">
        <f aca="false" t="array" ref="O59:O59">INDEX(INDEX(Cable_L!$H$3:$K$77,,MATCH(O$2,Cable_L!$H$2:$K$2,0)),MATCH(1,COUNTIFS($G59,Cable_L!$A$3:$A$77,$H59,Cable_L!$C$3:$C$77),0))</f>
        <v>#NAME?</v>
      </c>
      <c r="P59" s="22"/>
      <c r="R59" s="22"/>
      <c r="S59" s="27"/>
    </row>
    <row r="60" customFormat="false" ht="15" hidden="false" customHeight="false" outlineLevel="0" collapsed="false">
      <c r="C60" s="228" t="s">
        <v>1439</v>
      </c>
      <c r="D60" s="16" t="s">
        <v>1094</v>
      </c>
      <c r="E60" s="16" t="s">
        <v>1199</v>
      </c>
      <c r="F60" s="165" t="s">
        <v>1440</v>
      </c>
      <c r="G60" s="36" t="str">
        <f aca="false">IF(LEFT(F60,3)="2.5", MID(F60,7,2),LEFT(F60,2))</f>
        <v>60</v>
      </c>
      <c r="H60" s="14" t="s">
        <v>774</v>
      </c>
      <c r="I60" s="248"/>
      <c r="L60" s="27" t="e">
        <f aca="false" t="array" ref="L60:L60">INDEX(Cable_L!$B$3:$B$77,MATCH(1,COUNTIFS($G60,Cable_L!$A$3:$A$77,$H60,Cable_L!$C$3:$C$77),0))</f>
        <v>#NAME?</v>
      </c>
      <c r="M60" s="22" t="e">
        <v>#NAME?</v>
      </c>
      <c r="N60" s="27" t="e">
        <f aca="false" t="array" ref="N60:N60">INDEX(INDEX(Cable_L!$H$3:$K$77,,MATCH($N$2,Cable_L!$H$2:$K$2,0)),MATCH(1,COUNTIFS(G60,Cable_L!$A$3:$A$77,H60,Cable_L!$C$3:$C$77),0))</f>
        <v>#NAME?</v>
      </c>
      <c r="O60" s="27" t="e">
        <f aca="false" t="array" ref="O60:O60">INDEX(INDEX(Cable_L!$H$3:$K$77,,MATCH(O$2,Cable_L!$H$2:$K$2,0)),MATCH(1,COUNTIFS($G60,Cable_L!$A$3:$A$77,$H60,Cable_L!$C$3:$C$77),0))</f>
        <v>#NAME?</v>
      </c>
      <c r="P60" s="22"/>
      <c r="R60" s="22"/>
    </row>
    <row r="61" customFormat="false" ht="15" hidden="false" customHeight="false" outlineLevel="0" collapsed="false">
      <c r="C61" s="228" t="s">
        <v>1441</v>
      </c>
      <c r="D61" s="16" t="s">
        <v>1098</v>
      </c>
      <c r="E61" s="16" t="s">
        <v>1202</v>
      </c>
      <c r="F61" s="229" t="s">
        <v>1442</v>
      </c>
      <c r="G61" s="36" t="str">
        <f aca="false">IF(LEFT(F61,3)="2.5", MID(F61,7,2),LEFT(F61,2))</f>
        <v>66</v>
      </c>
      <c r="H61" s="14" t="s">
        <v>774</v>
      </c>
      <c r="I61" s="248"/>
      <c r="L61" s="27" t="e">
        <f aca="false" t="array" ref="L61:L61">INDEX(Cable_L!$B$3:$B$77,MATCH(1,COUNTIFS($G61,Cable_L!$A$3:$A$77,$H61,Cable_L!$C$3:$C$77),0))</f>
        <v>#NAME?</v>
      </c>
      <c r="M61" s="22" t="e">
        <v>#NAME?</v>
      </c>
      <c r="N61" s="27" t="e">
        <f aca="false" t="array" ref="N61:N61">INDEX(INDEX(Cable_L!$H$3:$K$77,,MATCH($N$2,Cable_L!$H$2:$K$2,0)),MATCH(1,COUNTIFS(G61,Cable_L!$A$3:$A$77,H61,Cable_L!$C$3:$C$77),0))</f>
        <v>#NAME?</v>
      </c>
      <c r="O61" s="27" t="e">
        <f aca="false" t="array" ref="O61:O61">INDEX(INDEX(Cable_L!$H$3:$K$77,,MATCH(O$2,Cable_L!$H$2:$K$2,0)),MATCH(1,COUNTIFS($G61,Cable_L!$A$3:$A$77,$H61,Cable_L!$C$3:$C$77),0))</f>
        <v>#NAME?</v>
      </c>
      <c r="P61" s="22"/>
      <c r="R61" s="22"/>
    </row>
    <row r="62" customFormat="false" ht="15" hidden="false" customHeight="false" outlineLevel="0" collapsed="false">
      <c r="C62" s="228" t="s">
        <v>1443</v>
      </c>
      <c r="D62" s="16" t="s">
        <v>1102</v>
      </c>
      <c r="E62" s="16" t="s">
        <v>1205</v>
      </c>
      <c r="F62" s="165" t="s">
        <v>1444</v>
      </c>
      <c r="G62" s="36" t="str">
        <f aca="false">IF(LEFT(F62,3)="2.5", MID(F62,7,2),LEFT(F62,2))</f>
        <v>60</v>
      </c>
      <c r="H62" s="14" t="s">
        <v>774</v>
      </c>
      <c r="I62" s="248"/>
      <c r="L62" s="27" t="e">
        <f aca="false" t="array" ref="L62:L62">INDEX(Cable_L!$B$3:$B$77,MATCH(1,COUNTIFS($G62,Cable_L!$A$3:$A$77,$H62,Cable_L!$C$3:$C$77),0))</f>
        <v>#NAME?</v>
      </c>
      <c r="N62" s="27" t="e">
        <f aca="false" t="array" ref="N62:N62">INDEX(INDEX(Cable_L!$H$3:$K$77,,MATCH($N$2,Cable_L!$H$2:$K$2,0)),MATCH(1,COUNTIFS(G62,Cable_L!$A$3:$A$77,H62,Cable_L!$C$3:$C$77),0))</f>
        <v>#NAME?</v>
      </c>
      <c r="O62" s="27" t="e">
        <f aca="false" t="array" ref="O62:O62">INDEX(INDEX(Cable_L!$H$3:$K$77,,MATCH(O$2,Cable_L!$H$2:$K$2,0)),MATCH(1,COUNTIFS($G62,Cable_L!$A$3:$A$77,$H62,Cable_L!$C$3:$C$77),0))</f>
        <v>#NAME?</v>
      </c>
      <c r="P62" s="22"/>
      <c r="R62" s="22"/>
    </row>
    <row r="63" customFormat="false" ht="15" hidden="false" customHeight="false" outlineLevel="0" collapsed="false">
      <c r="C63" s="228" t="s">
        <v>1445</v>
      </c>
      <c r="D63" s="16" t="s">
        <v>1106</v>
      </c>
      <c r="E63" s="16" t="s">
        <v>1208</v>
      </c>
      <c r="F63" s="165" t="s">
        <v>1446</v>
      </c>
      <c r="G63" s="36" t="str">
        <f aca="false">IF(LEFT(F63,3)="2.5", MID(F63,7,2),LEFT(F63,2))</f>
        <v>61</v>
      </c>
      <c r="H63" s="14" t="s">
        <v>774</v>
      </c>
      <c r="I63" s="248"/>
      <c r="L63" s="27" t="e">
        <f aca="false" t="array" ref="L63:L63">INDEX(Cable_L!$B$3:$B$77,MATCH(1,COUNTIFS($G63,Cable_L!$A$3:$A$77,$H63,Cable_L!$C$3:$C$77),0))</f>
        <v>#NAME?</v>
      </c>
      <c r="N63" s="27" t="e">
        <f aca="false" t="array" ref="N63:N63">INDEX(INDEX(Cable_L!$H$3:$K$77,,MATCH($N$2,Cable_L!$H$2:$K$2,0)),MATCH(1,COUNTIFS(G63,Cable_L!$A$3:$A$77,H63,Cable_L!$C$3:$C$77),0))</f>
        <v>#NAME?</v>
      </c>
      <c r="O63" s="27" t="e">
        <f aca="false" t="array" ref="O63:O63">INDEX(INDEX(Cable_L!$H$3:$K$77,,MATCH(O$2,Cable_L!$H$2:$K$2,0)),MATCH(1,COUNTIFS($G63,Cable_L!$A$3:$A$77,$H63,Cable_L!$C$3:$C$77),0))</f>
        <v>#NAME?</v>
      </c>
      <c r="P63" s="22"/>
      <c r="R63" s="22"/>
    </row>
    <row r="64" customFormat="false" ht="15" hidden="false" customHeight="false" outlineLevel="0" collapsed="false">
      <c r="C64" s="228" t="s">
        <v>1447</v>
      </c>
      <c r="D64" s="16" t="s">
        <v>1110</v>
      </c>
      <c r="E64" s="16" t="s">
        <v>1211</v>
      </c>
      <c r="F64" s="165" t="s">
        <v>1448</v>
      </c>
      <c r="G64" s="36" t="str">
        <f aca="false">IF(LEFT(F64,3)="2.5", MID(F64,7,2),LEFT(F64,2))</f>
        <v>61</v>
      </c>
      <c r="H64" s="14" t="s">
        <v>774</v>
      </c>
      <c r="I64" s="248"/>
      <c r="L64" s="27" t="e">
        <f aca="false" t="array" ref="L64:L64">INDEX(Cable_L!$B$3:$B$77,MATCH(1,COUNTIFS($G64,Cable_L!$A$3:$A$77,$H64,Cable_L!$C$3:$C$77),0))</f>
        <v>#NAME?</v>
      </c>
      <c r="N64" s="27" t="e">
        <f aca="false" t="array" ref="N64:N64">INDEX(INDEX(Cable_L!$H$3:$K$77,,MATCH($N$2,Cable_L!$H$2:$K$2,0)),MATCH(1,COUNTIFS(G64,Cable_L!$A$3:$A$77,H64,Cable_L!$C$3:$C$77),0))</f>
        <v>#NAME?</v>
      </c>
      <c r="O64" s="27" t="e">
        <f aca="false" t="array" ref="O64:O64">INDEX(INDEX(Cable_L!$H$3:$K$77,,MATCH(O$2,Cable_L!$H$2:$K$2,0)),MATCH(1,COUNTIFS($G64,Cable_L!$A$3:$A$77,$H64,Cable_L!$C$3:$C$77),0))</f>
        <v>#NAME?</v>
      </c>
      <c r="P64" s="22"/>
      <c r="R64" s="22"/>
    </row>
    <row r="65" customFormat="false" ht="15" hidden="false" customHeight="false" outlineLevel="0" collapsed="false">
      <c r="C65" s="232" t="s">
        <v>1449</v>
      </c>
      <c r="D65" s="176" t="s">
        <v>1114</v>
      </c>
      <c r="E65" s="176" t="s">
        <v>1214</v>
      </c>
      <c r="F65" s="177" t="s">
        <v>1450</v>
      </c>
      <c r="G65" s="36" t="str">
        <f aca="false">IF(LEFT(F65,3)="2.5", MID(F65,7,2),LEFT(F65,2))</f>
        <v>61</v>
      </c>
      <c r="H65" s="14" t="s">
        <v>774</v>
      </c>
      <c r="I65" s="248"/>
      <c r="L65" s="27" t="e">
        <f aca="false" t="array" ref="L65:L65">INDEX(Cable_L!$B$3:$B$77,MATCH(1,COUNTIFS($G65,Cable_L!$A$3:$A$77,$H65,Cable_L!$C$3:$C$77),0))</f>
        <v>#NAME?</v>
      </c>
      <c r="N65" s="27" t="e">
        <f aca="false" t="array" ref="N65:N65">INDEX(INDEX(Cable_L!$H$3:$K$77,,MATCH($N$2,Cable_L!$H$2:$K$2,0)),MATCH(1,COUNTIFS(G65,Cable_L!$A$3:$A$77,H65,Cable_L!$C$3:$C$77),0))</f>
        <v>#NAME?</v>
      </c>
      <c r="O65" s="27" t="e">
        <f aca="false" t="array" ref="O65:O65">INDEX(INDEX(Cable_L!$H$3:$K$77,,MATCH(O$2,Cable_L!$H$2:$K$2,0)),MATCH(1,COUNTIFS($G65,Cable_L!$A$3:$A$77,$H65,Cable_L!$C$3:$C$77),0))</f>
        <v>#NAME?</v>
      </c>
      <c r="P65" s="22"/>
      <c r="R65" s="22"/>
    </row>
    <row r="66" customFormat="false" ht="15" hidden="false" customHeight="false" outlineLevel="0" collapsed="false">
      <c r="C66" s="16"/>
      <c r="D66" s="16"/>
      <c r="E66" s="16"/>
      <c r="F66" s="16"/>
      <c r="G66" s="36" t="str">
        <f aca="false">IF(LEFT(F66,3)="2.5", MID(F66,7,2),LEFT(F66,2))</f>
        <v/>
      </c>
      <c r="L66" s="27"/>
      <c r="P66" s="22"/>
      <c r="R66" s="22"/>
    </row>
    <row r="67" customFormat="false" ht="15" hidden="false" customHeight="false" outlineLevel="0" collapsed="false">
      <c r="C67" s="226" t="s">
        <v>1451</v>
      </c>
      <c r="D67" s="161" t="s">
        <v>1118</v>
      </c>
      <c r="E67" s="161" t="s">
        <v>1217</v>
      </c>
      <c r="F67" s="234" t="s">
        <v>1452</v>
      </c>
      <c r="G67" s="36" t="str">
        <f aca="false">IF(LEFT(F67,3)="2.5", MID(F67,7,2),LEFT(F67,2))</f>
        <v>66</v>
      </c>
      <c r="H67" s="14" t="s">
        <v>774</v>
      </c>
      <c r="I67" s="248"/>
      <c r="L67" s="27" t="e">
        <f aca="false" t="array" ref="L67:L67">INDEX(Cable_L!$B$3:$B$77,MATCH(1,COUNTIFS($G67,Cable_L!$A$3:$A$77,$H67,Cable_L!$C$3:$C$77),0))</f>
        <v>#NAME?</v>
      </c>
      <c r="M67" s="22" t="e">
        <f aca="false" t="array" ref="M67:M69">_xlfn._xlws.sort(_xlfn.unique(G67:G74))</f>
        <v>#NAME?</v>
      </c>
      <c r="N67" s="27" t="e">
        <f aca="false" t="array" ref="N67:N67">INDEX(INDEX(Cable_L!$H$3:$K$77,,MATCH($N$2,Cable_L!$H$2:$K$2,0)),MATCH(1,COUNTIFS(G67,Cable_L!$A$3:$A$77,H67,Cable_L!$C$3:$C$77),0))</f>
        <v>#NAME?</v>
      </c>
      <c r="O67" s="27" t="e">
        <f aca="false" t="array" ref="O67:O67">INDEX(INDEX(Cable_L!$H$3:$K$77,,MATCH(O$2,Cable_L!$H$2:$K$2,0)),MATCH(1,COUNTIFS($G67,Cable_L!$A$3:$A$77,$H67,Cable_L!$C$3:$C$77),0))</f>
        <v>#NAME?</v>
      </c>
      <c r="P67" s="22" t="e">
        <f aca="false" t="array" ref="P67:P67">_xlfn._xlws.filter(_xlfn.unique(N67:N74),_xlfn.unique(N67:N74)&lt;&gt;"")</f>
        <v>#NAME?</v>
      </c>
      <c r="Q67" s="16" t="e">
        <f aca="false">COUNTIF(N67:N74,P67)</f>
        <v>#NAME?</v>
      </c>
      <c r="R67" s="22" t="e">
        <f aca="false" t="array" ref="R67:R67">_xlfn._xlws.filter(_xlfn.unique(O67:O74),_xlfn.unique(O67:O74)&lt;&gt;"")</f>
        <v>#NAME?</v>
      </c>
      <c r="S67" s="27" t="e">
        <f aca="false">COUNTIF(O67:O74,R67)</f>
        <v>#NAME?</v>
      </c>
    </row>
    <row r="68" customFormat="false" ht="15" hidden="false" customHeight="false" outlineLevel="0" collapsed="false">
      <c r="C68" s="228" t="s">
        <v>67</v>
      </c>
      <c r="D68" s="16"/>
      <c r="E68" s="16" t="s">
        <v>1219</v>
      </c>
      <c r="F68" s="229"/>
      <c r="G68" s="36" t="str">
        <f aca="false">IF(LEFT(F68,3)="2.5", MID(F68,7,2),LEFT(F68,2))</f>
        <v/>
      </c>
      <c r="L68" s="27"/>
      <c r="M68" s="22" t="e">
        <v>#NAME?</v>
      </c>
      <c r="N68" s="27"/>
      <c r="O68" s="27"/>
      <c r="P68" s="22"/>
      <c r="R68" s="22"/>
      <c r="S68" s="27"/>
    </row>
    <row r="69" customFormat="false" ht="15" hidden="false" customHeight="false" outlineLevel="0" collapsed="false">
      <c r="C69" s="228" t="s">
        <v>1453</v>
      </c>
      <c r="D69" s="16" t="s">
        <v>1127</v>
      </c>
      <c r="E69" s="16" t="s">
        <v>1221</v>
      </c>
      <c r="F69" s="165" t="s">
        <v>1454</v>
      </c>
      <c r="G69" s="36" t="str">
        <f aca="false">IF(LEFT(F69,3)="2.5", MID(F69,7,2),LEFT(F69,2))</f>
        <v>62</v>
      </c>
      <c r="H69" s="14" t="s">
        <v>774</v>
      </c>
      <c r="I69" s="248"/>
      <c r="L69" s="27" t="e">
        <f aca="false" t="array" ref="L69:L69">INDEX(Cable_L!$B$3:$B$77,MATCH(1,COUNTIFS($G69,Cable_L!$A$3:$A$77,$H69,Cable_L!$C$3:$C$77),0))</f>
        <v>#NAME?</v>
      </c>
      <c r="M69" s="22" t="e">
        <v>#NAME?</v>
      </c>
      <c r="N69" s="27" t="e">
        <f aca="false" t="array" ref="N69:N69">INDEX(INDEX(Cable_L!$H$3:$K$77,,MATCH($N$2,Cable_L!$H$2:$K$2,0)),MATCH(1,COUNTIFS(G69,Cable_L!$A$3:$A$77,H69,Cable_L!$C$3:$C$77),0))</f>
        <v>#NAME?</v>
      </c>
      <c r="O69" s="27" t="e">
        <f aca="false" t="array" ref="O69:O69">INDEX(INDEX(Cable_L!$H$3:$K$77,,MATCH(O$2,Cable_L!$H$2:$K$2,0)),MATCH(1,COUNTIFS($G69,Cable_L!$A$3:$A$77,$H69,Cable_L!$C$3:$C$77),0))</f>
        <v>#NAME?</v>
      </c>
      <c r="P69" s="22"/>
      <c r="R69" s="22"/>
    </row>
    <row r="70" customFormat="false" ht="15" hidden="false" customHeight="false" outlineLevel="0" collapsed="false">
      <c r="C70" s="228" t="s">
        <v>1455</v>
      </c>
      <c r="D70" s="16" t="s">
        <v>1131</v>
      </c>
      <c r="E70" s="16" t="s">
        <v>1224</v>
      </c>
      <c r="F70" s="229" t="s">
        <v>1456</v>
      </c>
      <c r="G70" s="36" t="str">
        <f aca="false">IF(LEFT(F70,3)="2.5", MID(F70,7,2),LEFT(F70,2))</f>
        <v>66</v>
      </c>
      <c r="H70" s="14" t="s">
        <v>774</v>
      </c>
      <c r="I70" s="250"/>
      <c r="L70" s="27" t="e">
        <f aca="false" t="array" ref="L70:L70">INDEX(Cable_L!$B$3:$B$77,MATCH(1,COUNTIFS($G70,Cable_L!$A$3:$A$77,$H70,Cable_L!$C$3:$C$77),0))</f>
        <v>#NAME?</v>
      </c>
      <c r="N70" s="27" t="e">
        <f aca="false" t="array" ref="N70:N70">INDEX(INDEX(Cable_L!$H$3:$K$77,,MATCH($N$2,Cable_L!$H$2:$K$2,0)),MATCH(1,COUNTIFS(G70,Cable_L!$A$3:$A$77,H70,Cable_L!$C$3:$C$77),0))</f>
        <v>#NAME?</v>
      </c>
      <c r="O70" s="27" t="e">
        <f aca="false" t="array" ref="O70:O70">INDEX(INDEX(Cable_L!$H$3:$K$77,,MATCH(O$2,Cable_L!$H$2:$K$2,0)),MATCH(1,COUNTIFS($G70,Cable_L!$A$3:$A$77,$H70,Cable_L!$C$3:$C$77),0))</f>
        <v>#NAME?</v>
      </c>
      <c r="P70" s="22"/>
      <c r="R70" s="22"/>
    </row>
    <row r="71" customFormat="false" ht="15" hidden="false" customHeight="false" outlineLevel="0" collapsed="false">
      <c r="C71" s="228" t="s">
        <v>1457</v>
      </c>
      <c r="D71" s="16" t="s">
        <v>1135</v>
      </c>
      <c r="E71" s="16" t="s">
        <v>1227</v>
      </c>
      <c r="F71" s="165" t="s">
        <v>1458</v>
      </c>
      <c r="G71" s="36" t="str">
        <f aca="false">IF(LEFT(F71,3)="2.5", MID(F71,7,2),LEFT(F71,2))</f>
        <v>62</v>
      </c>
      <c r="H71" s="14" t="s">
        <v>774</v>
      </c>
      <c r="I71" s="248"/>
      <c r="L71" s="27" t="e">
        <f aca="false" t="array" ref="L71:L71">INDEX(Cable_L!$B$3:$B$77,MATCH(1,COUNTIFS($G71,Cable_L!$A$3:$A$77,$H71,Cable_L!$C$3:$C$77),0))</f>
        <v>#NAME?</v>
      </c>
      <c r="N71" s="27" t="e">
        <f aca="false" t="array" ref="N71:N71">INDEX(INDEX(Cable_L!$H$3:$K$77,,MATCH($N$2,Cable_L!$H$2:$K$2,0)),MATCH(1,COUNTIFS(G71,Cable_L!$A$3:$A$77,H71,Cable_L!$C$3:$C$77),0))</f>
        <v>#NAME?</v>
      </c>
      <c r="O71" s="27" t="e">
        <f aca="false" t="array" ref="O71:O71">INDEX(INDEX(Cable_L!$H$3:$K$77,,MATCH(O$2,Cable_L!$H$2:$K$2,0)),MATCH(1,COUNTIFS($G71,Cable_L!$A$3:$A$77,$H71,Cable_L!$C$3:$C$77),0))</f>
        <v>#NAME?</v>
      </c>
      <c r="P71" s="22"/>
      <c r="R71" s="22"/>
    </row>
    <row r="72" customFormat="false" ht="15" hidden="false" customHeight="false" outlineLevel="0" collapsed="false">
      <c r="C72" s="228" t="s">
        <v>67</v>
      </c>
      <c r="D72" s="16"/>
      <c r="E72" s="16" t="s">
        <v>1229</v>
      </c>
      <c r="F72" s="165"/>
      <c r="G72" s="36" t="str">
        <f aca="false">IF(LEFT(F72,3)="2.5", MID(F72,7,2),LEFT(F72,2))</f>
        <v/>
      </c>
      <c r="L72" s="27"/>
      <c r="P72" s="22"/>
      <c r="R72" s="22"/>
    </row>
    <row r="73" customFormat="false" ht="15" hidden="false" customHeight="false" outlineLevel="0" collapsed="false">
      <c r="C73" s="228" t="s">
        <v>67</v>
      </c>
      <c r="D73" s="16"/>
      <c r="E73" s="16" t="s">
        <v>1230</v>
      </c>
      <c r="F73" s="165"/>
      <c r="G73" s="36" t="str">
        <f aca="false">IF(LEFT(F73,3)="2.5", MID(F73,7,2),LEFT(F73,2))</f>
        <v/>
      </c>
      <c r="L73" s="27"/>
      <c r="P73" s="22"/>
      <c r="R73" s="22"/>
    </row>
    <row r="74" customFormat="false" ht="15" hidden="false" customHeight="false" outlineLevel="0" collapsed="false">
      <c r="C74" s="232" t="s">
        <v>67</v>
      </c>
      <c r="D74" s="176"/>
      <c r="E74" s="176" t="s">
        <v>1231</v>
      </c>
      <c r="F74" s="177"/>
      <c r="G74" s="36" t="str">
        <f aca="false">IF(LEFT(F74,3)="2.5", MID(F74,7,2),LEFT(F74,2))</f>
        <v/>
      </c>
      <c r="L74" s="27"/>
      <c r="P74" s="22"/>
      <c r="R74" s="22"/>
    </row>
    <row r="75" customFormat="false" ht="15" hidden="false" customHeight="false" outlineLevel="0" collapsed="false">
      <c r="C75" s="16"/>
      <c r="D75" s="16"/>
      <c r="E75" s="16"/>
      <c r="F75" s="16"/>
      <c r="G75" s="36" t="str">
        <f aca="false">IF(LEFT(F75,3)="2.5", MID(F75,7,2),LEFT(F75,2))</f>
        <v/>
      </c>
      <c r="L75" s="27"/>
      <c r="P75" s="22"/>
      <c r="R75" s="22"/>
    </row>
    <row r="76" customFormat="false" ht="15" hidden="false" customHeight="false" outlineLevel="0" collapsed="false">
      <c r="C76" s="226" t="s">
        <v>1459</v>
      </c>
      <c r="D76" s="161" t="s">
        <v>1028</v>
      </c>
      <c r="E76" s="161" t="s">
        <v>1233</v>
      </c>
      <c r="F76" s="162" t="s">
        <v>1460</v>
      </c>
      <c r="G76" s="36" t="str">
        <f aca="false">IF(LEFT(F76,3)="2.5", MID(F76,7,2),LEFT(F76,2))</f>
        <v>64</v>
      </c>
      <c r="H76" s="14" t="s">
        <v>774</v>
      </c>
      <c r="I76" s="248"/>
      <c r="K76" s="248"/>
      <c r="L76" s="27" t="e">
        <f aca="false" t="array" ref="L76:L76">INDEX(Cable_L!$B$3:$B$77,MATCH(1,COUNTIFS($G76,Cable_L!$A$3:$A$77,$H76,Cable_L!$C$3:$C$77),0))</f>
        <v>#NAME?</v>
      </c>
      <c r="M76" s="22" t="e">
        <f aca="false" t="array" ref="M76:M79">_xlfn._xlws.sort(_xlfn.unique(G76:G83))</f>
        <v>#NAME?</v>
      </c>
      <c r="N76" s="27" t="e">
        <f aca="false" t="array" ref="N76:N76">INDEX(INDEX(Cable_L!$H$3:$K$77,,MATCH($N$2,Cable_L!$H$2:$K$2,0)),MATCH(1,COUNTIFS(G76,Cable_L!$A$3:$A$77,H76,Cable_L!$C$3:$C$77),0))</f>
        <v>#NAME?</v>
      </c>
      <c r="O76" s="27" t="e">
        <f aca="false" t="array" ref="O76:O76">INDEX(INDEX(Cable_L!$H$3:$K$77,,MATCH(O$2,Cable_L!$H$2:$K$2,0)),MATCH(1,COUNTIFS($G76,Cable_L!$A$3:$A$77,$H76,Cable_L!$C$3:$C$77),0))</f>
        <v>#NAME?</v>
      </c>
      <c r="P76" s="22" t="e">
        <f aca="false" t="array" ref="P76:P77">_xlfn._xlws.filter(_xlfn.unique(N76:N83),_xlfn.unique(N76:N83)&lt;&gt;"")</f>
        <v>#NAME?</v>
      </c>
      <c r="Q76" s="16" t="e">
        <f aca="false">COUNTIF(N76:N83,P76)</f>
        <v>#NAME?</v>
      </c>
      <c r="R76" s="22" t="e">
        <f aca="false" t="array" ref="R76:R77">_xlfn._xlws.filter(_xlfn.unique(O76:O83),_xlfn.unique(O76:O83)&lt;&gt;"")</f>
        <v>#NAME?</v>
      </c>
      <c r="S76" s="27" t="e">
        <f aca="false">COUNTIF(O76:O83,R76)</f>
        <v>#NAME?</v>
      </c>
    </row>
    <row r="77" customFormat="false" ht="15" hidden="false" customHeight="false" outlineLevel="0" collapsed="false">
      <c r="C77" s="228" t="s">
        <v>1461</v>
      </c>
      <c r="D77" s="16" t="s">
        <v>1032</v>
      </c>
      <c r="E77" s="16" t="s">
        <v>1236</v>
      </c>
      <c r="F77" s="165" t="s">
        <v>1462</v>
      </c>
      <c r="G77" s="36" t="str">
        <f aca="false">IF(LEFT(F77,3)="2.5", MID(F77,7,2),LEFT(F77,2))</f>
        <v>64</v>
      </c>
      <c r="H77" s="14" t="s">
        <v>774</v>
      </c>
      <c r="I77" s="248"/>
      <c r="K77" s="248"/>
      <c r="L77" s="27" t="e">
        <f aca="false" t="array" ref="L77:L77">INDEX(Cable_L!$B$3:$B$77,MATCH(1,COUNTIFS($G77,Cable_L!$A$3:$A$77,$H77,Cable_L!$C$3:$C$77),0))</f>
        <v>#NAME?</v>
      </c>
      <c r="M77" s="22" t="e">
        <v>#NAME?</v>
      </c>
      <c r="N77" s="27" t="e">
        <f aca="false" t="array" ref="N77:N77">INDEX(INDEX(Cable_L!$H$3:$K$77,,MATCH($N$2,Cable_L!$H$2:$K$2,0)),MATCH(1,COUNTIFS(G77,Cable_L!$A$3:$A$77,H77,Cable_L!$C$3:$C$77),0))</f>
        <v>#NAME?</v>
      </c>
      <c r="O77" s="27" t="e">
        <f aca="false" t="array" ref="O77:O77">INDEX(INDEX(Cable_L!$H$3:$K$77,,MATCH(O$2,Cable_L!$H$2:$K$2,0)),MATCH(1,COUNTIFS($G77,Cable_L!$A$3:$A$77,$H77,Cable_L!$C$3:$C$77),0))</f>
        <v>#NAME?</v>
      </c>
      <c r="P77" s="22" t="e">
        <v>#NAME?</v>
      </c>
      <c r="Q77" s="16" t="e">
        <f aca="false">COUNTIF(N76:N83,P77)</f>
        <v>#NAME?</v>
      </c>
      <c r="R77" s="22" t="e">
        <v>#NAME?</v>
      </c>
      <c r="S77" s="27" t="e">
        <f aca="false">COUNTIF(O76:O83,R77)</f>
        <v>#NAME?</v>
      </c>
    </row>
    <row r="78" customFormat="false" ht="15" hidden="false" customHeight="false" outlineLevel="0" collapsed="false">
      <c r="C78" s="228" t="s">
        <v>1463</v>
      </c>
      <c r="D78" s="16" t="s">
        <v>1036</v>
      </c>
      <c r="E78" s="16" t="s">
        <v>1239</v>
      </c>
      <c r="F78" s="229" t="s">
        <v>1464</v>
      </c>
      <c r="G78" s="36" t="str">
        <f aca="false">IF(LEFT(F78,3)="2.5", MID(F78,7,2),LEFT(F78,2))</f>
        <v>67</v>
      </c>
      <c r="H78" s="14" t="s">
        <v>774</v>
      </c>
      <c r="I78" s="248"/>
      <c r="L78" s="27" t="e">
        <f aca="false" t="array" ref="L78:L78">INDEX(Cable_L!$B$3:$B$77,MATCH(1,COUNTIFS($G78,Cable_L!$A$3:$A$77,$H78,Cable_L!$C$3:$C$77),0))</f>
        <v>#NAME?</v>
      </c>
      <c r="M78" s="22" t="e">
        <v>#NAME?</v>
      </c>
      <c r="N78" s="27" t="e">
        <f aca="false" t="array" ref="N78:N78">INDEX(INDEX(Cable_L!$H$3:$K$77,,MATCH($N$2,Cable_L!$H$2:$K$2,0)),MATCH(1,COUNTIFS(G78,Cable_L!$A$3:$A$77,H78,Cable_L!$C$3:$C$77),0))</f>
        <v>#NAME?</v>
      </c>
      <c r="O78" s="27" t="e">
        <f aca="false" t="array" ref="O78:O78">INDEX(INDEX(Cable_L!$H$3:$K$77,,MATCH(O$2,Cable_L!$H$2:$K$2,0)),MATCH(1,COUNTIFS($G78,Cable_L!$A$3:$A$77,$H78,Cable_L!$C$3:$C$77),0))</f>
        <v>#NAME?</v>
      </c>
      <c r="P78" s="22"/>
      <c r="R78" s="22"/>
    </row>
    <row r="79" customFormat="false" ht="15" hidden="false" customHeight="false" outlineLevel="0" collapsed="false">
      <c r="C79" s="228" t="s">
        <v>1465</v>
      </c>
      <c r="D79" s="16" t="s">
        <v>1040</v>
      </c>
      <c r="E79" s="16" t="s">
        <v>1242</v>
      </c>
      <c r="F79" s="165" t="s">
        <v>1466</v>
      </c>
      <c r="G79" s="36" t="str">
        <f aca="false">IF(LEFT(F79,3)="2.5", MID(F79,7,2),LEFT(F79,2))</f>
        <v>63</v>
      </c>
      <c r="H79" s="14" t="s">
        <v>774</v>
      </c>
      <c r="I79" s="248"/>
      <c r="L79" s="27" t="e">
        <f aca="false" t="array" ref="L79:L79">INDEX(Cable_L!$B$3:$B$77,MATCH(1,COUNTIFS($G79,Cable_L!$A$3:$A$77,$H79,Cable_L!$C$3:$C$77),0))</f>
        <v>#NAME?</v>
      </c>
      <c r="M79" s="22" t="e">
        <v>#NAME?</v>
      </c>
      <c r="N79" s="27" t="e">
        <f aca="false" t="array" ref="N79:N79">INDEX(INDEX(Cable_L!$H$3:$K$77,,MATCH($N$2,Cable_L!$H$2:$K$2,0)),MATCH(1,COUNTIFS(G79,Cable_L!$A$3:$A$77,H79,Cable_L!$C$3:$C$77),0))</f>
        <v>#NAME?</v>
      </c>
      <c r="O79" s="27" t="e">
        <f aca="false" t="array" ref="O79:O79">INDEX(INDEX(Cable_L!$H$3:$K$77,,MATCH(O$2,Cable_L!$H$2:$K$2,0)),MATCH(1,COUNTIFS($G79,Cable_L!$A$3:$A$77,$H79,Cable_L!$C$3:$C$77),0))</f>
        <v>#NAME?</v>
      </c>
      <c r="P79" s="22"/>
      <c r="R79" s="22"/>
    </row>
    <row r="80" customFormat="false" ht="15" hidden="false" customHeight="false" outlineLevel="0" collapsed="false">
      <c r="C80" s="228" t="s">
        <v>1467</v>
      </c>
      <c r="D80" s="16" t="s">
        <v>1044</v>
      </c>
      <c r="E80" s="16" t="s">
        <v>1245</v>
      </c>
      <c r="F80" s="165" t="s">
        <v>1468</v>
      </c>
      <c r="G80" s="36" t="str">
        <f aca="false">IF(LEFT(F80,3)="2.5", MID(F80,7,2),LEFT(F80,2))</f>
        <v>63</v>
      </c>
      <c r="H80" s="14" t="s">
        <v>774</v>
      </c>
      <c r="I80" s="248"/>
      <c r="L80" s="27" t="e">
        <f aca="false" t="array" ref="L80:L80">INDEX(Cable_L!$B$3:$B$77,MATCH(1,COUNTIFS($G80,Cable_L!$A$3:$A$77,$H80,Cable_L!$C$3:$C$77),0))</f>
        <v>#NAME?</v>
      </c>
      <c r="N80" s="27" t="e">
        <f aca="false" t="array" ref="N80:N80">INDEX(INDEX(Cable_L!$H$3:$K$77,,MATCH($N$2,Cable_L!$H$2:$K$2,0)),MATCH(1,COUNTIFS(G80,Cable_L!$A$3:$A$77,H80,Cable_L!$C$3:$C$77),0))</f>
        <v>#NAME?</v>
      </c>
      <c r="O80" s="27" t="e">
        <f aca="false" t="array" ref="O80:O80">INDEX(INDEX(Cable_L!$H$3:$K$77,,MATCH(O$2,Cable_L!$H$2:$K$2,0)),MATCH(1,COUNTIFS($G80,Cable_L!$A$3:$A$77,$H80,Cable_L!$C$3:$C$77),0))</f>
        <v>#NAME?</v>
      </c>
      <c r="P80" s="22"/>
      <c r="R80" s="22"/>
    </row>
    <row r="81" customFormat="false" ht="15" hidden="false" customHeight="false" outlineLevel="0" collapsed="false">
      <c r="C81" s="228" t="s">
        <v>67</v>
      </c>
      <c r="D81" s="16"/>
      <c r="E81" s="16" t="s">
        <v>1248</v>
      </c>
      <c r="F81" s="165"/>
      <c r="G81" s="36" t="str">
        <f aca="false">IF(LEFT(F81,3)="2.5", MID(F81,7,2),LEFT(F81,2))</f>
        <v/>
      </c>
      <c r="L81" s="27"/>
      <c r="N81" s="27"/>
      <c r="O81" s="27"/>
      <c r="P81" s="22"/>
      <c r="R81" s="22"/>
    </row>
    <row r="82" customFormat="false" ht="15" hidden="false" customHeight="false" outlineLevel="0" collapsed="false">
      <c r="C82" s="228" t="s">
        <v>67</v>
      </c>
      <c r="D82" s="16"/>
      <c r="E82" s="16" t="s">
        <v>1251</v>
      </c>
      <c r="F82" s="165"/>
      <c r="G82" s="36" t="str">
        <f aca="false">IF(LEFT(F82,3)="2.5", MID(F82,7,2),LEFT(F82,2))</f>
        <v/>
      </c>
      <c r="L82" s="27"/>
      <c r="N82" s="27"/>
      <c r="O82" s="27"/>
      <c r="P82" s="22"/>
      <c r="R82" s="22"/>
    </row>
    <row r="83" customFormat="false" ht="15" hidden="false" customHeight="false" outlineLevel="0" collapsed="false">
      <c r="C83" s="232" t="s">
        <v>67</v>
      </c>
      <c r="D83" s="176"/>
      <c r="E83" s="176" t="s">
        <v>1253</v>
      </c>
      <c r="F83" s="177"/>
      <c r="G83" s="36" t="str">
        <f aca="false">IF(LEFT(F83,3)="2.5", MID(F83,7,2),LEFT(F83,2))</f>
        <v/>
      </c>
      <c r="L83" s="27"/>
      <c r="P83" s="22"/>
      <c r="R83" s="22"/>
    </row>
    <row r="84" customFormat="false" ht="15" hidden="false" customHeight="false" outlineLevel="0" collapsed="false">
      <c r="C84" s="16"/>
      <c r="D84" s="16"/>
      <c r="E84" s="16"/>
      <c r="F84" s="16"/>
      <c r="G84" s="36" t="str">
        <f aca="false">IF(LEFT(F84,3)="2.5", MID(F84,7,2),LEFT(F84,2))</f>
        <v/>
      </c>
      <c r="L84" s="27"/>
      <c r="P84" s="22"/>
      <c r="R84" s="22"/>
    </row>
    <row r="85" customFormat="false" ht="15" hidden="false" customHeight="false" outlineLevel="0" collapsed="false">
      <c r="C85" s="226" t="s">
        <v>1469</v>
      </c>
      <c r="D85" s="161" t="s">
        <v>1057</v>
      </c>
      <c r="E85" s="161" t="s">
        <v>1255</v>
      </c>
      <c r="F85" s="162" t="s">
        <v>1470</v>
      </c>
      <c r="G85" s="36" t="str">
        <f aca="false">IF(LEFT(F85,3)="2.5", MID(F85,7,2),LEFT(F85,2))</f>
        <v>63</v>
      </c>
      <c r="H85" s="14" t="s">
        <v>774</v>
      </c>
      <c r="I85" s="248"/>
      <c r="L85" s="27" t="e">
        <f aca="false" t="array" ref="L85:L85">INDEX(Cable_L!$B$3:$B$77,MATCH(1,COUNTIFS($G85,Cable_L!$A$3:$A$77,$H85,Cable_L!$C$3:$C$77),0))</f>
        <v>#NAME?</v>
      </c>
      <c r="M85" s="22" t="e">
        <f aca="false" t="array" ref="M85:M87">_xlfn._xlws.sort(_xlfn.unique(G85:G92))</f>
        <v>#NAME?</v>
      </c>
      <c r="N85" s="27" t="e">
        <f aca="false" t="array" ref="N85:N85">INDEX(INDEX(Cable_L!$H$3:$K$77,,MATCH($N$2,Cable_L!$H$2:$K$2,0)),MATCH(1,COUNTIFS(G85,Cable_L!$A$3:$A$77,H85,Cable_L!$C$3:$C$77),0))</f>
        <v>#NAME?</v>
      </c>
      <c r="O85" s="27" t="e">
        <f aca="false" t="array" ref="O85:O85">INDEX(INDEX(Cable_L!$H$3:$K$77,,MATCH(O$2,Cable_L!$H$2:$K$2,0)),MATCH(1,COUNTIFS($G85,Cable_L!$A$3:$A$77,$H85,Cable_L!$C$3:$C$77),0))</f>
        <v>#NAME?</v>
      </c>
      <c r="P85" s="22" t="e">
        <f aca="false" t="array" ref="P85:P86">_xlfn._xlws.filter(_xlfn.unique(N85:N92),_xlfn.unique(N85:N92)&lt;&gt;"")</f>
        <v>#NAME?</v>
      </c>
      <c r="Q85" s="16" t="e">
        <f aca="false">COUNTIF(N85:N92,P85)</f>
        <v>#NAME?</v>
      </c>
      <c r="R85" s="22" t="e">
        <f aca="false" t="array" ref="R85:R86">_xlfn._xlws.filter(_xlfn.unique(O85:O92),_xlfn.unique(O85:O92)&lt;&gt;"")</f>
        <v>#NAME?</v>
      </c>
      <c r="S85" s="27" t="e">
        <f aca="false">COUNTIF(O85:O92,R85)</f>
        <v>#NAME?</v>
      </c>
    </row>
    <row r="86" customFormat="false" ht="15" hidden="false" customHeight="false" outlineLevel="0" collapsed="false">
      <c r="C86" s="228" t="s">
        <v>1471</v>
      </c>
      <c r="D86" s="16" t="s">
        <v>1061</v>
      </c>
      <c r="E86" s="16" t="s">
        <v>1258</v>
      </c>
      <c r="F86" s="165" t="s">
        <v>1472</v>
      </c>
      <c r="G86" s="36" t="str">
        <f aca="false">IF(LEFT(F86,3)="2.5", MID(F86,7,2),LEFT(F86,2))</f>
        <v>63</v>
      </c>
      <c r="H86" s="14" t="s">
        <v>774</v>
      </c>
      <c r="I86" s="248"/>
      <c r="L86" s="27" t="e">
        <f aca="false" t="array" ref="L86:L86">INDEX(Cable_L!$B$3:$B$77,MATCH(1,COUNTIFS($G86,Cable_L!$A$3:$A$77,$H86,Cable_L!$C$3:$C$77),0))</f>
        <v>#NAME?</v>
      </c>
      <c r="M86" s="22" t="e">
        <v>#NAME?</v>
      </c>
      <c r="N86" s="27" t="e">
        <f aca="false" t="array" ref="N86:N86">INDEX(INDEX(Cable_L!$H$3:$K$77,,MATCH($N$2,Cable_L!$H$2:$K$2,0)),MATCH(1,COUNTIFS(G86,Cable_L!$A$3:$A$77,H86,Cable_L!$C$3:$C$77),0))</f>
        <v>#NAME?</v>
      </c>
      <c r="O86" s="27" t="e">
        <f aca="false" t="array" ref="O86:O86">INDEX(INDEX(Cable_L!$H$3:$K$77,,MATCH(O$2,Cable_L!$H$2:$K$2,0)),MATCH(1,COUNTIFS($G86,Cable_L!$A$3:$A$77,$H86,Cable_L!$C$3:$C$77),0))</f>
        <v>#NAME?</v>
      </c>
      <c r="P86" s="22" t="e">
        <v>#NAME?</v>
      </c>
      <c r="Q86" s="16" t="e">
        <f aca="false">COUNTIF(N85:N92,P86)</f>
        <v>#NAME?</v>
      </c>
      <c r="R86" s="22" t="e">
        <v>#NAME?</v>
      </c>
      <c r="S86" s="27" t="e">
        <f aca="false">COUNTIF(O85:O92,R86)</f>
        <v>#NAME?</v>
      </c>
    </row>
    <row r="87" customFormat="false" ht="15" hidden="false" customHeight="false" outlineLevel="0" collapsed="false">
      <c r="C87" s="228" t="s">
        <v>1473</v>
      </c>
      <c r="D87" s="16" t="s">
        <v>1065</v>
      </c>
      <c r="E87" s="16" t="s">
        <v>1261</v>
      </c>
      <c r="F87" s="165" t="s">
        <v>1474</v>
      </c>
      <c r="G87" s="36" t="str">
        <f aca="false">IF(LEFT(F87,3)="2.5", MID(F87,7,2),LEFT(F87,2))</f>
        <v>63</v>
      </c>
      <c r="H87" s="14" t="s">
        <v>774</v>
      </c>
      <c r="I87" s="248"/>
      <c r="L87" s="27" t="e">
        <f aca="false" t="array" ref="L87:L87">INDEX(Cable_L!$B$3:$B$77,MATCH(1,COUNTIFS($G87,Cable_L!$A$3:$A$77,$H87,Cable_L!$C$3:$C$77),0))</f>
        <v>#NAME?</v>
      </c>
      <c r="M87" s="22" t="e">
        <v>#NAME?</v>
      </c>
      <c r="N87" s="27" t="e">
        <f aca="false" t="array" ref="N87:N87">INDEX(INDEX(Cable_L!$H$3:$K$77,,MATCH($N$2,Cable_L!$H$2:$K$2,0)),MATCH(1,COUNTIFS(G87,Cable_L!$A$3:$A$77,H87,Cable_L!$C$3:$C$77),0))</f>
        <v>#NAME?</v>
      </c>
      <c r="O87" s="27" t="e">
        <f aca="false" t="array" ref="O87:O87">INDEX(INDEX(Cable_L!$H$3:$K$77,,MATCH(O$2,Cable_L!$H$2:$K$2,0)),MATCH(1,COUNTIFS($G87,Cable_L!$A$3:$A$77,$H87,Cable_L!$C$3:$C$77),0))</f>
        <v>#NAME?</v>
      </c>
      <c r="P87" s="22"/>
      <c r="R87" s="22"/>
    </row>
    <row r="88" customFormat="false" ht="15" hidden="false" customHeight="false" outlineLevel="0" collapsed="false">
      <c r="C88" s="228" t="s">
        <v>1475</v>
      </c>
      <c r="D88" s="16" t="s">
        <v>1069</v>
      </c>
      <c r="E88" s="16" t="s">
        <v>1264</v>
      </c>
      <c r="F88" s="165" t="s">
        <v>1476</v>
      </c>
      <c r="G88" s="36" t="str">
        <f aca="false">IF(LEFT(F88,3)="2.5", MID(F88,7,2),LEFT(F88,2))</f>
        <v>64</v>
      </c>
      <c r="H88" s="14" t="s">
        <v>774</v>
      </c>
      <c r="I88" s="248"/>
      <c r="K88" s="248"/>
      <c r="L88" s="27" t="e">
        <f aca="false" t="array" ref="L88:L88">INDEX(Cable_L!$B$3:$B$77,MATCH(1,COUNTIFS($G88,Cable_L!$A$3:$A$77,$H88,Cable_L!$C$3:$C$77),0))</f>
        <v>#NAME?</v>
      </c>
      <c r="N88" s="27" t="e">
        <f aca="false" t="array" ref="N88:N88">INDEX(INDEX(Cable_L!$H$3:$K$77,,MATCH($N$2,Cable_L!$H$2:$K$2,0)),MATCH(1,COUNTIFS(G88,Cable_L!$A$3:$A$77,H88,Cable_L!$C$3:$C$77),0))</f>
        <v>#NAME?</v>
      </c>
      <c r="O88" s="27" t="e">
        <f aca="false" t="array" ref="O88:O88">INDEX(INDEX(Cable_L!$H$3:$K$77,,MATCH(O$2,Cable_L!$H$2:$K$2,0)),MATCH(1,COUNTIFS($G88,Cable_L!$A$3:$A$77,$H88,Cable_L!$C$3:$C$77),0))</f>
        <v>#NAME?</v>
      </c>
      <c r="P88" s="22"/>
      <c r="R88" s="22"/>
    </row>
    <row r="89" customFormat="false" ht="15" hidden="false" customHeight="false" outlineLevel="0" collapsed="false">
      <c r="C89" s="228" t="s">
        <v>1477</v>
      </c>
      <c r="D89" s="16" t="s">
        <v>1073</v>
      </c>
      <c r="E89" s="16" t="s">
        <v>1267</v>
      </c>
      <c r="F89" s="165" t="s">
        <v>1478</v>
      </c>
      <c r="G89" s="36" t="str">
        <f aca="false">IF(LEFT(F89,3)="2.5", MID(F89,7,2),LEFT(F89,2))</f>
        <v>64</v>
      </c>
      <c r="H89" s="14" t="s">
        <v>774</v>
      </c>
      <c r="I89" s="248"/>
      <c r="K89" s="248"/>
      <c r="L89" s="27" t="e">
        <f aca="false" t="array" ref="L89:L89">INDEX(Cable_L!$B$3:$B$77,MATCH(1,COUNTIFS($G89,Cable_L!$A$3:$A$77,$H89,Cable_L!$C$3:$C$77),0))</f>
        <v>#NAME?</v>
      </c>
      <c r="N89" s="27" t="e">
        <f aca="false" t="array" ref="N89:N89">INDEX(INDEX(Cable_L!$H$3:$K$77,,MATCH($N$2,Cable_L!$H$2:$K$2,0)),MATCH(1,COUNTIFS(G89,Cable_L!$A$3:$A$77,H89,Cable_L!$C$3:$C$77),0))</f>
        <v>#NAME?</v>
      </c>
      <c r="O89" s="27" t="e">
        <f aca="false" t="array" ref="O89:O89">INDEX(INDEX(Cable_L!$H$3:$K$77,,MATCH(O$2,Cable_L!$H$2:$K$2,0)),MATCH(1,COUNTIFS($G89,Cable_L!$A$3:$A$77,$H89,Cable_L!$C$3:$C$77),0))</f>
        <v>#NAME?</v>
      </c>
      <c r="P89" s="22"/>
      <c r="R89" s="22"/>
    </row>
    <row r="90" customFormat="false" ht="15" hidden="false" customHeight="false" outlineLevel="0" collapsed="false">
      <c r="C90" s="228" t="s">
        <v>1479</v>
      </c>
      <c r="D90" s="16" t="s">
        <v>1077</v>
      </c>
      <c r="E90" s="16" t="s">
        <v>1270</v>
      </c>
      <c r="F90" s="165" t="s">
        <v>1480</v>
      </c>
      <c r="G90" s="36" t="str">
        <f aca="false">IF(LEFT(F90,3)="2.5", MID(F90,7,2),LEFT(F90,2))</f>
        <v>63</v>
      </c>
      <c r="H90" s="14" t="s">
        <v>774</v>
      </c>
      <c r="I90" s="248"/>
      <c r="L90" s="27" t="e">
        <f aca="false" t="array" ref="L90:L90">INDEX(Cable_L!$B$3:$B$77,MATCH(1,COUNTIFS($G90,Cable_L!$A$3:$A$77,$H90,Cable_L!$C$3:$C$77),0))</f>
        <v>#NAME?</v>
      </c>
      <c r="N90" s="27" t="e">
        <f aca="false" t="array" ref="N90:N90">INDEX(INDEX(Cable_L!$H$3:$K$77,,MATCH($N$2,Cable_L!$H$2:$K$2,0)),MATCH(1,COUNTIFS(G90,Cable_L!$A$3:$A$77,H90,Cable_L!$C$3:$C$77),0))</f>
        <v>#NAME?</v>
      </c>
      <c r="O90" s="27" t="e">
        <f aca="false" t="array" ref="O90:O90">INDEX(INDEX(Cable_L!$H$3:$K$77,,MATCH(O$2,Cable_L!$H$2:$K$2,0)),MATCH(1,COUNTIFS($G90,Cable_L!$A$3:$A$77,$H90,Cable_L!$C$3:$C$77),0))</f>
        <v>#NAME?</v>
      </c>
      <c r="P90" s="22"/>
      <c r="R90" s="22"/>
    </row>
    <row r="91" customFormat="false" ht="15" hidden="false" customHeight="false" outlineLevel="0" collapsed="false">
      <c r="C91" s="228" t="s">
        <v>67</v>
      </c>
      <c r="D91" s="16"/>
      <c r="E91" s="16" t="s">
        <v>1272</v>
      </c>
      <c r="F91" s="165"/>
      <c r="G91" s="36" t="str">
        <f aca="false">IF(LEFT(F91,3)="2.5", MID(F91,7,2),LEFT(F91,2))</f>
        <v/>
      </c>
      <c r="L91" s="27"/>
      <c r="P91" s="22"/>
      <c r="R91" s="22"/>
    </row>
    <row r="92" customFormat="false" ht="15" hidden="false" customHeight="false" outlineLevel="0" collapsed="false">
      <c r="C92" s="232" t="s">
        <v>67</v>
      </c>
      <c r="D92" s="176"/>
      <c r="E92" s="176" t="s">
        <v>1273</v>
      </c>
      <c r="F92" s="177"/>
      <c r="G92" s="36" t="str">
        <f aca="false">IF(LEFT(F92,3)="2.5", MID(F92,7,2),LEFT(F92,2))</f>
        <v/>
      </c>
      <c r="L92" s="27"/>
      <c r="P92" s="22"/>
      <c r="R92" s="22"/>
    </row>
    <row r="93" customFormat="false" ht="15" hidden="false" customHeight="false" outlineLevel="0" collapsed="false">
      <c r="C93" s="16"/>
      <c r="D93" s="16"/>
      <c r="E93" s="16"/>
      <c r="F93" s="16"/>
      <c r="G93" s="36" t="str">
        <f aca="false">IF(LEFT(F93,3)="2.5", MID(F93,7,2),LEFT(F93,2))</f>
        <v/>
      </c>
      <c r="L93" s="27"/>
      <c r="P93" s="22"/>
      <c r="R93" s="22"/>
    </row>
    <row r="94" customFormat="false" ht="15" hidden="false" customHeight="false" outlineLevel="0" collapsed="false">
      <c r="C94" s="226" t="s">
        <v>1481</v>
      </c>
      <c r="D94" s="161" t="s">
        <v>1086</v>
      </c>
      <c r="E94" s="161" t="s">
        <v>1275</v>
      </c>
      <c r="F94" s="162" t="s">
        <v>1482</v>
      </c>
      <c r="G94" s="36" t="str">
        <f aca="false">IF(LEFT(F94,3)="2.5", MID(F94,7,2),LEFT(F94,2))</f>
        <v>64</v>
      </c>
      <c r="H94" s="14" t="s">
        <v>774</v>
      </c>
      <c r="I94" s="248"/>
      <c r="K94" s="248"/>
      <c r="L94" s="27" t="e">
        <f aca="false" t="array" ref="L94:L94">INDEX(Cable_L!$B$3:$B$77,MATCH(1,COUNTIFS($G94,Cable_L!$A$3:$A$77,$H94,Cable_L!$C$3:$C$77),0))</f>
        <v>#NAME?</v>
      </c>
      <c r="M94" s="22" t="e">
        <f aca="false" t="array" ref="M94:M97">_xlfn._xlws.sort(_xlfn.unique(G94:G101))</f>
        <v>#NAME?</v>
      </c>
      <c r="N94" s="27" t="e">
        <f aca="false" t="array" ref="N94:N94">INDEX(INDEX(Cable_L!$H$3:$K$77,,MATCH($N$2,Cable_L!$H$2:$K$2,0)),MATCH(1,COUNTIFS(G94,Cable_L!$A$3:$A$77,H94,Cable_L!$C$3:$C$77),0))</f>
        <v>#NAME?</v>
      </c>
      <c r="O94" s="27" t="e">
        <f aca="false" t="array" ref="O94:O94">INDEX(INDEX(Cable_L!$H$3:$K$77,,MATCH(O$2,Cable_L!$H$2:$K$2,0)),MATCH(1,COUNTIFS($G94,Cable_L!$A$3:$A$77,$H94,Cable_L!$C$3:$C$77),0))</f>
        <v>#NAME?</v>
      </c>
      <c r="P94" s="22" t="e">
        <f aca="false" t="array" ref="P94:P95">_xlfn._xlws.filter(_xlfn.unique(N94:N101),_xlfn.unique(N94:N101)&lt;&gt;"")</f>
        <v>#NAME?</v>
      </c>
      <c r="Q94" s="16" t="e">
        <f aca="false">COUNTIF(N94:N101,P94)</f>
        <v>#NAME?</v>
      </c>
      <c r="R94" s="22" t="e">
        <f aca="false" t="array" ref="R94:R95">_xlfn._xlws.filter(_xlfn.unique(O94:O101),_xlfn.unique(O94:O101)&lt;&gt;"")</f>
        <v>#NAME?</v>
      </c>
      <c r="S94" s="27" t="e">
        <f aca="false">COUNTIF(O94:O101,R94)</f>
        <v>#NAME?</v>
      </c>
    </row>
    <row r="95" customFormat="false" ht="15" hidden="false" customHeight="false" outlineLevel="0" collapsed="false">
      <c r="C95" s="228" t="s">
        <v>1483</v>
      </c>
      <c r="D95" s="16" t="s">
        <v>1090</v>
      </c>
      <c r="E95" s="16" t="s">
        <v>1278</v>
      </c>
      <c r="F95" s="165" t="s">
        <v>1484</v>
      </c>
      <c r="G95" s="36" t="str">
        <f aca="false">IF(LEFT(F95,3)="2.5", MID(F95,7,2),LEFT(F95,2))</f>
        <v>64</v>
      </c>
      <c r="H95" s="14" t="s">
        <v>774</v>
      </c>
      <c r="I95" s="248"/>
      <c r="K95" s="248"/>
      <c r="L95" s="27" t="e">
        <f aca="false" t="array" ref="L95:L95">INDEX(Cable_L!$B$3:$B$77,MATCH(1,COUNTIFS($G95,Cable_L!$A$3:$A$77,$H95,Cable_L!$C$3:$C$77),0))</f>
        <v>#NAME?</v>
      </c>
      <c r="M95" s="22" t="e">
        <v>#NAME?</v>
      </c>
      <c r="N95" s="27" t="e">
        <f aca="false" t="array" ref="N95:N95">INDEX(INDEX(Cable_L!$H$3:$K$77,,MATCH($N$2,Cable_L!$H$2:$K$2,0)),MATCH(1,COUNTIFS(G95,Cable_L!$A$3:$A$77,H95,Cable_L!$C$3:$C$77),0))</f>
        <v>#NAME?</v>
      </c>
      <c r="O95" s="27" t="e">
        <f aca="false" t="array" ref="O95:O95">INDEX(INDEX(Cable_L!$H$3:$K$77,,MATCH(O$2,Cable_L!$H$2:$K$2,0)),MATCH(1,COUNTIFS($G95,Cable_L!$A$3:$A$77,$H95,Cable_L!$C$3:$C$77),0))</f>
        <v>#NAME?</v>
      </c>
      <c r="P95" s="22" t="e">
        <v>#NAME?</v>
      </c>
      <c r="Q95" s="16" t="e">
        <f aca="false">COUNTIF(N94:N101,P95)</f>
        <v>#NAME?</v>
      </c>
      <c r="R95" s="22" t="e">
        <v>#NAME?</v>
      </c>
      <c r="S95" s="27" t="e">
        <f aca="false">COUNTIF(O94:O101,R95)</f>
        <v>#NAME?</v>
      </c>
    </row>
    <row r="96" customFormat="false" ht="15" hidden="false" customHeight="false" outlineLevel="0" collapsed="false">
      <c r="C96" s="228" t="s">
        <v>1485</v>
      </c>
      <c r="D96" s="16" t="s">
        <v>1094</v>
      </c>
      <c r="E96" s="16" t="s">
        <v>1281</v>
      </c>
      <c r="F96" s="165" t="s">
        <v>1486</v>
      </c>
      <c r="G96" s="36" t="str">
        <f aca="false">IF(LEFT(F96,3)="2.5", MID(F96,7,2),LEFT(F96,2))</f>
        <v>63</v>
      </c>
      <c r="H96" s="14" t="s">
        <v>774</v>
      </c>
      <c r="I96" s="248"/>
      <c r="L96" s="27" t="e">
        <f aca="false" t="array" ref="L96:L96">INDEX(Cable_L!$B$3:$B$77,MATCH(1,COUNTIFS($G96,Cable_L!$A$3:$A$77,$H96,Cable_L!$C$3:$C$77),0))</f>
        <v>#NAME?</v>
      </c>
      <c r="M96" s="22" t="e">
        <v>#NAME?</v>
      </c>
      <c r="N96" s="27" t="e">
        <f aca="false" t="array" ref="N96:N96">INDEX(INDEX(Cable_L!$H$3:$K$77,,MATCH($N$2,Cable_L!$H$2:$K$2,0)),MATCH(1,COUNTIFS(G96,Cable_L!$A$3:$A$77,H96,Cable_L!$C$3:$C$77),0))</f>
        <v>#NAME?</v>
      </c>
      <c r="O96" s="27" t="e">
        <f aca="false" t="array" ref="O96:O96">INDEX(INDEX(Cable_L!$H$3:$K$77,,MATCH(O$2,Cable_L!$H$2:$K$2,0)),MATCH(1,COUNTIFS($G96,Cable_L!$A$3:$A$77,$H96,Cable_L!$C$3:$C$77),0))</f>
        <v>#NAME?</v>
      </c>
      <c r="P96" s="22"/>
      <c r="R96" s="22"/>
    </row>
    <row r="97" customFormat="false" ht="15" hidden="false" customHeight="false" outlineLevel="0" collapsed="false">
      <c r="C97" s="228" t="s">
        <v>1487</v>
      </c>
      <c r="D97" s="16" t="s">
        <v>1098</v>
      </c>
      <c r="E97" s="16" t="s">
        <v>1284</v>
      </c>
      <c r="F97" s="229" t="s">
        <v>1488</v>
      </c>
      <c r="G97" s="36" t="str">
        <f aca="false">IF(LEFT(F97,3)="2.5", MID(F97,7,2),LEFT(F97,2))</f>
        <v>67</v>
      </c>
      <c r="H97" s="14" t="s">
        <v>774</v>
      </c>
      <c r="I97" s="248"/>
      <c r="L97" s="27" t="e">
        <f aca="false" t="array" ref="L97:L97">INDEX(Cable_L!$B$3:$B$77,MATCH(1,COUNTIFS($G97,Cable_L!$A$3:$A$77,$H97,Cable_L!$C$3:$C$77),0))</f>
        <v>#NAME?</v>
      </c>
      <c r="M97" s="22" t="e">
        <v>#NAME?</v>
      </c>
      <c r="N97" s="27" t="e">
        <f aca="false" t="array" ref="N97:N97">INDEX(INDEX(Cable_L!$H$3:$K$77,,MATCH($N$2,Cable_L!$H$2:$K$2,0)),MATCH(1,COUNTIFS(G97,Cable_L!$A$3:$A$77,H97,Cable_L!$C$3:$C$77),0))</f>
        <v>#NAME?</v>
      </c>
      <c r="O97" s="27" t="e">
        <f aca="false" t="array" ref="O97:O97">INDEX(INDEX(Cable_L!$H$3:$K$77,,MATCH(O$2,Cable_L!$H$2:$K$2,0)),MATCH(1,COUNTIFS($G97,Cable_L!$A$3:$A$77,$H97,Cable_L!$C$3:$C$77),0))</f>
        <v>#NAME?</v>
      </c>
      <c r="P97" s="22"/>
      <c r="R97" s="22"/>
    </row>
    <row r="98" customFormat="false" ht="15" hidden="false" customHeight="false" outlineLevel="0" collapsed="false">
      <c r="C98" s="228" t="s">
        <v>1489</v>
      </c>
      <c r="D98" s="16" t="s">
        <v>1102</v>
      </c>
      <c r="E98" s="16" t="s">
        <v>1287</v>
      </c>
      <c r="F98" s="165" t="s">
        <v>1490</v>
      </c>
      <c r="G98" s="36" t="str">
        <f aca="false">IF(LEFT(F98,3)="2.5", MID(F98,7,2),LEFT(F98,2))</f>
        <v>63</v>
      </c>
      <c r="H98" s="14" t="s">
        <v>774</v>
      </c>
      <c r="I98" s="248"/>
      <c r="L98" s="27" t="e">
        <f aca="false" t="array" ref="L98:L98">INDEX(Cable_L!$B$3:$B$77,MATCH(1,COUNTIFS($G98,Cable_L!$A$3:$A$77,$H98,Cable_L!$C$3:$C$77),0))</f>
        <v>#NAME?</v>
      </c>
      <c r="N98" s="27" t="e">
        <f aca="false" t="array" ref="N98:N98">INDEX(INDEX(Cable_L!$H$3:$K$77,,MATCH($N$2,Cable_L!$H$2:$K$2,0)),MATCH(1,COUNTIFS(G98,Cable_L!$A$3:$A$77,H98,Cable_L!$C$3:$C$77),0))</f>
        <v>#NAME?</v>
      </c>
      <c r="O98" s="27" t="e">
        <f aca="false" t="array" ref="O98:O98">INDEX(INDEX(Cable_L!$H$3:$K$77,,MATCH(O$2,Cable_L!$H$2:$K$2,0)),MATCH(1,COUNTIFS($G98,Cable_L!$A$3:$A$77,$H98,Cable_L!$C$3:$C$77),0))</f>
        <v>#NAME?</v>
      </c>
      <c r="P98" s="22"/>
      <c r="R98" s="22"/>
    </row>
    <row r="99" customFormat="false" ht="15" hidden="false" customHeight="false" outlineLevel="0" collapsed="false">
      <c r="C99" s="228" t="s">
        <v>67</v>
      </c>
      <c r="D99" s="16"/>
      <c r="E99" s="16" t="s">
        <v>1290</v>
      </c>
      <c r="F99" s="165"/>
      <c r="G99" s="36" t="str">
        <f aca="false">IF(LEFT(F99,3)="2.5", MID(F99,7,2),LEFT(F99,2))</f>
        <v/>
      </c>
      <c r="L99" s="27"/>
      <c r="N99" s="27"/>
      <c r="O99" s="27"/>
      <c r="P99" s="22"/>
      <c r="R99" s="22"/>
    </row>
    <row r="100" customFormat="false" ht="15" hidden="false" customHeight="false" outlineLevel="0" collapsed="false">
      <c r="C100" s="228" t="s">
        <v>67</v>
      </c>
      <c r="D100" s="16"/>
      <c r="E100" s="16" t="s">
        <v>1293</v>
      </c>
      <c r="F100" s="165"/>
      <c r="G100" s="36" t="str">
        <f aca="false">IF(LEFT(F100,3)="2.5", MID(F100,7,2),LEFT(F100,2))</f>
        <v/>
      </c>
      <c r="L100" s="27"/>
      <c r="N100" s="27"/>
      <c r="O100" s="27"/>
      <c r="P100" s="22"/>
      <c r="R100" s="22"/>
    </row>
    <row r="101" customFormat="false" ht="15" hidden="false" customHeight="false" outlineLevel="0" collapsed="false">
      <c r="C101" s="232" t="s">
        <v>67</v>
      </c>
      <c r="D101" s="176"/>
      <c r="E101" s="176" t="s">
        <v>1296</v>
      </c>
      <c r="F101" s="177"/>
      <c r="G101" s="36" t="str">
        <f aca="false">IF(LEFT(F101,3)="2.5", MID(F101,7,2),LEFT(F101,2))</f>
        <v/>
      </c>
      <c r="L101" s="27"/>
      <c r="N101" s="27"/>
      <c r="O101" s="27"/>
      <c r="P101" s="22"/>
      <c r="R101" s="22"/>
    </row>
    <row r="102" customFormat="false" ht="15" hidden="false" customHeight="false" outlineLevel="0" collapsed="false">
      <c r="C102" s="16"/>
      <c r="D102" s="16"/>
      <c r="E102" s="16"/>
      <c r="F102" s="16"/>
      <c r="G102" s="36" t="str">
        <f aca="false">IF(LEFT(F102,3)="2.5", MID(F102,7,2),LEFT(F102,2))</f>
        <v/>
      </c>
      <c r="L102" s="27"/>
      <c r="P102" s="22"/>
      <c r="R102" s="22"/>
    </row>
    <row r="103" customFormat="false" ht="15" hidden="false" customHeight="false" outlineLevel="0" collapsed="false">
      <c r="C103" s="226" t="s">
        <v>1491</v>
      </c>
      <c r="D103" s="161" t="s">
        <v>1118</v>
      </c>
      <c r="E103" s="161" t="s">
        <v>1299</v>
      </c>
      <c r="F103" s="234" t="s">
        <v>1492</v>
      </c>
      <c r="G103" s="36" t="str">
        <f aca="false">IF(LEFT(F103,3)="2.5", MID(F103,7,2),LEFT(F103,2))</f>
        <v>67</v>
      </c>
      <c r="H103" s="14" t="s">
        <v>774</v>
      </c>
      <c r="I103" s="248"/>
      <c r="L103" s="27" t="e">
        <f aca="false" t="array" ref="L103:L103">INDEX(Cable_L!$B$3:$B$77,MATCH(1,COUNTIFS($G103,Cable_L!$A$3:$A$77,$H103,Cable_L!$C$3:$C$77),0))</f>
        <v>#NAME?</v>
      </c>
      <c r="M103" s="22" t="e">
        <f aca="false" t="array" ref="M103:M105">_xlfn._xlws.sort(_xlfn.unique(G103:G110))</f>
        <v>#NAME?</v>
      </c>
      <c r="N103" s="27" t="e">
        <f aca="false" t="array" ref="N103:N103">INDEX(INDEX(Cable_L!$H$3:$K$77,,MATCH($N$2,Cable_L!$H$2:$K$2,0)),MATCH(1,COUNTIFS(G103,Cable_L!$A$3:$A$77,H103,Cable_L!$C$3:$C$77),0))</f>
        <v>#NAME?</v>
      </c>
      <c r="O103" s="27" t="e">
        <f aca="false" t="array" ref="O103:O103">INDEX(INDEX(Cable_L!$H$3:$K$77,,MATCH(O$2,Cable_L!$H$2:$K$2,0)),MATCH(1,COUNTIFS($G103,Cable_L!$A$3:$A$77,$H103,Cable_L!$C$3:$C$77),0))</f>
        <v>#NAME?</v>
      </c>
      <c r="P103" s="22" t="e">
        <f aca="false" t="array" ref="P103:P104">_xlfn._xlws.filter(_xlfn.unique(N103:N110),_xlfn.unique(N103:N110)&lt;&gt;"")</f>
        <v>#NAME?</v>
      </c>
      <c r="Q103" s="16" t="e">
        <f aca="false">COUNTIF(N103:N110,P103)</f>
        <v>#NAME?</v>
      </c>
      <c r="R103" s="22" t="e">
        <f aca="false" t="array" ref="R103:R104">_xlfn._xlws.filter(_xlfn.unique(O103:O110),_xlfn.unique(O103:O110)&lt;&gt;"")</f>
        <v>#NAME?</v>
      </c>
      <c r="S103" s="27" t="e">
        <f aca="false">COUNTIF(O103:O110,R103)</f>
        <v>#NAME?</v>
      </c>
    </row>
    <row r="104" customFormat="false" ht="15" hidden="false" customHeight="false" outlineLevel="0" collapsed="false">
      <c r="C104" s="228" t="s">
        <v>67</v>
      </c>
      <c r="D104" s="16"/>
      <c r="E104" s="16" t="s">
        <v>1301</v>
      </c>
      <c r="F104" s="229"/>
      <c r="G104" s="36" t="str">
        <f aca="false">IF(LEFT(F104,3)="2.5", MID(F104,7,2),LEFT(F104,2))</f>
        <v/>
      </c>
      <c r="L104" s="27"/>
      <c r="M104" s="22" t="e">
        <v>#NAME?</v>
      </c>
      <c r="N104" s="27"/>
      <c r="O104" s="27"/>
      <c r="P104" s="22" t="e">
        <v>#NAME?</v>
      </c>
      <c r="Q104" s="16" t="e">
        <f aca="false">COUNTIF(N103:N110,P104)</f>
        <v>#NAME?</v>
      </c>
      <c r="R104" s="22" t="e">
        <v>#NAME?</v>
      </c>
      <c r="S104" s="27" t="e">
        <f aca="false">COUNTIF(O103:O110,R104)</f>
        <v>#NAME?</v>
      </c>
    </row>
    <row r="105" customFormat="false" ht="15" hidden="false" customHeight="false" outlineLevel="0" collapsed="false">
      <c r="C105" s="228" t="s">
        <v>1493</v>
      </c>
      <c r="D105" s="16" t="s">
        <v>1127</v>
      </c>
      <c r="E105" s="16" t="s">
        <v>1303</v>
      </c>
      <c r="F105" s="165" t="s">
        <v>1494</v>
      </c>
      <c r="G105" s="36" t="str">
        <f aca="false">IF(LEFT(F105,3)="2.5", MID(F105,7,2),LEFT(F105,2))</f>
        <v>64</v>
      </c>
      <c r="H105" s="14" t="s">
        <v>774</v>
      </c>
      <c r="I105" s="248"/>
      <c r="K105" s="248"/>
      <c r="L105" s="27" t="e">
        <f aca="false" t="array" ref="L105:L105">INDEX(Cable_L!$B$3:$B$77,MATCH(1,COUNTIFS($G105,Cable_L!$A$3:$A$77,$H105,Cable_L!$C$3:$C$77),0))</f>
        <v>#NAME?</v>
      </c>
      <c r="M105" s="22" t="e">
        <v>#NAME?</v>
      </c>
      <c r="N105" s="27" t="e">
        <f aca="false" t="array" ref="N105:N105">INDEX(INDEX(Cable_L!$H$3:$K$77,,MATCH($N$2,Cable_L!$H$2:$K$2,0)),MATCH(1,COUNTIFS(G105,Cable_L!$A$3:$A$77,H105,Cable_L!$C$3:$C$77),0))</f>
        <v>#NAME?</v>
      </c>
      <c r="O105" s="27" t="e">
        <f aca="false" t="array" ref="O105:O105">INDEX(INDEX(Cable_L!$H$3:$K$77,,MATCH(O$2,Cable_L!$H$2:$K$2,0)),MATCH(1,COUNTIFS($G105,Cable_L!$A$3:$A$77,$H105,Cable_L!$C$3:$C$77),0))</f>
        <v>#NAME?</v>
      </c>
      <c r="P105" s="22"/>
      <c r="R105" s="22"/>
    </row>
    <row r="106" customFormat="false" ht="15" hidden="false" customHeight="false" outlineLevel="0" collapsed="false">
      <c r="C106" s="228" t="s">
        <v>1495</v>
      </c>
      <c r="D106" s="16" t="s">
        <v>1131</v>
      </c>
      <c r="E106" s="16" t="s">
        <v>1306</v>
      </c>
      <c r="F106" s="229" t="s">
        <v>1496</v>
      </c>
      <c r="G106" s="36" t="str">
        <f aca="false">IF(LEFT(F106,3)="2.5", MID(F106,7,2),LEFT(F106,2))</f>
        <v>67</v>
      </c>
      <c r="H106" s="14" t="s">
        <v>774</v>
      </c>
      <c r="I106" s="250"/>
      <c r="L106" s="27" t="e">
        <f aca="false" t="array" ref="L106:L106">INDEX(Cable_L!$B$3:$B$77,MATCH(1,COUNTIFS($G106,Cable_L!$A$3:$A$77,$H106,Cable_L!$C$3:$C$77),0))</f>
        <v>#NAME?</v>
      </c>
      <c r="N106" s="27" t="e">
        <f aca="false" t="array" ref="N106:N106">INDEX(INDEX(Cable_L!$H$3:$K$77,,MATCH($N$2,Cable_L!$H$2:$K$2,0)),MATCH(1,COUNTIFS(G106,Cable_L!$A$3:$A$77,H106,Cable_L!$C$3:$C$77),0))</f>
        <v>#NAME?</v>
      </c>
      <c r="O106" s="27" t="e">
        <f aca="false" t="array" ref="O106:O106">INDEX(INDEX(Cable_L!$H$3:$K$77,,MATCH(O$2,Cable_L!$H$2:$K$2,0)),MATCH(1,COUNTIFS($G106,Cable_L!$A$3:$A$77,$H106,Cable_L!$C$3:$C$77),0))</f>
        <v>#NAME?</v>
      </c>
      <c r="P106" s="22"/>
      <c r="R106" s="22"/>
    </row>
    <row r="107" customFormat="false" ht="15" hidden="false" customHeight="false" outlineLevel="0" collapsed="false">
      <c r="C107" s="228" t="s">
        <v>1497</v>
      </c>
      <c r="D107" s="16" t="s">
        <v>1135</v>
      </c>
      <c r="E107" s="16" t="s">
        <v>1309</v>
      </c>
      <c r="F107" s="165" t="s">
        <v>1498</v>
      </c>
      <c r="G107" s="36" t="str">
        <f aca="false">IF(LEFT(F107,3)="2.5", MID(F107,7,2),LEFT(F107,2))</f>
        <v>64</v>
      </c>
      <c r="H107" s="14" t="s">
        <v>774</v>
      </c>
      <c r="I107" s="248"/>
      <c r="K107" s="248"/>
      <c r="L107" s="27" t="e">
        <f aca="false" t="array" ref="L107:L107">INDEX(Cable_L!$B$3:$B$77,MATCH(1,COUNTIFS($G107,Cable_L!$A$3:$A$77,$H107,Cable_L!$C$3:$C$77),0))</f>
        <v>#NAME?</v>
      </c>
      <c r="N107" s="27" t="e">
        <f aca="false" t="array" ref="N107:N107">INDEX(INDEX(Cable_L!$H$3:$K$77,,MATCH($N$2,Cable_L!$H$2:$K$2,0)),MATCH(1,COUNTIFS(G107,Cable_L!$A$3:$A$77,H107,Cable_L!$C$3:$C$77),0))</f>
        <v>#NAME?</v>
      </c>
      <c r="O107" s="27" t="e">
        <f aca="false" t="array" ref="O107:O107">INDEX(INDEX(Cable_L!$H$3:$K$77,,MATCH(O$2,Cable_L!$H$2:$K$2,0)),MATCH(1,COUNTIFS($G107,Cable_L!$A$3:$A$77,$H107,Cable_L!$C$3:$C$77),0))</f>
        <v>#NAME?</v>
      </c>
      <c r="P107" s="22"/>
      <c r="R107" s="22"/>
    </row>
    <row r="108" customFormat="false" ht="15" hidden="false" customHeight="false" outlineLevel="0" collapsed="false">
      <c r="C108" s="228" t="s">
        <v>67</v>
      </c>
      <c r="D108" s="16"/>
      <c r="E108" s="16" t="s">
        <v>1311</v>
      </c>
      <c r="F108" s="165"/>
      <c r="G108" s="36" t="str">
        <f aca="false">IF(LEFT(F108,3)="2.5", MID(F108,7,2),LEFT(F108,2))</f>
        <v/>
      </c>
      <c r="L108" s="27"/>
      <c r="P108" s="22"/>
      <c r="R108" s="22"/>
    </row>
    <row r="109" customFormat="false" ht="15" hidden="false" customHeight="false" outlineLevel="0" collapsed="false">
      <c r="C109" s="228" t="s">
        <v>67</v>
      </c>
      <c r="D109" s="16"/>
      <c r="E109" s="16" t="s">
        <v>1312</v>
      </c>
      <c r="F109" s="165"/>
      <c r="G109" s="36" t="str">
        <f aca="false">IF(LEFT(F109,3)="2.5", MID(F109,7,2),LEFT(F109,2))</f>
        <v/>
      </c>
      <c r="L109" s="27"/>
      <c r="P109" s="22"/>
      <c r="R109" s="22"/>
    </row>
    <row r="110" customFormat="false" ht="15" hidden="false" customHeight="false" outlineLevel="0" collapsed="false">
      <c r="C110" s="232" t="s">
        <v>67</v>
      </c>
      <c r="D110" s="176"/>
      <c r="E110" s="176" t="s">
        <v>1313</v>
      </c>
      <c r="F110" s="177"/>
      <c r="G110" s="36" t="str">
        <f aca="false">IF(LEFT(F110,3)="2.5", MID(F110,7,2),LEFT(F110,2))</f>
        <v/>
      </c>
      <c r="L110" s="214"/>
      <c r="P110" s="22"/>
      <c r="R110" s="22"/>
    </row>
    <row r="111" customFormat="false" ht="15" hidden="false" customHeight="false" outlineLevel="0" collapsed="false">
      <c r="C111" s="16"/>
      <c r="D111" s="16"/>
      <c r="E111" s="16"/>
      <c r="F111" s="16"/>
      <c r="G111" s="36"/>
    </row>
    <row r="112" customFormat="false" ht="15" hidden="false" customHeight="false" outlineLevel="0" collapsed="false">
      <c r="C112" s="22" t="s">
        <v>352</v>
      </c>
      <c r="D112" s="16"/>
      <c r="E112" s="16"/>
      <c r="F112" s="16"/>
      <c r="G112" s="36"/>
    </row>
    <row r="113" customFormat="false" ht="18.75" hidden="false" customHeight="false" outlineLevel="0" collapsed="false">
      <c r="C113" s="16" t="s">
        <v>67</v>
      </c>
      <c r="D113" s="225"/>
      <c r="E113" s="225"/>
      <c r="F113" s="22" t="s">
        <v>1499</v>
      </c>
      <c r="G113" s="36"/>
    </row>
    <row r="114" customFormat="false" ht="15" hidden="false" customHeight="false" outlineLevel="0" collapsed="false">
      <c r="C114" s="16" t="s">
        <v>67</v>
      </c>
      <c r="D114" s="16"/>
      <c r="E114" s="16"/>
      <c r="F114" s="22" t="s">
        <v>1500</v>
      </c>
      <c r="G114" s="36"/>
    </row>
    <row r="115" customFormat="false" ht="15" hidden="false" customHeight="false" outlineLevel="0" collapsed="false">
      <c r="C115" s="16" t="s">
        <v>67</v>
      </c>
      <c r="D115" s="16"/>
      <c r="E115" s="16"/>
      <c r="F115" s="22" t="s">
        <v>1501</v>
      </c>
      <c r="G115" s="36"/>
    </row>
    <row r="116" customFormat="false" ht="18.75" hidden="false" customHeight="false" outlineLevel="0" collapsed="false">
      <c r="C116" s="16" t="s">
        <v>67</v>
      </c>
      <c r="D116" s="16"/>
      <c r="E116" s="16"/>
      <c r="F116" s="22" t="s">
        <v>1502</v>
      </c>
      <c r="G116" s="36"/>
      <c r="M116" s="71" t="s">
        <v>1344</v>
      </c>
      <c r="N116" s="14"/>
      <c r="O116" s="14"/>
    </row>
    <row r="117" customFormat="false" ht="18.75" hidden="false" customHeight="false" outlineLevel="0" collapsed="false">
      <c r="C117" s="16" t="s">
        <v>67</v>
      </c>
      <c r="D117" s="16"/>
      <c r="E117" s="16"/>
      <c r="F117" s="22" t="s">
        <v>1503</v>
      </c>
      <c r="G117" s="36"/>
      <c r="M117" s="72"/>
      <c r="N117" s="190" t="s">
        <v>774</v>
      </c>
      <c r="O117" s="74" t="s">
        <v>694</v>
      </c>
    </row>
    <row r="118" customFormat="false" ht="18.75" hidden="false" customHeight="false" outlineLevel="0" collapsed="false">
      <c r="C118" s="16" t="s">
        <v>67</v>
      </c>
      <c r="D118" s="16"/>
      <c r="E118" s="16"/>
      <c r="F118" s="22" t="s">
        <v>1504</v>
      </c>
      <c r="M118" s="15"/>
      <c r="N118" s="251" t="e">
        <f aca="false" t="array" ref="N118:N119">_xlfn._xlws.sort(_xlfn._xlws.filter(_xlfn.unique($N$4:$N$113),_xlfn.unique($N$4:$N$113)&lt;&gt;""))</f>
        <v>#NAME?</v>
      </c>
      <c r="O118" s="252" t="e">
        <f aca="false">COUNTIFS($N$4:$N$113,"=" &amp; N118,$H$4:$H$113,"yel")</f>
        <v>#NAME?</v>
      </c>
    </row>
    <row r="119" customFormat="false" ht="18.75" hidden="false" customHeight="false" outlineLevel="0" collapsed="false">
      <c r="C119" s="16" t="s">
        <v>67</v>
      </c>
      <c r="D119" s="16"/>
      <c r="E119" s="16"/>
      <c r="F119" s="22" t="s">
        <v>1505</v>
      </c>
      <c r="G119" s="36"/>
      <c r="M119" s="78"/>
      <c r="N119" s="191" t="e">
        <v>#NAME?</v>
      </c>
      <c r="O119" s="252" t="e">
        <f aca="false">COUNTIFS($N$4:$N$113,"=" &amp; N119,$H$4:$H$113,"yel")</f>
        <v>#NAME?</v>
      </c>
    </row>
    <row r="120" customFormat="false" ht="18.75" hidden="false" customHeight="false" outlineLevel="0" collapsed="false">
      <c r="C120" s="16" t="s">
        <v>67</v>
      </c>
      <c r="D120" s="16"/>
      <c r="E120" s="16"/>
      <c r="F120" s="22" t="s">
        <v>1506</v>
      </c>
      <c r="G120" s="36"/>
      <c r="M120" s="78"/>
      <c r="N120" s="87"/>
      <c r="O120" s="88" t="n">
        <f aca="false">COUNTIFS($N$4:$N$113,"=" &amp; N120,$H$4:$H$113,"grn")</f>
        <v>0</v>
      </c>
    </row>
    <row r="121" customFormat="false" ht="18.75" hidden="false" customHeight="false" outlineLevel="0" collapsed="false">
      <c r="C121" s="16" t="s">
        <v>67</v>
      </c>
      <c r="D121" s="16"/>
      <c r="E121" s="16"/>
      <c r="F121" s="22" t="s">
        <v>1507</v>
      </c>
      <c r="G121" s="36"/>
      <c r="M121" s="78"/>
      <c r="N121" s="82"/>
      <c r="O121" s="83" t="n">
        <f aca="false">COUNTIFS($N$4:$N$113,"=" &amp; N121,$H$4:$H$113,"blu")</f>
        <v>0</v>
      </c>
    </row>
    <row r="122" customFormat="false" ht="18.75" hidden="false" customHeight="false" outlineLevel="0" collapsed="false">
      <c r="C122" s="16" t="s">
        <v>67</v>
      </c>
      <c r="D122" s="16"/>
      <c r="E122" s="16"/>
      <c r="F122" s="16" t="s">
        <v>1508</v>
      </c>
      <c r="G122" s="36"/>
      <c r="M122" s="78"/>
      <c r="N122" s="77"/>
      <c r="O122" s="74"/>
    </row>
    <row r="123" customFormat="false" ht="18.75" hidden="false" customHeight="false" outlineLevel="0" collapsed="false">
      <c r="C123" s="16" t="s">
        <v>67</v>
      </c>
      <c r="D123" s="16"/>
      <c r="E123" s="16"/>
      <c r="F123" s="16" t="s">
        <v>1509</v>
      </c>
      <c r="G123" s="36"/>
      <c r="M123" s="15"/>
      <c r="N123" s="112"/>
      <c r="O123" s="86"/>
    </row>
    <row r="124" customFormat="false" ht="18.75" hidden="false" customHeight="false" outlineLevel="0" collapsed="false">
      <c r="C124" s="16" t="s">
        <v>67</v>
      </c>
      <c r="D124" s="16"/>
      <c r="E124" s="16"/>
      <c r="F124" s="16" t="s">
        <v>1510</v>
      </c>
      <c r="G124" s="36"/>
      <c r="M124" s="78"/>
      <c r="N124" s="87"/>
      <c r="O124" s="88"/>
    </row>
    <row r="125" customFormat="false" ht="18.75" hidden="false" customHeight="false" outlineLevel="0" collapsed="false">
      <c r="C125" s="16" t="s">
        <v>67</v>
      </c>
      <c r="D125" s="16"/>
      <c r="E125" s="16"/>
      <c r="F125" s="16" t="s">
        <v>1511</v>
      </c>
      <c r="G125" s="36"/>
      <c r="M125" s="78"/>
      <c r="N125" s="87"/>
      <c r="O125" s="88"/>
    </row>
    <row r="126" customFormat="false" ht="18.75" hidden="false" customHeight="false" outlineLevel="0" collapsed="false">
      <c r="C126" s="16"/>
      <c r="D126" s="16"/>
      <c r="E126" s="16"/>
      <c r="F126" s="16"/>
      <c r="G126" s="36"/>
      <c r="M126" s="78"/>
      <c r="N126" s="82"/>
      <c r="O126" s="83"/>
    </row>
    <row r="127" customFormat="false" ht="18.75" hidden="false" customHeight="false" outlineLevel="0" collapsed="false">
      <c r="C127" s="16"/>
      <c r="D127" s="16"/>
      <c r="E127" s="16"/>
      <c r="F127" s="16"/>
      <c r="M127" s="78"/>
      <c r="N127" s="190" t="s">
        <v>774</v>
      </c>
      <c r="O127" s="74" t="s">
        <v>695</v>
      </c>
    </row>
    <row r="128" customFormat="false" ht="18.75" hidden="false" customHeight="false" outlineLevel="0" collapsed="false">
      <c r="C128" s="16"/>
      <c r="D128" s="16"/>
      <c r="E128" s="16"/>
      <c r="F128" s="16"/>
      <c r="G128" s="36"/>
      <c r="M128" s="15"/>
      <c r="N128" s="251" t="e">
        <f aca="false" t="array" ref="N128:N129">_xlfn._xlws.sort(_xlfn._xlws.filter(_xlfn.unique($O$4:$O$113),_xlfn.unique($O$4:$O$113)&lt;&gt;""))</f>
        <v>#NAME?</v>
      </c>
      <c r="O128" s="252" t="e">
        <f aca="false">COUNTIFS($O$4:$O$113,"=" &amp; N128,$H$4:$H$113,"yel")</f>
        <v>#NAME?</v>
      </c>
    </row>
    <row r="129" customFormat="false" ht="18.75" hidden="false" customHeight="false" outlineLevel="0" collapsed="false">
      <c r="C129" s="16"/>
      <c r="D129" s="16"/>
      <c r="E129" s="16"/>
      <c r="F129" s="16"/>
      <c r="G129" s="36"/>
      <c r="M129" s="78"/>
      <c r="N129" s="191" t="e">
        <v>#NAME?</v>
      </c>
      <c r="O129" s="252" t="e">
        <f aca="false">COUNTIFS($O$4:$O$113,"=" &amp; N129,$H$4:$H$113,"yel")</f>
        <v>#NAME?</v>
      </c>
    </row>
    <row r="130" customFormat="false" ht="18.75" hidden="false" customHeight="false" outlineLevel="0" collapsed="false">
      <c r="C130" s="16"/>
      <c r="D130" s="16"/>
      <c r="E130" s="16"/>
      <c r="F130" s="16"/>
      <c r="G130" s="36"/>
      <c r="M130" s="78"/>
      <c r="N130" s="87"/>
      <c r="O130" s="88" t="n">
        <f aca="false">COUNTIFS($O$4:$O$113,"=" &amp; N130,$H$4:$H$113,"blu")</f>
        <v>0</v>
      </c>
    </row>
    <row r="131" customFormat="false" ht="18.75" hidden="false" customHeight="false" outlineLevel="0" collapsed="false">
      <c r="C131" s="16"/>
      <c r="D131" s="16"/>
      <c r="E131" s="16"/>
      <c r="F131" s="16"/>
      <c r="G131" s="36"/>
      <c r="M131" s="78"/>
      <c r="N131" s="87"/>
      <c r="O131" s="88" t="n">
        <f aca="false">COUNTIFS($O$4:$O$113,"=" &amp; N131,$H$4:$H$113,"blu")</f>
        <v>0</v>
      </c>
    </row>
    <row r="132" customFormat="false" ht="18.75" hidden="false" customHeight="false" outlineLevel="0" collapsed="false">
      <c r="C132" s="16"/>
      <c r="D132" s="16"/>
      <c r="E132" s="16"/>
      <c r="F132" s="16"/>
      <c r="G132" s="36"/>
      <c r="M132" s="78"/>
      <c r="N132" s="82"/>
      <c r="O132" s="83" t="n">
        <f aca="false">COUNTIFS($O$4:$O$113,"=" &amp; N132,$H$4:$H$113,"blu")</f>
        <v>0</v>
      </c>
    </row>
    <row r="133" customFormat="false" ht="15" hidden="false" customHeight="false" outlineLevel="0" collapsed="false">
      <c r="C133" s="16"/>
      <c r="D133" s="16"/>
      <c r="E133" s="16"/>
      <c r="F133" s="16"/>
      <c r="G133" s="36"/>
    </row>
    <row r="134" customFormat="false" ht="15" hidden="false" customHeight="false" outlineLevel="0" collapsed="false">
      <c r="C134" s="16"/>
      <c r="D134" s="16"/>
      <c r="E134" s="16"/>
      <c r="F134" s="16"/>
      <c r="G134" s="36"/>
    </row>
    <row r="135" customFormat="false" ht="15" hidden="false" customHeight="false" outlineLevel="0" collapsed="false">
      <c r="C135" s="16"/>
      <c r="D135" s="16"/>
      <c r="E135" s="16"/>
      <c r="F135" s="16"/>
      <c r="G135" s="36"/>
    </row>
    <row r="136" customFormat="false" ht="15" hidden="false" customHeight="false" outlineLevel="0" collapsed="false">
      <c r="C136" s="16"/>
      <c r="D136" s="16"/>
      <c r="F136" s="16"/>
    </row>
    <row r="137" customFormat="false" ht="15" hidden="false" customHeight="false" outlineLevel="0" collapsed="false">
      <c r="C137" s="16"/>
      <c r="D137" s="16"/>
      <c r="F137" s="16"/>
      <c r="G137" s="36"/>
    </row>
    <row r="138" customFormat="false" ht="15" hidden="false" customHeight="false" outlineLevel="0" collapsed="false">
      <c r="C138" s="16"/>
      <c r="D138" s="253" t="s">
        <v>1512</v>
      </c>
      <c r="E138" s="16" t="s">
        <v>1055</v>
      </c>
      <c r="F138" s="16"/>
      <c r="G138" s="36"/>
    </row>
    <row r="139" customFormat="false" ht="15" hidden="false" customHeight="false" outlineLevel="0" collapsed="false">
      <c r="C139" s="16"/>
      <c r="E139" s="16" t="s">
        <v>1084</v>
      </c>
      <c r="F139" s="16"/>
      <c r="G139" s="36"/>
    </row>
    <row r="140" customFormat="false" ht="15" hidden="false" customHeight="false" outlineLevel="0" collapsed="false">
      <c r="C140" s="16"/>
      <c r="E140" s="16" t="s">
        <v>1171</v>
      </c>
      <c r="F140" s="16"/>
      <c r="G140" s="36"/>
    </row>
    <row r="141" customFormat="false" ht="15" hidden="false" customHeight="false" outlineLevel="0" collapsed="false">
      <c r="C141" s="16"/>
      <c r="E141" s="16" t="s">
        <v>1190</v>
      </c>
      <c r="F141" s="16"/>
      <c r="G141" s="36"/>
    </row>
    <row r="142" customFormat="false" ht="15" hidden="false" customHeight="false" outlineLevel="0" collapsed="false">
      <c r="C142" s="16"/>
      <c r="E142" s="16" t="s">
        <v>1191</v>
      </c>
      <c r="F142" s="16"/>
      <c r="G142" s="36"/>
    </row>
    <row r="143" customFormat="false" ht="15" hidden="false" customHeight="false" outlineLevel="0" collapsed="false">
      <c r="C143" s="16"/>
      <c r="E143" s="16" t="s">
        <v>1219</v>
      </c>
      <c r="F143" s="16"/>
      <c r="G143" s="36"/>
    </row>
    <row r="144" customFormat="false" ht="15" hidden="false" customHeight="false" outlineLevel="0" collapsed="false">
      <c r="C144" s="16"/>
      <c r="E144" s="16" t="s">
        <v>1229</v>
      </c>
      <c r="F144" s="16"/>
      <c r="G144" s="36"/>
    </row>
    <row r="145" customFormat="false" ht="15" hidden="false" customHeight="false" outlineLevel="0" collapsed="false">
      <c r="C145" s="16"/>
      <c r="E145" s="16" t="s">
        <v>1230</v>
      </c>
      <c r="F145" s="16"/>
    </row>
    <row r="146" customFormat="false" ht="15" hidden="false" customHeight="false" outlineLevel="0" collapsed="false">
      <c r="C146" s="16"/>
      <c r="E146" s="16" t="s">
        <v>1231</v>
      </c>
      <c r="F146" s="16"/>
    </row>
    <row r="147" customFormat="false" ht="15" hidden="false" customHeight="false" outlineLevel="0" collapsed="false">
      <c r="C147" s="16"/>
      <c r="E147" s="16" t="s">
        <v>1248</v>
      </c>
      <c r="F147" s="16"/>
    </row>
    <row r="148" customFormat="false" ht="15" hidden="false" customHeight="false" outlineLevel="0" collapsed="false">
      <c r="C148" s="16"/>
      <c r="E148" s="16" t="s">
        <v>1251</v>
      </c>
      <c r="F148" s="16"/>
    </row>
    <row r="149" customFormat="false" ht="15" hidden="false" customHeight="false" outlineLevel="0" collapsed="false">
      <c r="C149" s="16"/>
      <c r="E149" s="16" t="s">
        <v>1253</v>
      </c>
    </row>
    <row r="150" customFormat="false" ht="15" hidden="false" customHeight="false" outlineLevel="0" collapsed="false">
      <c r="C150" s="16"/>
      <c r="E150" s="16" t="s">
        <v>1272</v>
      </c>
    </row>
    <row r="151" customFormat="false" ht="15" hidden="false" customHeight="false" outlineLevel="0" collapsed="false">
      <c r="C151" s="16"/>
      <c r="E151" s="16" t="s">
        <v>1273</v>
      </c>
    </row>
    <row r="152" customFormat="false" ht="15" hidden="false" customHeight="false" outlineLevel="0" collapsed="false">
      <c r="C152" s="16"/>
      <c r="E152" s="16" t="s">
        <v>1301</v>
      </c>
      <c r="F152" s="16"/>
    </row>
    <row r="153" customFormat="false" ht="15" hidden="false" customHeight="false" outlineLevel="0" collapsed="false">
      <c r="C153" s="16"/>
      <c r="E153" s="16" t="s">
        <v>1311</v>
      </c>
      <c r="F153" s="16"/>
    </row>
    <row r="154" customFormat="false" ht="15" hidden="false" customHeight="false" outlineLevel="0" collapsed="false">
      <c r="C154" s="16"/>
      <c r="D154" s="16"/>
      <c r="E154" s="16" t="s">
        <v>1312</v>
      </c>
      <c r="F154" s="16"/>
    </row>
    <row r="155" customFormat="false" ht="15" hidden="false" customHeight="false" outlineLevel="0" collapsed="false">
      <c r="C155" s="16"/>
      <c r="D155" s="16"/>
      <c r="E155" s="16" t="s">
        <v>1313</v>
      </c>
      <c r="F155" s="16"/>
    </row>
  </sheetData>
  <mergeCells count="6">
    <mergeCell ref="H1:H3"/>
    <mergeCell ref="L1:L3"/>
    <mergeCell ref="M1:M3"/>
    <mergeCell ref="C2:F2"/>
    <mergeCell ref="I2:K2"/>
    <mergeCell ref="U4:W2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5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07"/>
  <sheetViews>
    <sheetView showFormulas="false" showGridLines="true" showRowColHeaders="true" showZeros="true" rightToLeft="false" tabSelected="false" showOutlineSymbols="true" defaultGridColor="true" view="normal" topLeftCell="B30" colorId="64" zoomScale="110" zoomScaleNormal="110" zoomScalePageLayoutView="100" workbookViewId="0">
      <selection pane="topLeft" activeCell="F36" activeCellId="0" sqref="F36"/>
    </sheetView>
  </sheetViews>
  <sheetFormatPr defaultRowHeight="45" zeroHeight="false" outlineLevelRow="0" outlineLevelCol="0"/>
  <cols>
    <col collapsed="false" customWidth="true" hidden="true" outlineLevel="0" max="1" min="1" style="0" width="31.28"/>
    <col collapsed="false" customWidth="true" hidden="false" outlineLevel="0" max="2" min="2" style="27" width="31.28"/>
    <col collapsed="false" customWidth="true" hidden="false" outlineLevel="0" max="3" min="3" style="98" width="28.29"/>
    <col collapsed="false" customWidth="true" hidden="true" outlineLevel="0" max="4" min="4" style="0" width="18.14"/>
    <col collapsed="false" customWidth="true" hidden="true" outlineLevel="0" max="5" min="5" style="0" width="9.58"/>
    <col collapsed="false" customWidth="true" hidden="false" outlineLevel="0" max="6" min="6" style="98" width="35.85"/>
    <col collapsed="false" customWidth="true" hidden="false" outlineLevel="0" max="7" min="7" style="98" width="6.28"/>
    <col collapsed="false" customWidth="true" hidden="false" outlineLevel="0" max="9" min="8" style="98" width="9.14"/>
    <col collapsed="false" customWidth="true" hidden="false" outlineLevel="0" max="10" min="10" style="98" width="9.58"/>
    <col collapsed="false" customWidth="true" hidden="false" outlineLevel="0" max="11" min="11" style="14" width="1.58"/>
    <col collapsed="false" customWidth="true" hidden="false" outlineLevel="0" max="12" min="12" style="27" width="1.29"/>
    <col collapsed="false" customWidth="true" hidden="false" outlineLevel="0" max="13" min="13" style="27" width="1.71"/>
    <col collapsed="false" customWidth="true" hidden="false" outlineLevel="0" max="14" min="14" style="0" width="9.58"/>
    <col collapsed="false" customWidth="true" hidden="false" outlineLevel="0" max="15" min="15" style="0" width="8.67"/>
    <col collapsed="false" customWidth="true" hidden="false" outlineLevel="0" max="16" min="16" style="0" width="9.58"/>
    <col collapsed="false" customWidth="true" hidden="false" outlineLevel="0" max="1025" min="17" style="0" width="8.67"/>
  </cols>
  <sheetData>
    <row r="1" customFormat="false" ht="22.5" hidden="false" customHeight="true" outlineLevel="0" collapsed="false">
      <c r="A1" s="0" t="n">
        <f aca="false">'DCB - IP - True'!C1</f>
        <v>0</v>
      </c>
      <c r="C1" s="152" t="s">
        <v>1347</v>
      </c>
      <c r="D1" s="152"/>
      <c r="E1" s="152"/>
      <c r="F1" s="152"/>
    </row>
    <row r="2" customFormat="false" ht="16.5" hidden="false" customHeight="true" outlineLevel="0" collapsed="false">
      <c r="A2" s="0" t="str">
        <f aca="false">'DCB - IP - True'!C2</f>
        <v>DCB - IP - True</v>
      </c>
      <c r="D2" s="0" t="n">
        <f aca="false">'DCB - IP - True'!F2</f>
        <v>0</v>
      </c>
      <c r="E2" s="0" t="n">
        <f aca="false">'DCB - IP - True'!L2</f>
        <v>0</v>
      </c>
      <c r="H2" s="98" t="str">
        <f aca="false">'DCB - IP - True'!N2</f>
        <v>A-top</v>
      </c>
      <c r="I2" s="98" t="str">
        <f aca="false">'DCB - IP - True'!O2</f>
        <v>C-bot</v>
      </c>
      <c r="K2" s="243" t="s">
        <v>42</v>
      </c>
      <c r="L2" s="243"/>
      <c r="M2" s="243"/>
    </row>
    <row r="3" s="114" customFormat="true" ht="19.5" hidden="false" customHeight="true" outlineLevel="0" collapsed="false">
      <c r="A3" s="114" t="str">
        <f aca="false">'DCB - IP - True'!C3</f>
        <v>LVR Name</v>
      </c>
      <c r="B3" s="24" t="s">
        <v>865</v>
      </c>
      <c r="C3" s="149" t="s">
        <v>372</v>
      </c>
      <c r="D3" s="114" t="str">
        <f aca="false">'DCB - IP - True'!F3</f>
        <v>LVR ID - Connector - Pin</v>
      </c>
      <c r="E3" s="114" t="n">
        <f aca="false">'DCB - IP - True'!L3</f>
        <v>0</v>
      </c>
      <c r="F3" s="149" t="s">
        <v>670</v>
      </c>
      <c r="G3" s="149"/>
      <c r="H3" s="149" t="str">
        <f aca="false">'DCB - IP - True'!N3</f>
        <v>L (m)</v>
      </c>
      <c r="I3" s="149" t="str">
        <f aca="false">'DCB - IP - True'!O3</f>
        <v>L (m)</v>
      </c>
      <c r="J3" s="149"/>
      <c r="K3" s="15"/>
      <c r="L3" s="24"/>
      <c r="M3" s="24"/>
    </row>
    <row r="4" customFormat="false" ht="45" hidden="false" customHeight="true" outlineLevel="0" collapsed="false">
      <c r="A4" s="0" t="str">
        <f aca="false">'DCB - IP - True'!C4</f>
        <v>DCB_7_alpha_a_P/N</v>
      </c>
      <c r="B4" s="27" t="str">
        <f aca="false">IF(ISNUMBER(SEARCH("_P/N",A4)),SUBSTITUTE(A4,"_P/N",""),"")</f>
        <v>DCB_7_alpha_a</v>
      </c>
      <c r="C4" s="98" t="str">
        <f aca="false">'DCB - IP - True'!E4</f>
        <v>P20 - 1/9</v>
      </c>
      <c r="D4" s="0" t="str">
        <f aca="false">'DCB - IP - True'!F4</f>
        <v>59 - J13 - 8/7</v>
      </c>
      <c r="E4" s="0" t="e">
        <f aca="false">'DCB - IP - True'!L4</f>
        <v>#NAME?</v>
      </c>
      <c r="F4" s="98" t="e">
        <f aca="false">CONCATENATE(IF(ISNUMBER(SEARCH("2.5V:",D4)),SUBSTITUTE(D4,"2.5V:",""),D4),"   ",E4)</f>
        <v>#NAME?</v>
      </c>
      <c r="H4" s="98" t="e">
        <f aca="false">'DCB - IP - True'!N4</f>
        <v>#NAME?</v>
      </c>
      <c r="I4" s="98" t="e">
        <f aca="false">'DCB - IP - True'!O4</f>
        <v>#NAME?</v>
      </c>
      <c r="K4" s="248"/>
    </row>
    <row r="5" customFormat="false" ht="45" hidden="false" customHeight="true" outlineLevel="0" collapsed="false">
      <c r="A5" s="0" t="str">
        <f aca="false">'DCB - IP - True'!C5</f>
        <v>DCB_7_alpha_a_P/N_S</v>
      </c>
      <c r="B5" s="27" t="str">
        <f aca="false">IF(ISNUMBER(SEARCH("_P/N",A5)),SUBSTITUTE(A5,"_P/N",""),"")</f>
        <v>DCB_7_alpha_a_S</v>
      </c>
      <c r="C5" s="98" t="str">
        <f aca="false">'DCB - IP - True'!E5</f>
        <v>P20 - 2/10</v>
      </c>
      <c r="D5" s="0" t="str">
        <f aca="false">'DCB - IP - True'!F5</f>
        <v>59 - J13 - 6/5</v>
      </c>
      <c r="E5" s="0" t="e">
        <f aca="false">'DCB - IP - True'!L5</f>
        <v>#NAME?</v>
      </c>
      <c r="F5" s="98" t="e">
        <f aca="false">CONCATENATE(IF(ISNUMBER(SEARCH("2.5V:",D5)),SUBSTITUTE(D5,"2.5V:",""),D5),"   ",E5)</f>
        <v>#NAME?</v>
      </c>
      <c r="H5" s="98" t="e">
        <f aca="false">'DCB - IP - True'!N5</f>
        <v>#NAME?</v>
      </c>
      <c r="I5" s="98" t="e">
        <f aca="false">'DCB - IP - True'!O5</f>
        <v>#NAME?</v>
      </c>
      <c r="K5" s="248"/>
    </row>
    <row r="6" customFormat="false" ht="45" hidden="false" customHeight="true" outlineLevel="0" collapsed="false">
      <c r="A6" s="0" t="str">
        <f aca="false">'DCB - IP - True'!C6</f>
        <v>DCB_6_7_alpha_a_25_P/N</v>
      </c>
      <c r="B6" s="27" t="str">
        <f aca="false">IF(ISNUMBER(SEARCH("_P/N",A6)),SUBSTITUTE(A6,"_P/N",""),"")</f>
        <v>DCB_6_7_alpha_a_25</v>
      </c>
      <c r="C6" s="98" t="str">
        <f aca="false">'DCB - IP - True'!E6</f>
        <v>P20 - 3/11</v>
      </c>
      <c r="D6" s="0" t="str">
        <f aca="false">'DCB - IP - True'!F6</f>
        <v>2.5V: 65 - J13 - 8/7</v>
      </c>
      <c r="E6" s="0" t="e">
        <f aca="false">'DCB - IP - True'!L6</f>
        <v>#NAME?</v>
      </c>
      <c r="F6" s="98" t="e">
        <f aca="false">CONCATENATE(IF(ISNUMBER(SEARCH("2.5V:",D6)),SUBSTITUTE(D6,"2.5V:",""),D6),"   ",E6)</f>
        <v>#NAME?</v>
      </c>
      <c r="H6" s="98" t="e">
        <f aca="false">'DCB - IP - True'!N6</f>
        <v>#NAME?</v>
      </c>
      <c r="I6" s="98" t="e">
        <f aca="false">'DCB - IP - True'!O6</f>
        <v>#NAME?</v>
      </c>
      <c r="K6" s="248"/>
    </row>
    <row r="7" customFormat="false" ht="45" hidden="false" customHeight="true" outlineLevel="0" collapsed="false">
      <c r="A7" s="0" t="str">
        <f aca="false">'DCB - IP - True'!C7</f>
        <v>DCB_8_alpha_a_P/N</v>
      </c>
      <c r="B7" s="27" t="str">
        <f aca="false">IF(ISNUMBER(SEARCH("_P/N",A7)),SUBSTITUTE(A7,"_P/N",""),"")</f>
        <v>DCB_8_alpha_a</v>
      </c>
      <c r="C7" s="98" t="str">
        <f aca="false">'DCB - IP - True'!E7</f>
        <v>P20 - 4/12</v>
      </c>
      <c r="D7" s="0" t="str">
        <f aca="false">'DCB - IP - True'!F7</f>
        <v>57 - J13 - 4/3</v>
      </c>
      <c r="E7" s="0" t="e">
        <f aca="false">'DCB - IP - True'!L7</f>
        <v>#NAME?</v>
      </c>
      <c r="F7" s="98" t="e">
        <f aca="false">CONCATENATE(IF(ISNUMBER(SEARCH("2.5V:",D7)),SUBSTITUTE(D7,"2.5V:",""),D7),"   ",E7)</f>
        <v>#NAME?</v>
      </c>
      <c r="H7" s="98" t="e">
        <f aca="false">'DCB - IP - True'!N7</f>
        <v>#NAME?</v>
      </c>
      <c r="I7" s="98" t="e">
        <f aca="false">'DCB - IP - True'!O7</f>
        <v>#NAME?</v>
      </c>
      <c r="K7" s="248"/>
    </row>
    <row r="8" customFormat="false" ht="45" hidden="false" customHeight="true" outlineLevel="0" collapsed="false">
      <c r="A8" s="0" t="str">
        <f aca="false">'DCB - IP - True'!C8</f>
        <v>DCB_8_alpha_a_P/N_S</v>
      </c>
      <c r="B8" s="27" t="str">
        <f aca="false">IF(ISNUMBER(SEARCH("_P/N",A8)),SUBSTITUTE(A8,"_P/N",""),"")</f>
        <v>DCB_8_alpha_a_S</v>
      </c>
      <c r="C8" s="98" t="str">
        <f aca="false">'DCB - IP - True'!E8</f>
        <v>P20 - 5/13</v>
      </c>
      <c r="D8" s="0" t="str">
        <f aca="false">'DCB - IP - True'!F8</f>
        <v>57 - J13 - 2/1 </v>
      </c>
      <c r="E8" s="0" t="e">
        <f aca="false">'DCB - IP - True'!L8</f>
        <v>#NAME?</v>
      </c>
      <c r="F8" s="98" t="e">
        <f aca="false">CONCATENATE(IF(ISNUMBER(SEARCH("2.5V:",D8)),SUBSTITUTE(D8,"2.5V:",""),D8),"   ",E8)</f>
        <v>#NAME?</v>
      </c>
      <c r="H8" s="98" t="e">
        <f aca="false">'DCB - IP - True'!N8</f>
        <v>#NAME?</v>
      </c>
      <c r="I8" s="98" t="e">
        <f aca="false">'DCB - IP - True'!O8</f>
        <v>#NAME?</v>
      </c>
      <c r="K8" s="248"/>
    </row>
    <row r="9" customFormat="false" ht="45" hidden="false" customHeight="true" outlineLevel="0" collapsed="false">
      <c r="A9" s="0" t="str">
        <f aca="false">'DCB - IP - True'!C9</f>
        <v>DCB_10_11_alpha_a_25_P/N</v>
      </c>
      <c r="B9" s="27" t="str">
        <f aca="false">IF(ISNUMBER(SEARCH("_P/N",A9)),SUBSTITUTE(A9,"_P/N",""),"")</f>
        <v>DCB_10_11_alpha_a_25</v>
      </c>
      <c r="C9" s="98" t="str">
        <f aca="false">'DCB - IP - True'!E9</f>
        <v>P20 - 6/14</v>
      </c>
      <c r="D9" s="0" t="str">
        <f aca="false">'DCB - IP - True'!F9</f>
        <v>2.5V: 65 - J12 - 6/5</v>
      </c>
      <c r="E9" s="0" t="e">
        <f aca="false">'DCB - IP - True'!L9</f>
        <v>#NAME?</v>
      </c>
      <c r="F9" s="98" t="e">
        <f aca="false">CONCATENATE(IF(ISNUMBER(SEARCH("2.5V:",D9)),SUBSTITUTE(D9,"2.5V:",""),D9),"   ",E9)</f>
        <v>#NAME?</v>
      </c>
      <c r="H9" s="98" t="e">
        <f aca="false">'DCB - IP - True'!N9</f>
        <v>#NAME?</v>
      </c>
      <c r="I9" s="98" t="e">
        <f aca="false">'DCB - IP - True'!O9</f>
        <v>#NAME?</v>
      </c>
      <c r="K9" s="248"/>
    </row>
    <row r="10" customFormat="false" ht="45" hidden="false" customHeight="true" outlineLevel="0" collapsed="false">
      <c r="A10" s="0" t="str">
        <f aca="false">'DCB - IP - True'!C10</f>
        <v>DCB_11_alpha_a_P/N</v>
      </c>
      <c r="B10" s="27" t="str">
        <f aca="false">IF(ISNUMBER(SEARCH("_P/N",A10)),SUBSTITUTE(A10,"_P/N",""),"")</f>
        <v>DCB_11_alpha_a</v>
      </c>
      <c r="C10" s="98" t="str">
        <f aca="false">'DCB - IP - True'!E10</f>
        <v>P20 - 7/15</v>
      </c>
      <c r="D10" s="0" t="str">
        <f aca="false">'DCB - IP - True'!F10</f>
        <v>58 - J13 - 4/3</v>
      </c>
      <c r="E10" s="0" t="e">
        <f aca="false">'DCB - IP - True'!L10</f>
        <v>#NAME?</v>
      </c>
      <c r="F10" s="98" t="e">
        <f aca="false">CONCATENATE(IF(ISNUMBER(SEARCH("2.5V:",D10)),SUBSTITUTE(D10,"2.5V:",""),D10),"   ",E10)</f>
        <v>#NAME?</v>
      </c>
      <c r="H10" s="98" t="e">
        <f aca="false">'DCB - IP - True'!N10</f>
        <v>#NAME?</v>
      </c>
      <c r="I10" s="98" t="e">
        <f aca="false">'DCB - IP - True'!O10</f>
        <v>#NAME?</v>
      </c>
      <c r="K10" s="248"/>
    </row>
    <row r="11" customFormat="false" ht="5.1" hidden="false" customHeight="true" outlineLevel="0" collapsed="false">
      <c r="B11" s="27" t="str">
        <f aca="false">IF(ISNUMBER(SEARCH("_P/N",A11)),SUBSTITUTE(A11,"_P/N",""),"")</f>
        <v/>
      </c>
      <c r="F11" s="98" t="str">
        <f aca="false">CONCATENATE(IF(ISNUMBER(SEARCH("2.5V:",D11)),SUBSTITUTE(D11,"2.5V:",""),D11),"   ",E11)</f>
        <v>   </v>
      </c>
    </row>
    <row r="12" customFormat="false" ht="5.1" hidden="false" customHeight="true" outlineLevel="0" collapsed="false">
      <c r="B12" s="27" t="str">
        <f aca="false">IF(ISNUMBER(SEARCH("_P/N",A12)),SUBSTITUTE(A12,"_P/N",""),"")</f>
        <v/>
      </c>
      <c r="F12" s="98" t="str">
        <f aca="false">CONCATENATE(IF(ISNUMBER(SEARCH("2.5V:",D12)),SUBSTITUTE(D12,"2.5V:",""),D12),"   ",E12)</f>
        <v>   </v>
      </c>
    </row>
    <row r="13" customFormat="false" ht="45" hidden="false" customHeight="true" outlineLevel="0" collapsed="false">
      <c r="A13" s="0" t="str">
        <f aca="false">'DCB - IP - True'!C13</f>
        <v>DCB_0_alpha_a_P/N</v>
      </c>
      <c r="B13" s="27" t="str">
        <f aca="false">IF(ISNUMBER(SEARCH("_P/N",A13)),SUBSTITUTE(A13,"_P/N",""),"")</f>
        <v>DCB_0_alpha_a</v>
      </c>
      <c r="C13" s="98" t="str">
        <f aca="false">'DCB - IP - True'!E13</f>
        <v>P21 - 1/9</v>
      </c>
      <c r="D13" s="0" t="str">
        <f aca="false">'DCB - IP - True'!F13</f>
        <v>57 - J12 - 4/3</v>
      </c>
      <c r="E13" s="0" t="e">
        <f aca="false">'DCB - IP - True'!L13</f>
        <v>#NAME?</v>
      </c>
      <c r="F13" s="98" t="e">
        <f aca="false">CONCATENATE(IF(ISNUMBER(SEARCH("2.5V:",D13)),SUBSTITUTE(D13,"2.5V:",""),D13),"   ",E13)</f>
        <v>#NAME?</v>
      </c>
      <c r="H13" s="98" t="e">
        <f aca="false">'DCB - IP - True'!N13</f>
        <v>#NAME?</v>
      </c>
      <c r="I13" s="98" t="e">
        <f aca="false">'DCB - IP - True'!O13</f>
        <v>#NAME?</v>
      </c>
      <c r="K13" s="248"/>
    </row>
    <row r="14" customFormat="false" ht="45" hidden="false" customHeight="true" outlineLevel="0" collapsed="false">
      <c r="A14" s="0" t="str">
        <f aca="false">'DCB - IP - True'!C14</f>
        <v>DCB_1_alpha_a_P/N_S</v>
      </c>
      <c r="B14" s="27" t="str">
        <f aca="false">IF(ISNUMBER(SEARCH("_P/N",A14)),SUBSTITUTE(A14,"_P/N",""),"")</f>
        <v>DCB_1_alpha_a_S</v>
      </c>
      <c r="C14" s="98" t="str">
        <f aca="false">'DCB - IP - True'!E14</f>
        <v>P21 - 2/10</v>
      </c>
      <c r="D14" s="0" t="str">
        <f aca="false">'DCB - IP - True'!F14</f>
        <v>57 - J12 - 6/5</v>
      </c>
      <c r="E14" s="0" t="e">
        <f aca="false">'DCB - IP - True'!L14</f>
        <v>#NAME?</v>
      </c>
      <c r="F14" s="98" t="e">
        <f aca="false">CONCATENATE(IF(ISNUMBER(SEARCH("2.5V:",D14)),SUBSTITUTE(D14,"2.5V:",""),D14),"   ",E14)</f>
        <v>#NAME?</v>
      </c>
      <c r="H14" s="98" t="e">
        <f aca="false">'DCB - IP - True'!N14</f>
        <v>#NAME?</v>
      </c>
      <c r="I14" s="98" t="e">
        <f aca="false">'DCB - IP - True'!O14</f>
        <v>#NAME?</v>
      </c>
      <c r="K14" s="248"/>
    </row>
    <row r="15" customFormat="false" ht="45" hidden="false" customHeight="true" outlineLevel="0" collapsed="false">
      <c r="A15" s="0" t="str">
        <f aca="false">'DCB - IP - True'!C15</f>
        <v>DCB_1_alpha_a_P/N</v>
      </c>
      <c r="B15" s="27" t="str">
        <f aca="false">IF(ISNUMBER(SEARCH("_P/N",A15)),SUBSTITUTE(A15,"_P/N",""),"")</f>
        <v>DCB_1_alpha_a</v>
      </c>
      <c r="C15" s="98" t="str">
        <f aca="false">'DCB - IP - True'!E15</f>
        <v>P21 - 3/11</v>
      </c>
      <c r="D15" s="0" t="str">
        <f aca="false">'DCB - IP - True'!F15</f>
        <v>57 - J12 - 8/7</v>
      </c>
      <c r="E15" s="0" t="e">
        <f aca="false">'DCB - IP - True'!L15</f>
        <v>#NAME?</v>
      </c>
      <c r="F15" s="98" t="e">
        <f aca="false">CONCATENATE(IF(ISNUMBER(SEARCH("2.5V:",D15)),SUBSTITUTE(D15,"2.5V:",""),D15),"   ",E15)</f>
        <v>#NAME?</v>
      </c>
      <c r="H15" s="98" t="e">
        <f aca="false">'DCB - IP - True'!N15</f>
        <v>#NAME?</v>
      </c>
      <c r="I15" s="98" t="e">
        <f aca="false">'DCB - IP - True'!O15</f>
        <v>#NAME?</v>
      </c>
      <c r="K15" s="248"/>
    </row>
    <row r="16" customFormat="false" ht="45" hidden="false" customHeight="true" outlineLevel="0" collapsed="false">
      <c r="A16" s="0" t="str">
        <f aca="false">'DCB - IP - True'!C16</f>
        <v>DCB_4_alpha_a_P/N</v>
      </c>
      <c r="B16" s="27" t="str">
        <f aca="false">IF(ISNUMBER(SEARCH("_P/N",A16)),SUBSTITUTE(A16,"_P/N",""),"")</f>
        <v>DCB_4_alpha_a</v>
      </c>
      <c r="C16" s="98" t="str">
        <f aca="false">'DCB - IP - True'!E16</f>
        <v>P21 - 4/12</v>
      </c>
      <c r="D16" s="0" t="str">
        <f aca="false">'DCB - IP - True'!F16</f>
        <v>59 - J12 - 4/3</v>
      </c>
      <c r="E16" s="0" t="e">
        <f aca="false">'DCB - IP - True'!L16</f>
        <v>#NAME?</v>
      </c>
      <c r="F16" s="98" t="e">
        <f aca="false">CONCATENATE(IF(ISNUMBER(SEARCH("2.5V:",D16)),SUBSTITUTE(D16,"2.5V:",""),D16),"   ",E16)</f>
        <v>#NAME?</v>
      </c>
      <c r="H16" s="98" t="e">
        <f aca="false">'DCB - IP - True'!N16</f>
        <v>#NAME?</v>
      </c>
      <c r="I16" s="98" t="e">
        <f aca="false">'DCB - IP - True'!O16</f>
        <v>#NAME?</v>
      </c>
      <c r="K16" s="248"/>
    </row>
    <row r="17" customFormat="false" ht="45" hidden="false" customHeight="true" outlineLevel="0" collapsed="false">
      <c r="A17" s="0" t="str">
        <f aca="false">'DCB - IP - True'!C17</f>
        <v>DCB_4_alpha_a_P/N_S</v>
      </c>
      <c r="B17" s="27" t="str">
        <f aca="false">IF(ISNUMBER(SEARCH("_P/N",A17)),SUBSTITUTE(A17,"_P/N",""),"")</f>
        <v>DCB_4_alpha_a_S</v>
      </c>
      <c r="C17" s="98" t="str">
        <f aca="false">'DCB - IP - True'!E17</f>
        <v>P21 - 5/13</v>
      </c>
      <c r="D17" s="0" t="str">
        <f aca="false">'DCB - IP - True'!F17</f>
        <v>59 - J12 - 2/1</v>
      </c>
      <c r="E17" s="0" t="e">
        <f aca="false">'DCB - IP - True'!L17</f>
        <v>#NAME?</v>
      </c>
      <c r="F17" s="98" t="e">
        <f aca="false">CONCATENATE(IF(ISNUMBER(SEARCH("2.5V:",D17)),SUBSTITUTE(D17,"2.5V:",""),D17),"   ",E17)</f>
        <v>#NAME?</v>
      </c>
      <c r="H17" s="98" t="e">
        <f aca="false">'DCB - IP - True'!N17</f>
        <v>#NAME?</v>
      </c>
      <c r="I17" s="98" t="e">
        <f aca="false">'DCB - IP - True'!O17</f>
        <v>#NAME?</v>
      </c>
      <c r="K17" s="248"/>
    </row>
    <row r="18" customFormat="false" ht="45" hidden="false" customHeight="true" outlineLevel="0" collapsed="false">
      <c r="A18" s="0" t="str">
        <f aca="false">'DCB - IP - True'!C18</f>
        <v>DCB_0_alpha_a_P/N_S</v>
      </c>
      <c r="B18" s="27" t="str">
        <f aca="false">IF(ISNUMBER(SEARCH("_P/N",A18)),SUBSTITUTE(A18,"_P/N",""),"")</f>
        <v>DCB_0_alpha_a_S</v>
      </c>
      <c r="C18" s="98" t="str">
        <f aca="false">'DCB - IP - True'!E18</f>
        <v>P21 - 6/14</v>
      </c>
      <c r="D18" s="0" t="str">
        <f aca="false">'DCB - IP - True'!F18</f>
        <v>57 - J12 - 2/1</v>
      </c>
      <c r="E18" s="0" t="e">
        <f aca="false">'DCB - IP - True'!L18</f>
        <v>#NAME?</v>
      </c>
      <c r="F18" s="98" t="e">
        <f aca="false">CONCATENATE(IF(ISNUMBER(SEARCH("2.5V:",D18)),SUBSTITUTE(D18,"2.5V:",""),D18),"   ",E18)</f>
        <v>#NAME?</v>
      </c>
      <c r="H18" s="98" t="e">
        <f aca="false">'DCB - IP - True'!N18</f>
        <v>#NAME?</v>
      </c>
      <c r="I18" s="98" t="e">
        <f aca="false">'DCB - IP - True'!O18</f>
        <v>#NAME?</v>
      </c>
      <c r="K18" s="248"/>
    </row>
    <row r="19" customFormat="false" ht="45" hidden="false" customHeight="true" outlineLevel="0" collapsed="false">
      <c r="A19" s="0" t="str">
        <f aca="false">'DCB - IP - True'!C19</f>
        <v>DCB_2_3_alpha_a_25_P/N</v>
      </c>
      <c r="B19" s="27" t="str">
        <f aca="false">IF(ISNUMBER(SEARCH("_P/N",A19)),SUBSTITUTE(A19,"_P/N",""),"")</f>
        <v>DCB_2_3_alpha_a_25</v>
      </c>
      <c r="C19" s="98" t="str">
        <f aca="false">'DCB - IP - True'!E19</f>
        <v>P21 - 7/15</v>
      </c>
      <c r="D19" s="0" t="str">
        <f aca="false">'DCB - IP - True'!F19</f>
        <v>2.5V: 65 - J12 - 4/3</v>
      </c>
      <c r="E19" s="0" t="e">
        <f aca="false">'DCB - IP - True'!L19</f>
        <v>#NAME?</v>
      </c>
      <c r="F19" s="98" t="e">
        <f aca="false">CONCATENATE(IF(ISNUMBER(SEARCH("2.5V:",D19)),SUBSTITUTE(D19,"2.5V:",""),D19),"   ",E19)</f>
        <v>#NAME?</v>
      </c>
      <c r="H19" s="98" t="e">
        <f aca="false">'DCB - IP - True'!N19</f>
        <v>#NAME?</v>
      </c>
      <c r="I19" s="98" t="e">
        <f aca="false">'DCB - IP - True'!O19</f>
        <v>#NAME?</v>
      </c>
      <c r="K19" s="248"/>
    </row>
    <row r="20" customFormat="false" ht="5.1" hidden="false" customHeight="true" outlineLevel="0" collapsed="false">
      <c r="B20" s="27" t="str">
        <f aca="false">IF(ISNUMBER(SEARCH("_P/N",A20)),SUBSTITUTE(A20,"_P/N",""),"")</f>
        <v/>
      </c>
      <c r="F20" s="98" t="str">
        <f aca="false">CONCATENATE(IF(ISNUMBER(SEARCH("2.5V:",D20)),SUBSTITUTE(D20,"2.5V:",""),D20),"   ",E20)</f>
        <v>   </v>
      </c>
    </row>
    <row r="21" customFormat="false" ht="5.1" hidden="false" customHeight="true" outlineLevel="0" collapsed="false">
      <c r="B21" s="27" t="str">
        <f aca="false">IF(ISNUMBER(SEARCH("_P/N",A21)),SUBSTITUTE(A21,"_P/N",""),"")</f>
        <v/>
      </c>
      <c r="F21" s="98" t="str">
        <f aca="false">CONCATENATE(IF(ISNUMBER(SEARCH("2.5V:",D21)),SUBSTITUTE(D21,"2.5V:",""),D21),"   ",E21)</f>
        <v>   </v>
      </c>
    </row>
    <row r="22" customFormat="false" ht="45" hidden="false" customHeight="true" outlineLevel="0" collapsed="false">
      <c r="A22" s="0" t="str">
        <f aca="false">'DCB - IP - True'!C22</f>
        <v>DCB_6_alpha_a_P/N_S</v>
      </c>
      <c r="B22" s="27" t="str">
        <f aca="false">IF(ISNUMBER(SEARCH("_P/N",A22)),SUBSTITUTE(A22,"_P/N",""),"")</f>
        <v>DCB_6_alpha_a_S</v>
      </c>
      <c r="C22" s="98" t="str">
        <f aca="false">'DCB - IP - True'!E22</f>
        <v>P23 - 1/9</v>
      </c>
      <c r="D22" s="0" t="str">
        <f aca="false">'DCB - IP - True'!F22</f>
        <v>59 - J13 - 2/1</v>
      </c>
      <c r="E22" s="0" t="e">
        <f aca="false">'DCB - IP - True'!L22</f>
        <v>#NAME?</v>
      </c>
      <c r="F22" s="98" t="e">
        <f aca="false">CONCATENATE(IF(ISNUMBER(SEARCH("2.5V:",D22)),SUBSTITUTE(D22,"2.5V:",""),D22),"   ",E22)</f>
        <v>#NAME?</v>
      </c>
      <c r="H22" s="98" t="e">
        <f aca="false">'DCB - IP - True'!N22</f>
        <v>#NAME?</v>
      </c>
      <c r="I22" s="98" t="e">
        <f aca="false">'DCB - IP - True'!O22</f>
        <v>#NAME?</v>
      </c>
      <c r="K22" s="248"/>
    </row>
    <row r="23" customFormat="false" ht="45" hidden="false" customHeight="true" outlineLevel="0" collapsed="false">
      <c r="A23" s="0" t="str">
        <f aca="false">'DCB - IP - True'!C23</f>
        <v>DCB_6_alpha_a_P/N</v>
      </c>
      <c r="B23" s="27" t="str">
        <f aca="false">IF(ISNUMBER(SEARCH("_P/N",A23)),SUBSTITUTE(A23,"_P/N",""),"")</f>
        <v>DCB_6_alpha_a</v>
      </c>
      <c r="C23" s="98" t="str">
        <f aca="false">'DCB - IP - True'!E23</f>
        <v>P23 - 2/10</v>
      </c>
      <c r="D23" s="0" t="str">
        <f aca="false">'DCB - IP - True'!F23</f>
        <v>59 - J13 - 4/3</v>
      </c>
      <c r="E23" s="0" t="e">
        <f aca="false">'DCB - IP - True'!L23</f>
        <v>#NAME?</v>
      </c>
      <c r="F23" s="98" t="e">
        <f aca="false">CONCATENATE(IF(ISNUMBER(SEARCH("2.5V:",D23)),SUBSTITUTE(D23,"2.5V:",""),D23),"   ",E23)</f>
        <v>#NAME?</v>
      </c>
      <c r="H23" s="98" t="e">
        <f aca="false">'DCB - IP - True'!N23</f>
        <v>#NAME?</v>
      </c>
      <c r="I23" s="98" t="e">
        <f aca="false">'DCB - IP - True'!O23</f>
        <v>#NAME?</v>
      </c>
      <c r="K23" s="248"/>
    </row>
    <row r="24" customFormat="false" ht="45" hidden="false" customHeight="true" outlineLevel="0" collapsed="false">
      <c r="A24" s="0" t="str">
        <f aca="false">'DCB - IP - True'!C24</f>
        <v>DCB_9_alpha_a_P/N_S</v>
      </c>
      <c r="B24" s="27" t="str">
        <f aca="false">IF(ISNUMBER(SEARCH("_P/N",A24)),SUBSTITUTE(A24,"_P/N",""),"")</f>
        <v>DCB_9_alpha_a_S</v>
      </c>
      <c r="C24" s="98" t="str">
        <f aca="false">'DCB - IP - True'!E24</f>
        <v>P23 - 3/11</v>
      </c>
      <c r="D24" s="0" t="str">
        <f aca="false">'DCB - IP - True'!F24</f>
        <v>57 - J13 - 6/5</v>
      </c>
      <c r="E24" s="0" t="e">
        <f aca="false">'DCB - IP - True'!L24</f>
        <v>#NAME?</v>
      </c>
      <c r="F24" s="98" t="e">
        <f aca="false">CONCATENATE(IF(ISNUMBER(SEARCH("2.5V:",D24)),SUBSTITUTE(D24,"2.5V:",""),D24),"   ",E24)</f>
        <v>#NAME?</v>
      </c>
      <c r="H24" s="98" t="e">
        <f aca="false">'DCB - IP - True'!N24</f>
        <v>#NAME?</v>
      </c>
      <c r="I24" s="98" t="e">
        <f aca="false">'DCB - IP - True'!O24</f>
        <v>#NAME?</v>
      </c>
      <c r="K24" s="248"/>
    </row>
    <row r="25" customFormat="false" ht="45" hidden="false" customHeight="true" outlineLevel="0" collapsed="false">
      <c r="A25" s="0" t="str">
        <f aca="false">'DCB - IP - True'!C25</f>
        <v>DCB_8_9_alpha_a_25_P/N</v>
      </c>
      <c r="B25" s="27" t="str">
        <f aca="false">IF(ISNUMBER(SEARCH("_P/N",A25)),SUBSTITUTE(A25,"_P/N",""),"")</f>
        <v>DCB_8_9_alpha_a_25</v>
      </c>
      <c r="C25" s="98" t="str">
        <f aca="false">'DCB - IP - True'!E25</f>
        <v>P23 - 4/12</v>
      </c>
      <c r="D25" s="0" t="str">
        <f aca="false">'DCB - IP - True'!F25</f>
        <v>2.5V: 65 - J13 - 6/5</v>
      </c>
      <c r="E25" s="0" t="e">
        <f aca="false">'DCB - IP - True'!L25</f>
        <v>#NAME?</v>
      </c>
      <c r="F25" s="98" t="e">
        <f aca="false">CONCATENATE(IF(ISNUMBER(SEARCH("2.5V:",D25)),SUBSTITUTE(D25,"2.5V:",""),D25),"   ",E25)</f>
        <v>#NAME?</v>
      </c>
      <c r="H25" s="98" t="e">
        <f aca="false">'DCB - IP - True'!N25</f>
        <v>#NAME?</v>
      </c>
      <c r="I25" s="98" t="e">
        <f aca="false">'DCB - IP - True'!O25</f>
        <v>#NAME?</v>
      </c>
      <c r="K25" s="248"/>
    </row>
    <row r="26" customFormat="false" ht="45" hidden="false" customHeight="true" outlineLevel="0" collapsed="false">
      <c r="A26" s="0" t="str">
        <f aca="false">'DCB - IP - True'!C26</f>
        <v>DCB_9_alpha_a_P/N</v>
      </c>
      <c r="B26" s="27" t="str">
        <f aca="false">IF(ISNUMBER(SEARCH("_P/N",A26)),SUBSTITUTE(A26,"_P/N",""),"")</f>
        <v>DCB_9_alpha_a</v>
      </c>
      <c r="C26" s="98" t="str">
        <f aca="false">'DCB - IP - True'!E26</f>
        <v>P23 - 5/13</v>
      </c>
      <c r="D26" s="0" t="str">
        <f aca="false">'DCB - IP - True'!F26</f>
        <v>57 - J13 - 8/7</v>
      </c>
      <c r="E26" s="0" t="e">
        <f aca="false">'DCB - IP - True'!L26</f>
        <v>#NAME?</v>
      </c>
      <c r="F26" s="98" t="e">
        <f aca="false">CONCATENATE(IF(ISNUMBER(SEARCH("2.5V:",D26)),SUBSTITUTE(D26,"2.5V:",""),D26),"   ",E26)</f>
        <v>#NAME?</v>
      </c>
      <c r="H26" s="98" t="e">
        <f aca="false">'DCB - IP - True'!N26</f>
        <v>#NAME?</v>
      </c>
      <c r="I26" s="98" t="e">
        <f aca="false">'DCB - IP - True'!O26</f>
        <v>#NAME?</v>
      </c>
      <c r="K26" s="248"/>
    </row>
    <row r="27" customFormat="false" ht="45" hidden="false" customHeight="true" outlineLevel="0" collapsed="false">
      <c r="A27" s="0" t="str">
        <f aca="false">'DCB - IP - True'!C27</f>
        <v>DCB_10_alpha_a_P/N_S</v>
      </c>
      <c r="B27" s="27" t="str">
        <f aca="false">IF(ISNUMBER(SEARCH("_P/N",A27)),SUBSTITUTE(A27,"_P/N",""),"")</f>
        <v>DCB_10_alpha_a_S</v>
      </c>
      <c r="C27" s="98" t="str">
        <f aca="false">'DCB - IP - True'!E27</f>
        <v>P23 - 6/14</v>
      </c>
      <c r="D27" s="0" t="str">
        <f aca="false">'DCB - IP - True'!F27</f>
        <v>58 - J12 - 2/1</v>
      </c>
      <c r="E27" s="0" t="e">
        <f aca="false">'DCB - IP - True'!L27</f>
        <v>#NAME?</v>
      </c>
      <c r="F27" s="98" t="e">
        <f aca="false">CONCATENATE(IF(ISNUMBER(SEARCH("2.5V:",D27)),SUBSTITUTE(D27,"2.5V:",""),D27),"   ",E27)</f>
        <v>#NAME?</v>
      </c>
      <c r="H27" s="98" t="e">
        <f aca="false">'DCB - IP - True'!N27</f>
        <v>#NAME?</v>
      </c>
      <c r="I27" s="98" t="e">
        <f aca="false">'DCB - IP - True'!O27</f>
        <v>#NAME?</v>
      </c>
      <c r="K27" s="248"/>
    </row>
    <row r="28" customFormat="false" ht="45" hidden="false" customHeight="true" outlineLevel="0" collapsed="false">
      <c r="A28" s="0" t="str">
        <f aca="false">'DCB - IP - True'!C28</f>
        <v>DCB_10_alpha_a_P/N</v>
      </c>
      <c r="B28" s="27" t="str">
        <f aca="false">IF(ISNUMBER(SEARCH("_P/N",A28)),SUBSTITUTE(A28,"_P/N",""),"")</f>
        <v>DCB_10_alpha_a</v>
      </c>
      <c r="C28" s="98" t="str">
        <f aca="false">'DCB - IP - True'!E28</f>
        <v>P23 - 7/15</v>
      </c>
      <c r="D28" s="0" t="str">
        <f aca="false">'DCB - IP - True'!F28</f>
        <v>58 - J12 - 4/3</v>
      </c>
      <c r="E28" s="0" t="e">
        <f aca="false">'DCB - IP - True'!L28</f>
        <v>#NAME?</v>
      </c>
      <c r="F28" s="98" t="e">
        <f aca="false">CONCATENATE(IF(ISNUMBER(SEARCH("2.5V:",D28)),SUBSTITUTE(D28,"2.5V:",""),D28),"   ",E28)</f>
        <v>#NAME?</v>
      </c>
      <c r="H28" s="98" t="e">
        <f aca="false">'DCB - IP - True'!N28</f>
        <v>#NAME?</v>
      </c>
      <c r="I28" s="98" t="e">
        <f aca="false">'DCB - IP - True'!O28</f>
        <v>#NAME?</v>
      </c>
      <c r="K28" s="248"/>
    </row>
    <row r="29" customFormat="false" ht="45" hidden="false" customHeight="true" outlineLevel="0" collapsed="false">
      <c r="A29" s="0" t="str">
        <f aca="false">'DCB - IP - True'!C29</f>
        <v>DCB_11_alpha_a_P/N_S</v>
      </c>
      <c r="B29" s="27" t="str">
        <f aca="false">IF(ISNUMBER(SEARCH("_P/N",A29)),SUBSTITUTE(A29,"_P/N",""),"")</f>
        <v>DCB_11_alpha_a_S</v>
      </c>
      <c r="C29" s="98" t="str">
        <f aca="false">'DCB - IP - True'!E29</f>
        <v>P23 - 8/16</v>
      </c>
      <c r="D29" s="0" t="str">
        <f aca="false">'DCB - IP - True'!F29</f>
        <v>58 - J13 - 2/1</v>
      </c>
      <c r="E29" s="0" t="e">
        <f aca="false">'DCB - IP - True'!L29</f>
        <v>#NAME?</v>
      </c>
      <c r="F29" s="98" t="e">
        <f aca="false">CONCATENATE(IF(ISNUMBER(SEARCH("2.5V:",D29)),SUBSTITUTE(D29,"2.5V:",""),D29),"   ",E29)</f>
        <v>#NAME?</v>
      </c>
      <c r="H29" s="98" t="e">
        <f aca="false">'DCB - IP - True'!N29</f>
        <v>#NAME?</v>
      </c>
      <c r="I29" s="98" t="e">
        <f aca="false">'DCB - IP - True'!O29</f>
        <v>#NAME?</v>
      </c>
      <c r="K29" s="248"/>
    </row>
    <row r="30" customFormat="false" ht="5.1" hidden="false" customHeight="true" outlineLevel="0" collapsed="false">
      <c r="B30" s="27" t="str">
        <f aca="false">IF(ISNUMBER(SEARCH("_P/N",A30)),SUBSTITUTE(A30,"_P/N",""),"")</f>
        <v/>
      </c>
      <c r="F30" s="98" t="str">
        <f aca="false">CONCATENATE(IF(ISNUMBER(SEARCH("2.5V:",D30)),SUBSTITUTE(D30,"2.5V:",""),D30),"   ",E30)</f>
        <v>   </v>
      </c>
    </row>
    <row r="31" customFormat="false" ht="45" hidden="false" customHeight="true" outlineLevel="0" collapsed="false">
      <c r="A31" s="0" t="str">
        <f aca="false">'DCB - IP - True'!C31</f>
        <v>DCB_0_1_alpha_a_25_P/N</v>
      </c>
      <c r="B31" s="27" t="str">
        <f aca="false">IF(ISNUMBER(SEARCH("_P/N",A31)),SUBSTITUTE(A31,"_P/N",""),"")</f>
        <v>DCB_0_1_alpha_a_25</v>
      </c>
      <c r="C31" s="98" t="str">
        <f aca="false">'DCB - IP - True'!E31</f>
        <v>P24 - 1/9</v>
      </c>
      <c r="D31" s="0" t="str">
        <f aca="false">'DCB - IP - True'!F31</f>
        <v>2.5V: 65 - J13 - 2/1</v>
      </c>
      <c r="E31" s="0" t="e">
        <f aca="false">'DCB - IP - True'!L31</f>
        <v>#NAME?</v>
      </c>
      <c r="F31" s="98" t="e">
        <f aca="false">CONCATENATE(IF(ISNUMBER(SEARCH("2.5V:",D31)),SUBSTITUTE(D31,"2.5V:",""),D31),"   ",E31)</f>
        <v>#NAME?</v>
      </c>
      <c r="H31" s="98" t="e">
        <f aca="false">'DCB - IP - True'!N31</f>
        <v>#NAME?</v>
      </c>
      <c r="I31" s="98" t="e">
        <f aca="false">'DCB - IP - True'!O31</f>
        <v>#NAME?</v>
      </c>
      <c r="K31" s="248"/>
    </row>
    <row r="32" customFormat="false" ht="45" hidden="false" customHeight="true" outlineLevel="0" collapsed="false">
      <c r="A32" s="0" t="str">
        <f aca="false">'DCB - IP - True'!C32</f>
        <v>DCB_3_alpha_a_P/N</v>
      </c>
      <c r="B32" s="27" t="str">
        <f aca="false">IF(ISNUMBER(SEARCH("_P/N",A32)),SUBSTITUTE(A32,"_P/N",""),"")</f>
        <v>DCB_3_alpha_a</v>
      </c>
      <c r="C32" s="98" t="str">
        <f aca="false">'DCB - IP - True'!E32</f>
        <v>P24 - 2/10</v>
      </c>
      <c r="D32" s="0" t="str">
        <f aca="false">'DCB - IP - True'!F32</f>
        <v>58 - J13 - 8/7</v>
      </c>
      <c r="E32" s="0" t="e">
        <f aca="false">'DCB - IP - True'!L32</f>
        <v>#NAME?</v>
      </c>
      <c r="F32" s="98" t="e">
        <f aca="false">CONCATENATE(IF(ISNUMBER(SEARCH("2.5V:",D32)),SUBSTITUTE(D32,"2.5V:",""),D32),"   ",E32)</f>
        <v>#NAME?</v>
      </c>
      <c r="H32" s="98" t="e">
        <f aca="false">'DCB - IP - True'!N32</f>
        <v>#NAME?</v>
      </c>
      <c r="I32" s="98" t="e">
        <f aca="false">'DCB - IP - True'!O32</f>
        <v>#NAME?</v>
      </c>
      <c r="K32" s="248"/>
    </row>
    <row r="33" customFormat="false" ht="45" hidden="false" customHeight="true" outlineLevel="0" collapsed="false">
      <c r="A33" s="0" t="str">
        <f aca="false">'DCB - IP - True'!C33</f>
        <v>DCB_5_alpha_a_P/N_S</v>
      </c>
      <c r="B33" s="27" t="str">
        <f aca="false">IF(ISNUMBER(SEARCH("_P/N",A33)),SUBSTITUTE(A33,"_P/N",""),"")</f>
        <v>DCB_5_alpha_a_S</v>
      </c>
      <c r="C33" s="98" t="str">
        <f aca="false">'DCB - IP - True'!E33</f>
        <v>P24 - 3/11</v>
      </c>
      <c r="D33" s="0" t="str">
        <f aca="false">'DCB - IP - True'!F33</f>
        <v>59 - J12 - 6/5</v>
      </c>
      <c r="E33" s="0" t="e">
        <f aca="false">'DCB - IP - True'!L33</f>
        <v>#NAME?</v>
      </c>
      <c r="F33" s="98" t="e">
        <f aca="false">CONCATENATE(IF(ISNUMBER(SEARCH("2.5V:",D33)),SUBSTITUTE(D33,"2.5V:",""),D33),"   ",E33)</f>
        <v>#NAME?</v>
      </c>
      <c r="H33" s="98" t="e">
        <f aca="false">'DCB - IP - True'!N33</f>
        <v>#NAME?</v>
      </c>
      <c r="I33" s="98" t="e">
        <f aca="false">'DCB - IP - True'!O33</f>
        <v>#NAME?</v>
      </c>
      <c r="K33" s="248"/>
    </row>
    <row r="34" customFormat="false" ht="45" hidden="false" customHeight="true" outlineLevel="0" collapsed="false">
      <c r="A34" s="0" t="str">
        <f aca="false">'DCB - IP - True'!C34</f>
        <v>DCB_4_5_alpha_a_25_P/N</v>
      </c>
      <c r="B34" s="27" t="str">
        <f aca="false">IF(ISNUMBER(SEARCH("_P/N",A34)),SUBSTITUTE(A34,"_P/N",""),"")</f>
        <v>DCB_4_5_alpha_a_25</v>
      </c>
      <c r="C34" s="98" t="str">
        <f aca="false">'DCB - IP - True'!E34</f>
        <v>P24 - 4/12</v>
      </c>
      <c r="D34" s="0" t="str">
        <f aca="false">'DCB - IP - True'!F34</f>
        <v>2.5V: 65 - J13 - 4/3</v>
      </c>
      <c r="E34" s="0" t="e">
        <f aca="false">'DCB - IP - True'!L34</f>
        <v>#NAME?</v>
      </c>
      <c r="F34" s="98" t="e">
        <f aca="false">CONCATENATE(IF(ISNUMBER(SEARCH("2.5V:",D34)),SUBSTITUTE(D34,"2.5V:",""),D34),"   ",E34)</f>
        <v>#NAME?</v>
      </c>
      <c r="H34" s="98" t="e">
        <f aca="false">'DCB - IP - True'!N34</f>
        <v>#NAME?</v>
      </c>
      <c r="I34" s="98" t="e">
        <f aca="false">'DCB - IP - True'!O34</f>
        <v>#NAME?</v>
      </c>
      <c r="K34" s="248"/>
    </row>
    <row r="35" customFormat="false" ht="45" hidden="false" customHeight="true" outlineLevel="0" collapsed="false">
      <c r="A35" s="0" t="str">
        <f aca="false">'DCB - IP - True'!C35</f>
        <v>DCB_5_alpha_a_P/N</v>
      </c>
      <c r="B35" s="27" t="str">
        <f aca="false">IF(ISNUMBER(SEARCH("_P/N",A35)),SUBSTITUTE(A35,"_P/N",""),"")</f>
        <v>DCB_5_alpha_a</v>
      </c>
      <c r="C35" s="98" t="str">
        <f aca="false">'DCB - IP - True'!E35</f>
        <v>P24 - 5/13</v>
      </c>
      <c r="D35" s="0" t="str">
        <f aca="false">'DCB - IP - True'!F35</f>
        <v>59 - J12 - 8/7</v>
      </c>
      <c r="E35" s="0" t="e">
        <f aca="false">'DCB - IP - True'!L35</f>
        <v>#NAME?</v>
      </c>
      <c r="F35" s="98" t="e">
        <f aca="false">CONCATENATE(IF(ISNUMBER(SEARCH("2.5V:",D35)),SUBSTITUTE(D35,"2.5V:",""),D35),"   ",E35)</f>
        <v>#NAME?</v>
      </c>
      <c r="H35" s="98" t="e">
        <f aca="false">'DCB - IP - True'!N35</f>
        <v>#NAME?</v>
      </c>
      <c r="I35" s="98" t="e">
        <f aca="false">'DCB - IP - True'!O35</f>
        <v>#NAME?</v>
      </c>
      <c r="K35" s="248"/>
    </row>
    <row r="36" customFormat="false" ht="45" hidden="false" customHeight="true" outlineLevel="0" collapsed="false">
      <c r="A36" s="0" t="str">
        <f aca="false">'DCB - IP - True'!C36</f>
        <v>DCB_3_alpha_a_P/N_S</v>
      </c>
      <c r="B36" s="27" t="str">
        <f aca="false">IF(ISNUMBER(SEARCH("_P/N",A36)),SUBSTITUTE(A36,"_P/N",""),"")</f>
        <v>DCB_3_alpha_a_S</v>
      </c>
      <c r="C36" s="98" t="str">
        <f aca="false">'DCB - IP - True'!E36</f>
        <v>P24 - 6/14</v>
      </c>
      <c r="D36" s="0" t="str">
        <f aca="false">'DCB - IP - True'!F36</f>
        <v>58 - J13 - 6/5</v>
      </c>
      <c r="E36" s="0" t="e">
        <f aca="false">'DCB - IP - True'!L36</f>
        <v>#NAME?</v>
      </c>
      <c r="F36" s="98" t="e">
        <f aca="false">CONCATENATE(IF(ISNUMBER(SEARCH("2.5V:",D36)),SUBSTITUTE(D36,"2.5V:",""),D36),"   ",E36)</f>
        <v>#NAME?</v>
      </c>
      <c r="H36" s="98" t="e">
        <f aca="false">'DCB - IP - True'!N36</f>
        <v>#NAME?</v>
      </c>
      <c r="I36" s="98" t="e">
        <f aca="false">'DCB - IP - True'!O36</f>
        <v>#NAME?</v>
      </c>
      <c r="K36" s="248"/>
    </row>
    <row r="37" customFormat="false" ht="45" hidden="false" customHeight="true" outlineLevel="0" collapsed="false">
      <c r="A37" s="0" t="str">
        <f aca="false">'DCB - IP - True'!C37</f>
        <v>DCB_2_alpha_a_P/N</v>
      </c>
      <c r="B37" s="27" t="str">
        <f aca="false">IF(ISNUMBER(SEARCH("_P/N",A37)),SUBSTITUTE(A37,"_P/N",""),"")</f>
        <v>DCB_2_alpha_a</v>
      </c>
      <c r="C37" s="98" t="str">
        <f aca="false">'DCB - IP - True'!E37</f>
        <v>P24 - 7/15</v>
      </c>
      <c r="D37" s="0" t="str">
        <f aca="false">'DCB - IP - True'!F37</f>
        <v>58 - J12 - 8/7</v>
      </c>
      <c r="E37" s="0" t="e">
        <f aca="false">'DCB - IP - True'!L37</f>
        <v>#NAME?</v>
      </c>
      <c r="F37" s="98" t="e">
        <f aca="false">CONCATENATE(IF(ISNUMBER(SEARCH("2.5V:",D37)),SUBSTITUTE(D37,"2.5V:",""),D37),"   ",E37)</f>
        <v>#NAME?</v>
      </c>
      <c r="H37" s="98" t="e">
        <f aca="false">'DCB - IP - True'!N37</f>
        <v>#NAME?</v>
      </c>
      <c r="I37" s="98" t="e">
        <f aca="false">'DCB - IP - True'!O37</f>
        <v>#NAME?</v>
      </c>
      <c r="K37" s="248"/>
    </row>
    <row r="38" customFormat="false" ht="45" hidden="false" customHeight="true" outlineLevel="0" collapsed="false">
      <c r="A38" s="0" t="str">
        <f aca="false">'DCB - IP - True'!C38</f>
        <v>DCB_2_alpha_a_P/N_S</v>
      </c>
      <c r="B38" s="27" t="str">
        <f aca="false">IF(ISNUMBER(SEARCH("_P/N",A38)),SUBSTITUTE(A38,"_P/N",""),"")</f>
        <v>DCB_2_alpha_a_S</v>
      </c>
      <c r="C38" s="98" t="str">
        <f aca="false">'DCB - IP - True'!E38</f>
        <v>P24 - 8/16</v>
      </c>
      <c r="D38" s="0" t="str">
        <f aca="false">'DCB - IP - True'!F38</f>
        <v>58 - J12 - 6/5</v>
      </c>
      <c r="E38" s="0" t="e">
        <f aca="false">'DCB - IP - True'!L38</f>
        <v>#NAME?</v>
      </c>
      <c r="F38" s="98" t="e">
        <f aca="false">CONCATENATE(IF(ISNUMBER(SEARCH("2.5V:",D38)),SUBSTITUTE(D38,"2.5V:",""),D38),"   ",E38)</f>
        <v>#NAME?</v>
      </c>
      <c r="H38" s="98" t="e">
        <f aca="false">'DCB - IP - True'!N38</f>
        <v>#NAME?</v>
      </c>
      <c r="I38" s="98" t="e">
        <f aca="false">'DCB - IP - True'!O38</f>
        <v>#NAME?</v>
      </c>
      <c r="K38" s="248"/>
    </row>
    <row r="39" customFormat="false" ht="5.1" hidden="false" customHeight="true" outlineLevel="0" collapsed="false">
      <c r="B39" s="27" t="str">
        <f aca="false">IF(ISNUMBER(SEARCH("_P/N",A39)),SUBSTITUTE(A39,"_P/N",""),"")</f>
        <v/>
      </c>
      <c r="F39" s="98" t="str">
        <f aca="false">CONCATENATE(IF(ISNUMBER(SEARCH("2.5V:",D39)),SUBSTITUTE(D39,"2.5V:",""),D39),"   ",E39)</f>
        <v>   </v>
      </c>
    </row>
    <row r="40" customFormat="false" ht="45" hidden="false" customHeight="true" outlineLevel="0" collapsed="false">
      <c r="A40" s="0" t="str">
        <f aca="false">'DCB - IP - True'!C40</f>
        <v>DCB_7_beta_a_P/N</v>
      </c>
      <c r="B40" s="27" t="str">
        <f aca="false">IF(ISNUMBER(SEARCH("_P/N",A40)),SUBSTITUTE(A40,"_P/N",""),"")</f>
        <v>DCB_7_beta_a</v>
      </c>
      <c r="C40" s="98" t="str">
        <f aca="false">'DCB - IP - True'!E40</f>
        <v>P26 - 1/9</v>
      </c>
      <c r="D40" s="0" t="str">
        <f aca="false">'DCB - IP - True'!F40</f>
        <v>62 - J13 - 8/7</v>
      </c>
      <c r="E40" s="0" t="e">
        <f aca="false">'DCB - IP - True'!L40</f>
        <v>#NAME?</v>
      </c>
      <c r="F40" s="98" t="e">
        <f aca="false">CONCATENATE(IF(ISNUMBER(SEARCH("2.5V:",D40)),SUBSTITUTE(D40,"2.5V:",""),D40),"   ",E40)</f>
        <v>#NAME?</v>
      </c>
      <c r="H40" s="98" t="e">
        <f aca="false">'DCB - IP - True'!N40</f>
        <v>#NAME?</v>
      </c>
      <c r="I40" s="98" t="e">
        <f aca="false">'DCB - IP - True'!O40</f>
        <v>#NAME?</v>
      </c>
      <c r="K40" s="248"/>
    </row>
    <row r="41" customFormat="false" ht="45" hidden="false" customHeight="true" outlineLevel="0" collapsed="false">
      <c r="A41" s="0" t="str">
        <f aca="false">'DCB - IP - True'!C41</f>
        <v>DCB_7_beta_a_P/N_S</v>
      </c>
      <c r="B41" s="27" t="str">
        <f aca="false">IF(ISNUMBER(SEARCH("_P/N",A41)),SUBSTITUTE(A41,"_P/N",""),"")</f>
        <v>DCB_7_beta_a_S</v>
      </c>
      <c r="C41" s="98" t="str">
        <f aca="false">'DCB - IP - True'!E41</f>
        <v>P26 - 2/10</v>
      </c>
      <c r="D41" s="0" t="str">
        <f aca="false">'DCB - IP - True'!F41</f>
        <v>62 - J13 - 6/5</v>
      </c>
      <c r="E41" s="0" t="e">
        <f aca="false">'DCB - IP - True'!L41</f>
        <v>#NAME?</v>
      </c>
      <c r="F41" s="98" t="e">
        <f aca="false">CONCATENATE(IF(ISNUMBER(SEARCH("2.5V:",D41)),SUBSTITUTE(D41,"2.5V:",""),D41),"   ",E41)</f>
        <v>#NAME?</v>
      </c>
      <c r="H41" s="98" t="e">
        <f aca="false">'DCB - IP - True'!N41</f>
        <v>#NAME?</v>
      </c>
      <c r="I41" s="98" t="e">
        <f aca="false">'DCB - IP - True'!O41</f>
        <v>#NAME?</v>
      </c>
      <c r="K41" s="248"/>
    </row>
    <row r="42" customFormat="false" ht="45" hidden="false" customHeight="true" outlineLevel="0" collapsed="false">
      <c r="A42" s="0" t="str">
        <f aca="false">'DCB - IP - True'!C42</f>
        <v>DCB_6_7_beta_a_25_P/N</v>
      </c>
      <c r="B42" s="27" t="str">
        <f aca="false">IF(ISNUMBER(SEARCH("_P/N",A42)),SUBSTITUTE(A42,"_P/N",""),"")</f>
        <v>DCB_6_7_beta_a_25</v>
      </c>
      <c r="C42" s="98" t="str">
        <f aca="false">'DCB - IP - True'!E42</f>
        <v>P26 - 3/11</v>
      </c>
      <c r="D42" s="0" t="str">
        <f aca="false">'DCB - IP - True'!F42</f>
        <v>2.5V: 66 - J13 - 8/7</v>
      </c>
      <c r="E42" s="0" t="e">
        <f aca="false">'DCB - IP - True'!L42</f>
        <v>#NAME?</v>
      </c>
      <c r="F42" s="98" t="e">
        <f aca="false">CONCATENATE(IF(ISNUMBER(SEARCH("2.5V:",D42)),SUBSTITUTE(D42,"2.5V:",""),D42),"   ",E42)</f>
        <v>#NAME?</v>
      </c>
      <c r="H42" s="98" t="e">
        <f aca="false">'DCB - IP - True'!N42</f>
        <v>#NAME?</v>
      </c>
      <c r="I42" s="98" t="e">
        <f aca="false">'DCB - IP - True'!O42</f>
        <v>#NAME?</v>
      </c>
      <c r="K42" s="248"/>
    </row>
    <row r="43" customFormat="false" ht="45" hidden="false" customHeight="true" outlineLevel="0" collapsed="false">
      <c r="A43" s="0" t="str">
        <f aca="false">'DCB - IP - True'!C43</f>
        <v>DCB_8_beta_a_P/N</v>
      </c>
      <c r="B43" s="27" t="str">
        <f aca="false">IF(ISNUMBER(SEARCH("_P/N",A43)),SUBSTITUTE(A43,"_P/N",""),"")</f>
        <v>DCB_8_beta_a</v>
      </c>
      <c r="C43" s="98" t="str">
        <f aca="false">'DCB - IP - True'!E43</f>
        <v>P26 - 4/12</v>
      </c>
      <c r="D43" s="0" t="str">
        <f aca="false">'DCB - IP - True'!F43</f>
        <v>60 - J13 - 4/3</v>
      </c>
      <c r="E43" s="0" t="e">
        <f aca="false">'DCB - IP - True'!L43</f>
        <v>#NAME?</v>
      </c>
      <c r="F43" s="98" t="e">
        <f aca="false">CONCATENATE(IF(ISNUMBER(SEARCH("2.5V:",D43)),SUBSTITUTE(D43,"2.5V:",""),D43),"   ",E43)</f>
        <v>#NAME?</v>
      </c>
      <c r="H43" s="98" t="e">
        <f aca="false">'DCB - IP - True'!N43</f>
        <v>#NAME?</v>
      </c>
      <c r="I43" s="98" t="e">
        <f aca="false">'DCB - IP - True'!O43</f>
        <v>#NAME?</v>
      </c>
      <c r="K43" s="248"/>
    </row>
    <row r="44" customFormat="false" ht="45" hidden="false" customHeight="true" outlineLevel="0" collapsed="false">
      <c r="A44" s="0" t="str">
        <f aca="false">'DCB - IP - True'!C44</f>
        <v>DCB_8_beta_a_P/N_S</v>
      </c>
      <c r="B44" s="27" t="str">
        <f aca="false">IF(ISNUMBER(SEARCH("_P/N",A44)),SUBSTITUTE(A44,"_P/N",""),"")</f>
        <v>DCB_8_beta_a_S</v>
      </c>
      <c r="C44" s="98" t="str">
        <f aca="false">'DCB - IP - True'!E44</f>
        <v>P26 - 5/13</v>
      </c>
      <c r="D44" s="0" t="str">
        <f aca="false">'DCB - IP - True'!F44</f>
        <v>60 - J13 - 2/1</v>
      </c>
      <c r="E44" s="0" t="e">
        <f aca="false">'DCB - IP - True'!L44</f>
        <v>#NAME?</v>
      </c>
      <c r="F44" s="98" t="e">
        <f aca="false">CONCATENATE(IF(ISNUMBER(SEARCH("2.5V:",D44)),SUBSTITUTE(D44,"2.5V:",""),D44),"   ",E44)</f>
        <v>#NAME?</v>
      </c>
      <c r="H44" s="98" t="e">
        <f aca="false">'DCB - IP - True'!N44</f>
        <v>#NAME?</v>
      </c>
      <c r="I44" s="98" t="e">
        <f aca="false">'DCB - IP - True'!O44</f>
        <v>#NAME?</v>
      </c>
      <c r="K44" s="248"/>
    </row>
    <row r="45" customFormat="false" ht="45" hidden="false" customHeight="true" outlineLevel="0" collapsed="false">
      <c r="A45" s="0" t="str">
        <f aca="false">'DCB - IP - True'!C45</f>
        <v>DCB_10_11_beta_a_25_P/N</v>
      </c>
      <c r="B45" s="27" t="str">
        <f aca="false">IF(ISNUMBER(SEARCH("_P/N",A45)),SUBSTITUTE(A45,"_P/N",""),"")</f>
        <v>DCB_10_11_beta_a_25</v>
      </c>
      <c r="C45" s="98" t="str">
        <f aca="false">'DCB - IP - True'!E45</f>
        <v>P26 - 6/14</v>
      </c>
      <c r="D45" s="0" t="str">
        <f aca="false">'DCB - IP - True'!F45</f>
        <v>2.5V: 66 - J12 - 6/5</v>
      </c>
      <c r="E45" s="0" t="e">
        <f aca="false">'DCB - IP - True'!L45</f>
        <v>#NAME?</v>
      </c>
      <c r="F45" s="98" t="e">
        <f aca="false">CONCATENATE(IF(ISNUMBER(SEARCH("2.5V:",D45)),SUBSTITUTE(D45,"2.5V:",""),D45),"   ",E45)</f>
        <v>#NAME?</v>
      </c>
      <c r="H45" s="98" t="e">
        <f aca="false">'DCB - IP - True'!N45</f>
        <v>#NAME?</v>
      </c>
      <c r="I45" s="98" t="e">
        <f aca="false">'DCB - IP - True'!O45</f>
        <v>#NAME?</v>
      </c>
      <c r="K45" s="248"/>
    </row>
    <row r="46" customFormat="false" ht="45" hidden="false" customHeight="true" outlineLevel="0" collapsed="false">
      <c r="A46" s="0" t="str">
        <f aca="false">'DCB - IP - True'!C46</f>
        <v>DCB_11_beta_a_P/N</v>
      </c>
      <c r="B46" s="27" t="str">
        <f aca="false">IF(ISNUMBER(SEARCH("_P/N",A46)),SUBSTITUTE(A46,"_P/N",""),"")</f>
        <v>DCB_11_beta_a</v>
      </c>
      <c r="C46" s="98" t="str">
        <f aca="false">'DCB - IP - True'!E46</f>
        <v>P26 - 7/15</v>
      </c>
      <c r="D46" s="0" t="str">
        <f aca="false">'DCB - IP - True'!F46</f>
        <v>61 - J13 - 4/3</v>
      </c>
      <c r="E46" s="0" t="e">
        <f aca="false">'DCB - IP - True'!L46</f>
        <v>#NAME?</v>
      </c>
      <c r="F46" s="98" t="e">
        <f aca="false">CONCATENATE(IF(ISNUMBER(SEARCH("2.5V:",D46)),SUBSTITUTE(D46,"2.5V:",""),D46),"   ",E46)</f>
        <v>#NAME?</v>
      </c>
      <c r="H46" s="98" t="e">
        <f aca="false">'DCB - IP - True'!N46</f>
        <v>#NAME?</v>
      </c>
      <c r="I46" s="98" t="e">
        <f aca="false">'DCB - IP - True'!O46</f>
        <v>#NAME?</v>
      </c>
      <c r="K46" s="248"/>
    </row>
    <row r="47" customFormat="false" ht="5.1" hidden="false" customHeight="true" outlineLevel="0" collapsed="false">
      <c r="B47" s="27" t="str">
        <f aca="false">IF(ISNUMBER(SEARCH("_P/N",A47)),SUBSTITUTE(A47,"_P/N",""),"")</f>
        <v/>
      </c>
      <c r="F47" s="98" t="str">
        <f aca="false">CONCATENATE(IF(ISNUMBER(SEARCH("2.5V:",D47)),SUBSTITUTE(D47,"2.5V:",""),D47),"   ",E47)</f>
        <v>   </v>
      </c>
    </row>
    <row r="48" customFormat="false" ht="5.1" hidden="false" customHeight="true" outlineLevel="0" collapsed="false">
      <c r="B48" s="27" t="str">
        <f aca="false">IF(ISNUMBER(SEARCH("_P/N",A48)),SUBSTITUTE(A48,"_P/N",""),"")</f>
        <v/>
      </c>
      <c r="F48" s="98" t="str">
        <f aca="false">CONCATENATE(IF(ISNUMBER(SEARCH("2.5V:",D48)),SUBSTITUTE(D48,"2.5V:",""),D48),"   ",E48)</f>
        <v>   </v>
      </c>
    </row>
    <row r="49" customFormat="false" ht="45" hidden="false" customHeight="true" outlineLevel="0" collapsed="false">
      <c r="A49" s="0" t="str">
        <f aca="false">'DCB - IP - True'!C49</f>
        <v>DCB_0_beta_a_P/N</v>
      </c>
      <c r="B49" s="27" t="str">
        <f aca="false">IF(ISNUMBER(SEARCH("_P/N",A49)),SUBSTITUTE(A49,"_P/N",""),"")</f>
        <v>DCB_0_beta_a</v>
      </c>
      <c r="C49" s="98" t="str">
        <f aca="false">'DCB - IP - True'!E49</f>
        <v>P27 - 1/9</v>
      </c>
      <c r="D49" s="0" t="str">
        <f aca="false">'DCB - IP - True'!F49</f>
        <v>60 - J12 - 4/3</v>
      </c>
      <c r="E49" s="0" t="e">
        <f aca="false">'DCB - IP - True'!L49</f>
        <v>#NAME?</v>
      </c>
      <c r="F49" s="98" t="e">
        <f aca="false">CONCATENATE(IF(ISNUMBER(SEARCH("2.5V:",D49)),SUBSTITUTE(D49,"2.5V:",""),D49),"   ",E49)</f>
        <v>#NAME?</v>
      </c>
      <c r="H49" s="98" t="e">
        <f aca="false">'DCB - IP - True'!N49</f>
        <v>#NAME?</v>
      </c>
      <c r="I49" s="98" t="e">
        <f aca="false">'DCB - IP - True'!O49</f>
        <v>#NAME?</v>
      </c>
      <c r="K49" s="248"/>
    </row>
    <row r="50" customFormat="false" ht="45" hidden="false" customHeight="true" outlineLevel="0" collapsed="false">
      <c r="A50" s="0" t="str">
        <f aca="false">'DCB - IP - True'!C50</f>
        <v>DCB_1_beta_a_P/N_S</v>
      </c>
      <c r="B50" s="27" t="str">
        <f aca="false">IF(ISNUMBER(SEARCH("_P/N",A50)),SUBSTITUTE(A50,"_P/N",""),"")</f>
        <v>DCB_1_beta_a_S</v>
      </c>
      <c r="C50" s="98" t="str">
        <f aca="false">'DCB - IP - True'!E50</f>
        <v>P27 - 2/10</v>
      </c>
      <c r="D50" s="0" t="str">
        <f aca="false">'DCB - IP - True'!F50</f>
        <v>60 - J12 - 6/5</v>
      </c>
      <c r="E50" s="0" t="e">
        <f aca="false">'DCB - IP - True'!L50</f>
        <v>#NAME?</v>
      </c>
      <c r="F50" s="98" t="e">
        <f aca="false">CONCATENATE(IF(ISNUMBER(SEARCH("2.5V:",D50)),SUBSTITUTE(D50,"2.5V:",""),D50),"   ",E50)</f>
        <v>#NAME?</v>
      </c>
      <c r="H50" s="98" t="e">
        <f aca="false">'DCB - IP - True'!N50</f>
        <v>#NAME?</v>
      </c>
      <c r="I50" s="98" t="e">
        <f aca="false">'DCB - IP - True'!O50</f>
        <v>#NAME?</v>
      </c>
      <c r="K50" s="248"/>
    </row>
    <row r="51" customFormat="false" ht="45" hidden="false" customHeight="true" outlineLevel="0" collapsed="false">
      <c r="A51" s="0" t="str">
        <f aca="false">'DCB - IP - True'!C51</f>
        <v>DCB_1_beta_a_P/N</v>
      </c>
      <c r="B51" s="27" t="str">
        <f aca="false">IF(ISNUMBER(SEARCH("_P/N",A51)),SUBSTITUTE(A51,"_P/N",""),"")</f>
        <v>DCB_1_beta_a</v>
      </c>
      <c r="C51" s="98" t="str">
        <f aca="false">'DCB - IP - True'!E51</f>
        <v>P27 - 3/11</v>
      </c>
      <c r="D51" s="0" t="str">
        <f aca="false">'DCB - IP - True'!F51</f>
        <v>60 - J12 - 8/7</v>
      </c>
      <c r="E51" s="0" t="e">
        <f aca="false">'DCB - IP - True'!L51</f>
        <v>#NAME?</v>
      </c>
      <c r="F51" s="98" t="e">
        <f aca="false">CONCATENATE(IF(ISNUMBER(SEARCH("2.5V:",D51)),SUBSTITUTE(D51,"2.5V:",""),D51),"   ",E51)</f>
        <v>#NAME?</v>
      </c>
      <c r="H51" s="98" t="e">
        <f aca="false">'DCB - IP - True'!N51</f>
        <v>#NAME?</v>
      </c>
      <c r="I51" s="98" t="e">
        <f aca="false">'DCB - IP - True'!O51</f>
        <v>#NAME?</v>
      </c>
      <c r="K51" s="248"/>
    </row>
    <row r="52" customFormat="false" ht="45" hidden="false" customHeight="true" outlineLevel="0" collapsed="false">
      <c r="A52" s="0" t="str">
        <f aca="false">'DCB - IP - True'!C52</f>
        <v>DCB_4_beta_a_P/N</v>
      </c>
      <c r="B52" s="27" t="str">
        <f aca="false">IF(ISNUMBER(SEARCH("_P/N",A52)),SUBSTITUTE(A52,"_P/N",""),"")</f>
        <v>DCB_4_beta_a</v>
      </c>
      <c r="C52" s="98" t="str">
        <f aca="false">'DCB - IP - True'!E52</f>
        <v>P27 - 4/12</v>
      </c>
      <c r="D52" s="0" t="str">
        <f aca="false">'DCB - IP - True'!F52</f>
        <v>62 - J12 - 4/3</v>
      </c>
      <c r="E52" s="0" t="e">
        <f aca="false">'DCB - IP - True'!L52</f>
        <v>#NAME?</v>
      </c>
      <c r="F52" s="98" t="e">
        <f aca="false">CONCATENATE(IF(ISNUMBER(SEARCH("2.5V:",D52)),SUBSTITUTE(D52,"2.5V:",""),D52),"   ",E52)</f>
        <v>#NAME?</v>
      </c>
      <c r="H52" s="98" t="e">
        <f aca="false">'DCB - IP - True'!N52</f>
        <v>#NAME?</v>
      </c>
      <c r="I52" s="98" t="e">
        <f aca="false">'DCB - IP - True'!O52</f>
        <v>#NAME?</v>
      </c>
      <c r="K52" s="248"/>
    </row>
    <row r="53" customFormat="false" ht="45" hidden="false" customHeight="true" outlineLevel="0" collapsed="false">
      <c r="A53" s="0" t="str">
        <f aca="false">'DCB - IP - True'!C53</f>
        <v>DCB_4_beta_a_P/N_S</v>
      </c>
      <c r="B53" s="27" t="str">
        <f aca="false">IF(ISNUMBER(SEARCH("_P/N",A53)),SUBSTITUTE(A53,"_P/N",""),"")</f>
        <v>DCB_4_beta_a_S</v>
      </c>
      <c r="C53" s="98" t="str">
        <f aca="false">'DCB - IP - True'!E53</f>
        <v>P27 - 5/13</v>
      </c>
      <c r="D53" s="0" t="str">
        <f aca="false">'DCB - IP - True'!F53</f>
        <v>62 - J12 - 2/1</v>
      </c>
      <c r="E53" s="0" t="e">
        <f aca="false">'DCB - IP - True'!L53</f>
        <v>#NAME?</v>
      </c>
      <c r="F53" s="98" t="e">
        <f aca="false">CONCATENATE(IF(ISNUMBER(SEARCH("2.5V:",D53)),SUBSTITUTE(D53,"2.5V:",""),D53),"   ",E53)</f>
        <v>#NAME?</v>
      </c>
      <c r="H53" s="98" t="e">
        <f aca="false">'DCB - IP - True'!N53</f>
        <v>#NAME?</v>
      </c>
      <c r="I53" s="98" t="e">
        <f aca="false">'DCB - IP - True'!O53</f>
        <v>#NAME?</v>
      </c>
      <c r="K53" s="248"/>
    </row>
    <row r="54" customFormat="false" ht="45" hidden="false" customHeight="true" outlineLevel="0" collapsed="false">
      <c r="A54" s="0" t="str">
        <f aca="false">'DCB - IP - True'!C54</f>
        <v>DCB_0_beta_a_P/N_S</v>
      </c>
      <c r="B54" s="27" t="str">
        <f aca="false">IF(ISNUMBER(SEARCH("_P/N",A54)),SUBSTITUTE(A54,"_P/N",""),"")</f>
        <v>DCB_0_beta_a_S</v>
      </c>
      <c r="C54" s="98" t="str">
        <f aca="false">'DCB - IP - True'!E54</f>
        <v>P27 - 6/14</v>
      </c>
      <c r="D54" s="0" t="str">
        <f aca="false">'DCB - IP - True'!F54</f>
        <v>60 - J12 - 2/1</v>
      </c>
      <c r="E54" s="0" t="e">
        <f aca="false">'DCB - IP - True'!L54</f>
        <v>#NAME?</v>
      </c>
      <c r="F54" s="98" t="e">
        <f aca="false">CONCATENATE(IF(ISNUMBER(SEARCH("2.5V:",D54)),SUBSTITUTE(D54,"2.5V:",""),D54),"   ",E54)</f>
        <v>#NAME?</v>
      </c>
      <c r="H54" s="98" t="e">
        <f aca="false">'DCB - IP - True'!N54</f>
        <v>#NAME?</v>
      </c>
      <c r="I54" s="98" t="e">
        <f aca="false">'DCB - IP - True'!O54</f>
        <v>#NAME?</v>
      </c>
      <c r="K54" s="248"/>
    </row>
    <row r="55" customFormat="false" ht="5.1" hidden="false" customHeight="true" outlineLevel="0" collapsed="false">
      <c r="B55" s="27" t="str">
        <f aca="false">IF(ISNUMBER(SEARCH("_P/N",A55)),SUBSTITUTE(A55,"_P/N",""),"")</f>
        <v/>
      </c>
      <c r="F55" s="98" t="str">
        <f aca="false">CONCATENATE(IF(ISNUMBER(SEARCH("2.5V:",D55)),SUBSTITUTE(D55,"2.5V:",""),D55),"   ",E55)</f>
        <v>   </v>
      </c>
    </row>
    <row r="56" customFormat="false" ht="5.1" hidden="false" customHeight="true" outlineLevel="0" collapsed="false">
      <c r="B56" s="27" t="str">
        <f aca="false">IF(ISNUMBER(SEARCH("_P/N",A56)),SUBSTITUTE(A56,"_P/N",""),"")</f>
        <v/>
      </c>
      <c r="F56" s="98" t="str">
        <f aca="false">CONCATENATE(IF(ISNUMBER(SEARCH("2.5V:",D56)),SUBSTITUTE(D56,"2.5V:",""),D56),"   ",E56)</f>
        <v>   </v>
      </c>
    </row>
    <row r="57" customFormat="false" ht="138.75" hidden="false" customHeight="true" outlineLevel="0" collapsed="false">
      <c r="B57" s="27" t="str">
        <f aca="false">IF(ISNUMBER(SEARCH("_P/N",A57)),SUBSTITUTE(A57,"_P/N",""),"")</f>
        <v/>
      </c>
      <c r="F57" s="98" t="str">
        <f aca="false">CONCATENATE(IF(ISNUMBER(SEARCH("2.5V:",D57)),SUBSTITUTE(D57,"2.5V:",""),D57),"   ",E57)</f>
        <v>   </v>
      </c>
    </row>
    <row r="58" customFormat="false" ht="45" hidden="false" customHeight="true" outlineLevel="0" collapsed="false">
      <c r="A58" s="0" t="str">
        <f aca="false">'DCB - IP - True'!C58</f>
        <v>DCB_6_beta_a_P/N_S</v>
      </c>
      <c r="B58" s="27" t="str">
        <f aca="false">IF(ISNUMBER(SEARCH("_P/N",A58)),SUBSTITUTE(A58,"_P/N",""),"")</f>
        <v>DCB_6_beta_a_S</v>
      </c>
      <c r="C58" s="98" t="str">
        <f aca="false">'DCB - IP - True'!E58</f>
        <v>P29 - 1/9</v>
      </c>
      <c r="D58" s="0" t="str">
        <f aca="false">'DCB - IP - True'!F58</f>
        <v>62 - J13 - 2/1</v>
      </c>
      <c r="E58" s="0" t="e">
        <f aca="false">'DCB - IP - True'!L58</f>
        <v>#NAME?</v>
      </c>
      <c r="F58" s="98" t="e">
        <f aca="false">CONCATENATE(IF(ISNUMBER(SEARCH("2.5V:",D58)),SUBSTITUTE(D58,"2.5V:",""),D58),"   ",E58)</f>
        <v>#NAME?</v>
      </c>
      <c r="H58" s="98" t="e">
        <f aca="false">'DCB - IP - True'!N58</f>
        <v>#NAME?</v>
      </c>
      <c r="I58" s="98" t="e">
        <f aca="false">'DCB - IP - True'!O58</f>
        <v>#NAME?</v>
      </c>
      <c r="K58" s="248"/>
    </row>
    <row r="59" customFormat="false" ht="45" hidden="false" customHeight="true" outlineLevel="0" collapsed="false">
      <c r="A59" s="0" t="str">
        <f aca="false">'DCB - IP - True'!C59</f>
        <v>DCB_6_beta_a_P/N</v>
      </c>
      <c r="B59" s="27" t="str">
        <f aca="false">IF(ISNUMBER(SEARCH("_P/N",A59)),SUBSTITUTE(A59,"_P/N",""),"")</f>
        <v>DCB_6_beta_a</v>
      </c>
      <c r="C59" s="98" t="str">
        <f aca="false">'DCB - IP - True'!E59</f>
        <v>P29 - 2/10</v>
      </c>
      <c r="D59" s="0" t="str">
        <f aca="false">'DCB - IP - True'!F59</f>
        <v>62 - J13 - 4/3</v>
      </c>
      <c r="E59" s="0" t="e">
        <f aca="false">'DCB - IP - True'!L59</f>
        <v>#NAME?</v>
      </c>
      <c r="F59" s="98" t="e">
        <f aca="false">CONCATENATE(IF(ISNUMBER(SEARCH("2.5V:",D59)),SUBSTITUTE(D59,"2.5V:",""),D59),"   ",E59)</f>
        <v>#NAME?</v>
      </c>
      <c r="H59" s="98" t="e">
        <f aca="false">'DCB - IP - True'!N59</f>
        <v>#NAME?</v>
      </c>
      <c r="I59" s="98" t="e">
        <f aca="false">'DCB - IP - True'!O59</f>
        <v>#NAME?</v>
      </c>
      <c r="K59" s="248"/>
    </row>
    <row r="60" customFormat="false" ht="45" hidden="false" customHeight="true" outlineLevel="0" collapsed="false">
      <c r="A60" s="0" t="str">
        <f aca="false">'DCB - IP - True'!C60</f>
        <v>DCB_9_beta_a_P/N_S</v>
      </c>
      <c r="B60" s="27" t="str">
        <f aca="false">IF(ISNUMBER(SEARCH("_P/N",A60)),SUBSTITUTE(A60,"_P/N",""),"")</f>
        <v>DCB_9_beta_a_S</v>
      </c>
      <c r="C60" s="98" t="str">
        <f aca="false">'DCB - IP - True'!E60</f>
        <v>P29 - 3/11</v>
      </c>
      <c r="D60" s="0" t="str">
        <f aca="false">'DCB - IP - True'!F60</f>
        <v>60 - J13 - 6/5</v>
      </c>
      <c r="E60" s="0" t="e">
        <f aca="false">'DCB - IP - True'!L60</f>
        <v>#NAME?</v>
      </c>
      <c r="F60" s="98" t="e">
        <f aca="false">CONCATENATE(IF(ISNUMBER(SEARCH("2.5V:",D60)),SUBSTITUTE(D60,"2.5V:",""),D60),"   ",E60)</f>
        <v>#NAME?</v>
      </c>
      <c r="H60" s="98" t="e">
        <f aca="false">'DCB - IP - True'!N60</f>
        <v>#NAME?</v>
      </c>
      <c r="I60" s="98" t="e">
        <f aca="false">'DCB - IP - True'!O60</f>
        <v>#NAME?</v>
      </c>
      <c r="K60" s="248"/>
    </row>
    <row r="61" customFormat="false" ht="45" hidden="false" customHeight="true" outlineLevel="0" collapsed="false">
      <c r="A61" s="0" t="str">
        <f aca="false">'DCB - IP - True'!C61</f>
        <v>DCB_8_9_beta_a_25_P/N</v>
      </c>
      <c r="B61" s="27" t="str">
        <f aca="false">IF(ISNUMBER(SEARCH("_P/N",A61)),SUBSTITUTE(A61,"_P/N",""),"")</f>
        <v>DCB_8_9_beta_a_25</v>
      </c>
      <c r="C61" s="98" t="str">
        <f aca="false">'DCB - IP - True'!E61</f>
        <v>P29 - 4/12</v>
      </c>
      <c r="D61" s="0" t="str">
        <f aca="false">'DCB - IP - True'!F61</f>
        <v>2.5V: 66 - J13 - 6/5</v>
      </c>
      <c r="E61" s="0" t="e">
        <f aca="false">'DCB - IP - True'!L61</f>
        <v>#NAME?</v>
      </c>
      <c r="F61" s="98" t="e">
        <f aca="false">CONCATENATE(IF(ISNUMBER(SEARCH("2.5V:",D61)),SUBSTITUTE(D61,"2.5V:",""),D61),"   ",E61)</f>
        <v>#NAME?</v>
      </c>
      <c r="H61" s="98" t="e">
        <f aca="false">'DCB - IP - True'!N61</f>
        <v>#NAME?</v>
      </c>
      <c r="I61" s="98" t="e">
        <f aca="false">'DCB - IP - True'!O61</f>
        <v>#NAME?</v>
      </c>
      <c r="K61" s="248"/>
    </row>
    <row r="62" customFormat="false" ht="45" hidden="false" customHeight="true" outlineLevel="0" collapsed="false">
      <c r="A62" s="0" t="str">
        <f aca="false">'DCB - IP - True'!C62</f>
        <v>DCB_9_beta_a_P/N</v>
      </c>
      <c r="B62" s="27" t="str">
        <f aca="false">IF(ISNUMBER(SEARCH("_P/N",A62)),SUBSTITUTE(A62,"_P/N",""),"")</f>
        <v>DCB_9_beta_a</v>
      </c>
      <c r="C62" s="98" t="str">
        <f aca="false">'DCB - IP - True'!E62</f>
        <v>P29 - 5/13</v>
      </c>
      <c r="D62" s="0" t="str">
        <f aca="false">'DCB - IP - True'!F62</f>
        <v>60 - J13 - 8/7</v>
      </c>
      <c r="E62" s="0" t="e">
        <f aca="false">'DCB - IP - True'!L62</f>
        <v>#NAME?</v>
      </c>
      <c r="F62" s="98" t="e">
        <f aca="false">CONCATENATE(IF(ISNUMBER(SEARCH("2.5V:",D62)),SUBSTITUTE(D62,"2.5V:",""),D62),"   ",E62)</f>
        <v>#NAME?</v>
      </c>
      <c r="H62" s="98" t="e">
        <f aca="false">'DCB - IP - True'!N62</f>
        <v>#NAME?</v>
      </c>
      <c r="I62" s="98" t="e">
        <f aca="false">'DCB - IP - True'!O62</f>
        <v>#NAME?</v>
      </c>
      <c r="K62" s="248"/>
    </row>
    <row r="63" customFormat="false" ht="45" hidden="false" customHeight="true" outlineLevel="0" collapsed="false">
      <c r="A63" s="0" t="str">
        <f aca="false">'DCB - IP - True'!C63</f>
        <v>DCB_10_beta_a_P/N_S</v>
      </c>
      <c r="B63" s="27" t="str">
        <f aca="false">IF(ISNUMBER(SEARCH("_P/N",A63)),SUBSTITUTE(A63,"_P/N",""),"")</f>
        <v>DCB_10_beta_a_S</v>
      </c>
      <c r="C63" s="98" t="str">
        <f aca="false">'DCB - IP - True'!E63</f>
        <v>P29 - 6/14</v>
      </c>
      <c r="D63" s="0" t="str">
        <f aca="false">'DCB - IP - True'!F63</f>
        <v>61 - J12 - 2/1</v>
      </c>
      <c r="E63" s="0" t="e">
        <f aca="false">'DCB - IP - True'!L63</f>
        <v>#NAME?</v>
      </c>
      <c r="F63" s="98" t="e">
        <f aca="false">CONCATENATE(IF(ISNUMBER(SEARCH("2.5V:",D63)),SUBSTITUTE(D63,"2.5V:",""),D63),"   ",E63)</f>
        <v>#NAME?</v>
      </c>
      <c r="H63" s="98" t="e">
        <f aca="false">'DCB - IP - True'!N63</f>
        <v>#NAME?</v>
      </c>
      <c r="I63" s="98" t="e">
        <f aca="false">'DCB - IP - True'!O63</f>
        <v>#NAME?</v>
      </c>
      <c r="K63" s="248"/>
    </row>
    <row r="64" customFormat="false" ht="45" hidden="false" customHeight="true" outlineLevel="0" collapsed="false">
      <c r="A64" s="0" t="str">
        <f aca="false">'DCB - IP - True'!C64</f>
        <v>DCB_10_beta_a_P/N</v>
      </c>
      <c r="B64" s="27" t="str">
        <f aca="false">IF(ISNUMBER(SEARCH("_P/N",A64)),SUBSTITUTE(A64,"_P/N",""),"")</f>
        <v>DCB_10_beta_a</v>
      </c>
      <c r="C64" s="98" t="str">
        <f aca="false">'DCB - IP - True'!E64</f>
        <v>P29 - 7/15</v>
      </c>
      <c r="D64" s="0" t="str">
        <f aca="false">'DCB - IP - True'!F64</f>
        <v>61 - J12 - 4/3</v>
      </c>
      <c r="E64" s="0" t="e">
        <f aca="false">'DCB - IP - True'!L64</f>
        <v>#NAME?</v>
      </c>
      <c r="F64" s="98" t="e">
        <f aca="false">CONCATENATE(IF(ISNUMBER(SEARCH("2.5V:",D64)),SUBSTITUTE(D64,"2.5V:",""),D64),"   ",E64)</f>
        <v>#NAME?</v>
      </c>
      <c r="H64" s="98" t="e">
        <f aca="false">'DCB - IP - True'!N64</f>
        <v>#NAME?</v>
      </c>
      <c r="I64" s="98" t="e">
        <f aca="false">'DCB - IP - True'!O64</f>
        <v>#NAME?</v>
      </c>
      <c r="K64" s="248"/>
    </row>
    <row r="65" customFormat="false" ht="45" hidden="false" customHeight="true" outlineLevel="0" collapsed="false">
      <c r="A65" s="0" t="str">
        <f aca="false">'DCB - IP - True'!C65</f>
        <v>DCB_11_beta_a_P/N_S</v>
      </c>
      <c r="B65" s="27" t="str">
        <f aca="false">IF(ISNUMBER(SEARCH("_P/N",A65)),SUBSTITUTE(A65,"_P/N",""),"")</f>
        <v>DCB_11_beta_a_S</v>
      </c>
      <c r="C65" s="98" t="str">
        <f aca="false">'DCB - IP - True'!E65</f>
        <v>P29 - 8/16</v>
      </c>
      <c r="D65" s="0" t="str">
        <f aca="false">'DCB - IP - True'!F65</f>
        <v>61 - J13 - 2/1</v>
      </c>
      <c r="E65" s="0" t="e">
        <f aca="false">'DCB - IP - True'!L65</f>
        <v>#NAME?</v>
      </c>
      <c r="F65" s="98" t="e">
        <f aca="false">CONCATENATE(IF(ISNUMBER(SEARCH("2.5V:",D65)),SUBSTITUTE(D65,"2.5V:",""),D65),"   ",E65)</f>
        <v>#NAME?</v>
      </c>
      <c r="H65" s="98" t="e">
        <f aca="false">'DCB - IP - True'!N65</f>
        <v>#NAME?</v>
      </c>
      <c r="I65" s="98" t="e">
        <f aca="false">'DCB - IP - True'!O65</f>
        <v>#NAME?</v>
      </c>
      <c r="K65" s="248"/>
    </row>
    <row r="66" customFormat="false" ht="5.1" hidden="false" customHeight="true" outlineLevel="0" collapsed="false">
      <c r="B66" s="27" t="str">
        <f aca="false">IF(ISNUMBER(SEARCH("_P/N",A66)),SUBSTITUTE(A66,"_P/N",""),"")</f>
        <v/>
      </c>
      <c r="F66" s="98" t="str">
        <f aca="false">CONCATENATE(IF(ISNUMBER(SEARCH("2.5V:",D66)),SUBSTITUTE(D66,"2.5V:",""),D66),"   ",E66)</f>
        <v>   </v>
      </c>
    </row>
    <row r="67" customFormat="false" ht="45" hidden="false" customHeight="true" outlineLevel="0" collapsed="false">
      <c r="A67" s="0" t="str">
        <f aca="false">'DCB - IP - True'!C67</f>
        <v>DCB_0_1_beta_a_25_P/N</v>
      </c>
      <c r="B67" s="27" t="str">
        <f aca="false">IF(ISNUMBER(SEARCH("_P/N",A67)),SUBSTITUTE(A67,"_P/N",""),"")</f>
        <v>DCB_0_1_beta_a_25</v>
      </c>
      <c r="C67" s="98" t="str">
        <f aca="false">'DCB - IP - True'!E67</f>
        <v>P30 - 1/9</v>
      </c>
      <c r="D67" s="0" t="str">
        <f aca="false">'DCB - IP - True'!F67</f>
        <v>2.5V: 66 - J13 - 2/1</v>
      </c>
      <c r="E67" s="0" t="e">
        <f aca="false">'DCB - IP - True'!L67</f>
        <v>#NAME?</v>
      </c>
      <c r="F67" s="98" t="e">
        <f aca="false">CONCATENATE(IF(ISNUMBER(SEARCH("2.5V:",D67)),SUBSTITUTE(D67,"2.5V:",""),D67),"   ",E67)</f>
        <v>#NAME?</v>
      </c>
      <c r="H67" s="98" t="e">
        <f aca="false">'DCB - IP - True'!N67</f>
        <v>#NAME?</v>
      </c>
      <c r="I67" s="98" t="e">
        <f aca="false">'DCB - IP - True'!O67</f>
        <v>#NAME?</v>
      </c>
      <c r="K67" s="248"/>
    </row>
    <row r="68" customFormat="false" ht="5.1" hidden="false" customHeight="true" outlineLevel="0" collapsed="false">
      <c r="B68" s="27" t="str">
        <f aca="false">IF(ISNUMBER(SEARCH("_P/N",A68)),SUBSTITUTE(A68,"_P/N",""),"")</f>
        <v/>
      </c>
      <c r="F68" s="98" t="str">
        <f aca="false">CONCATENATE(IF(ISNUMBER(SEARCH("2.5V:",D68)),SUBSTITUTE(D68,"2.5V:",""),D68),"   ",E68)</f>
        <v>   </v>
      </c>
    </row>
    <row r="69" customFormat="false" ht="45" hidden="false" customHeight="true" outlineLevel="0" collapsed="false">
      <c r="A69" s="0" t="str">
        <f aca="false">'DCB - IP - True'!C69</f>
        <v>DCB_5_beta_a_P/N_S</v>
      </c>
      <c r="B69" s="27" t="str">
        <f aca="false">IF(ISNUMBER(SEARCH("_P/N",A69)),SUBSTITUTE(A69,"_P/N",""),"")</f>
        <v>DCB_5_beta_a_S</v>
      </c>
      <c r="C69" s="98" t="str">
        <f aca="false">'DCB - IP - True'!E69</f>
        <v>P30 - 3/11</v>
      </c>
      <c r="D69" s="0" t="str">
        <f aca="false">'DCB - IP - True'!F69</f>
        <v>62 - J12 - 6/5</v>
      </c>
      <c r="E69" s="0" t="e">
        <f aca="false">'DCB - IP - True'!L69</f>
        <v>#NAME?</v>
      </c>
      <c r="F69" s="98" t="e">
        <f aca="false">CONCATENATE(IF(ISNUMBER(SEARCH("2.5V:",D69)),SUBSTITUTE(D69,"2.5V:",""),D69),"   ",E69)</f>
        <v>#NAME?</v>
      </c>
      <c r="H69" s="98" t="e">
        <f aca="false">'DCB - IP - True'!N69</f>
        <v>#NAME?</v>
      </c>
      <c r="I69" s="98" t="e">
        <f aca="false">'DCB - IP - True'!O69</f>
        <v>#NAME?</v>
      </c>
      <c r="K69" s="248"/>
    </row>
    <row r="70" customFormat="false" ht="45" hidden="false" customHeight="true" outlineLevel="0" collapsed="false">
      <c r="A70" s="0" t="str">
        <f aca="false">'DCB - IP - True'!C70</f>
        <v>DCB_4_5_beta_a_25_P/N</v>
      </c>
      <c r="B70" s="27" t="str">
        <f aca="false">IF(ISNUMBER(SEARCH("_P/N",A70)),SUBSTITUTE(A70,"_P/N",""),"")</f>
        <v>DCB_4_5_beta_a_25</v>
      </c>
      <c r="C70" s="98" t="str">
        <f aca="false">'DCB - IP - True'!E70</f>
        <v>P30 - 4/12</v>
      </c>
      <c r="D70" s="0" t="str">
        <f aca="false">'DCB - IP - True'!F70</f>
        <v>2.5V: 66 - J13 - 4/3</v>
      </c>
      <c r="E70" s="0" t="e">
        <f aca="false">'DCB - IP - True'!L70</f>
        <v>#NAME?</v>
      </c>
      <c r="F70" s="98" t="e">
        <f aca="false">CONCATENATE(IF(ISNUMBER(SEARCH("2.5V:",D70)),SUBSTITUTE(D70,"2.5V:",""),D70),"   ",E70)</f>
        <v>#NAME?</v>
      </c>
      <c r="H70" s="98" t="e">
        <f aca="false">'DCB - IP - True'!N70</f>
        <v>#NAME?</v>
      </c>
      <c r="I70" s="98" t="e">
        <f aca="false">'DCB - IP - True'!O70</f>
        <v>#NAME?</v>
      </c>
      <c r="K70" s="250"/>
    </row>
    <row r="71" customFormat="false" ht="45" hidden="false" customHeight="true" outlineLevel="0" collapsed="false">
      <c r="A71" s="0" t="str">
        <f aca="false">'DCB - IP - True'!C71</f>
        <v>DCB_5_beta_a_P/N</v>
      </c>
      <c r="B71" s="27" t="str">
        <f aca="false">IF(ISNUMBER(SEARCH("_P/N",A71)),SUBSTITUTE(A71,"_P/N",""),"")</f>
        <v>DCB_5_beta_a</v>
      </c>
      <c r="C71" s="98" t="str">
        <f aca="false">'DCB - IP - True'!E71</f>
        <v>P30 - 5/13</v>
      </c>
      <c r="D71" s="0" t="str">
        <f aca="false">'DCB - IP - True'!F71</f>
        <v>62 - J12 - 8/7</v>
      </c>
      <c r="E71" s="0" t="e">
        <f aca="false">'DCB - IP - True'!L71</f>
        <v>#NAME?</v>
      </c>
      <c r="F71" s="98" t="e">
        <f aca="false">CONCATENATE(IF(ISNUMBER(SEARCH("2.5V:",D71)),SUBSTITUTE(D71,"2.5V:",""),D71),"   ",E71)</f>
        <v>#NAME?</v>
      </c>
      <c r="H71" s="98" t="e">
        <f aca="false">'DCB - IP - True'!N71</f>
        <v>#NAME?</v>
      </c>
      <c r="I71" s="98" t="e">
        <f aca="false">'DCB - IP - True'!O71</f>
        <v>#NAME?</v>
      </c>
      <c r="K71" s="248"/>
    </row>
    <row r="72" customFormat="false" ht="5.1" hidden="false" customHeight="true" outlineLevel="0" collapsed="false">
      <c r="B72" s="27" t="str">
        <f aca="false">IF(ISNUMBER(SEARCH("_P/N",A72)),SUBSTITUTE(A72,"_P/N",""),"")</f>
        <v/>
      </c>
      <c r="F72" s="98" t="str">
        <f aca="false">CONCATENATE(IF(ISNUMBER(SEARCH("2.5V:",D72)),SUBSTITUTE(D72,"2.5V:",""),D72),"   ",E72)</f>
        <v>   </v>
      </c>
    </row>
    <row r="73" customFormat="false" ht="5.1" hidden="false" customHeight="true" outlineLevel="0" collapsed="false">
      <c r="B73" s="27" t="str">
        <f aca="false">IF(ISNUMBER(SEARCH("_P/N",A73)),SUBSTITUTE(A73,"_P/N",""),"")</f>
        <v/>
      </c>
      <c r="F73" s="98" t="str">
        <f aca="false">CONCATENATE(IF(ISNUMBER(SEARCH("2.5V:",D73)),SUBSTITUTE(D73,"2.5V:",""),D73),"   ",E73)</f>
        <v>   </v>
      </c>
    </row>
    <row r="74" customFormat="false" ht="5.1" hidden="false" customHeight="true" outlineLevel="0" collapsed="false">
      <c r="B74" s="27" t="str">
        <f aca="false">IF(ISNUMBER(SEARCH("_P/N",A74)),SUBSTITUTE(A74,"_P/N",""),"")</f>
        <v/>
      </c>
      <c r="F74" s="98" t="str">
        <f aca="false">CONCATENATE(IF(ISNUMBER(SEARCH("2.5V:",D74)),SUBSTITUTE(D74,"2.5V:",""),D74),"   ",E74)</f>
        <v>   </v>
      </c>
    </row>
    <row r="75" customFormat="false" ht="5.1" hidden="false" customHeight="true" outlineLevel="0" collapsed="false">
      <c r="B75" s="27" t="str">
        <f aca="false">IF(ISNUMBER(SEARCH("_P/N",A75)),SUBSTITUTE(A75,"_P/N",""),"")</f>
        <v/>
      </c>
      <c r="F75" s="98" t="str">
        <f aca="false">CONCATENATE(IF(ISNUMBER(SEARCH("2.5V:",D75)),SUBSTITUTE(D75,"2.5V:",""),D75),"   ",E75)</f>
        <v>   </v>
      </c>
    </row>
    <row r="76" customFormat="false" ht="45" hidden="false" customHeight="true" outlineLevel="0" collapsed="false">
      <c r="A76" s="0" t="str">
        <f aca="false">'DCB - IP - True'!C76</f>
        <v>DCB_7_gamma_a_P/N</v>
      </c>
      <c r="B76" s="27" t="str">
        <f aca="false">IF(ISNUMBER(SEARCH("_P/N",A76)),SUBSTITUTE(A76,"_P/N",""),"")</f>
        <v>DCB_7_gamma_a</v>
      </c>
      <c r="C76" s="98" t="str">
        <f aca="false">'DCB - IP - True'!E76</f>
        <v>P32 - 1/9</v>
      </c>
      <c r="D76" s="0" t="str">
        <f aca="false">'DCB - IP - True'!F76</f>
        <v>64 - J13 - 8/7</v>
      </c>
      <c r="E76" s="0" t="e">
        <f aca="false">'DCB - IP - True'!L76</f>
        <v>#NAME?</v>
      </c>
      <c r="F76" s="98" t="e">
        <f aca="false">CONCATENATE(IF(ISNUMBER(SEARCH("2.5V:",D76)),SUBSTITUTE(D76,"2.5V:",""),D76),"   ",E76)</f>
        <v>#NAME?</v>
      </c>
      <c r="H76" s="98" t="e">
        <f aca="false">'DCB - IP - True'!N76</f>
        <v>#NAME?</v>
      </c>
      <c r="I76" s="98" t="e">
        <f aca="false">'DCB - IP - True'!O76</f>
        <v>#NAME?</v>
      </c>
      <c r="K76" s="248"/>
      <c r="M76" s="248"/>
    </row>
    <row r="77" customFormat="false" ht="45" hidden="false" customHeight="true" outlineLevel="0" collapsed="false">
      <c r="A77" s="0" t="str">
        <f aca="false">'DCB - IP - True'!C77</f>
        <v>DCB_7_gamma_a_P/N_S</v>
      </c>
      <c r="B77" s="27" t="str">
        <f aca="false">IF(ISNUMBER(SEARCH("_P/N",A77)),SUBSTITUTE(A77,"_P/N",""),"")</f>
        <v>DCB_7_gamma_a_S</v>
      </c>
      <c r="C77" s="98" t="str">
        <f aca="false">'DCB - IP - True'!E77</f>
        <v>P32 - 2/10</v>
      </c>
      <c r="D77" s="0" t="str">
        <f aca="false">'DCB - IP - True'!F77</f>
        <v>64 - J13 - 6/5</v>
      </c>
      <c r="E77" s="0" t="e">
        <f aca="false">'DCB - IP - True'!L77</f>
        <v>#NAME?</v>
      </c>
      <c r="F77" s="98" t="e">
        <f aca="false">CONCATENATE(IF(ISNUMBER(SEARCH("2.5V:",D77)),SUBSTITUTE(D77,"2.5V:",""),D77),"   ",E77)</f>
        <v>#NAME?</v>
      </c>
      <c r="H77" s="98" t="e">
        <f aca="false">'DCB - IP - True'!N77</f>
        <v>#NAME?</v>
      </c>
      <c r="I77" s="98" t="e">
        <f aca="false">'DCB - IP - True'!O77</f>
        <v>#NAME?</v>
      </c>
      <c r="K77" s="248"/>
      <c r="M77" s="248"/>
    </row>
    <row r="78" customFormat="false" ht="45" hidden="false" customHeight="true" outlineLevel="0" collapsed="false">
      <c r="A78" s="0" t="str">
        <f aca="false">'DCB - IP - True'!C78</f>
        <v>DCB_6_7_gamma_a_25_P/N</v>
      </c>
      <c r="B78" s="27" t="str">
        <f aca="false">IF(ISNUMBER(SEARCH("_P/N",A78)),SUBSTITUTE(A78,"_P/N",""),"")</f>
        <v>DCB_6_7_gamma_a_25</v>
      </c>
      <c r="C78" s="98" t="str">
        <f aca="false">'DCB - IP - True'!E78</f>
        <v>P32 - 3/11</v>
      </c>
      <c r="D78" s="0" t="str">
        <f aca="false">'DCB - IP - True'!F78</f>
        <v>2.5V: 67 - J13 - 8/7</v>
      </c>
      <c r="E78" s="0" t="e">
        <f aca="false">'DCB - IP - True'!L78</f>
        <v>#NAME?</v>
      </c>
      <c r="F78" s="98" t="e">
        <f aca="false">CONCATENATE(IF(ISNUMBER(SEARCH("2.5V:",D78)),SUBSTITUTE(D78,"2.5V:",""),D78),"   ",E78)</f>
        <v>#NAME?</v>
      </c>
      <c r="H78" s="98" t="e">
        <f aca="false">'DCB - IP - True'!N78</f>
        <v>#NAME?</v>
      </c>
      <c r="I78" s="98" t="e">
        <f aca="false">'DCB - IP - True'!O78</f>
        <v>#NAME?</v>
      </c>
      <c r="K78" s="248"/>
    </row>
    <row r="79" customFormat="false" ht="45" hidden="false" customHeight="true" outlineLevel="0" collapsed="false">
      <c r="A79" s="0" t="str">
        <f aca="false">'DCB - IP - True'!C79</f>
        <v>DCB_8_gamma_a_P/N</v>
      </c>
      <c r="B79" s="27" t="str">
        <f aca="false">IF(ISNUMBER(SEARCH("_P/N",A79)),SUBSTITUTE(A79,"_P/N",""),"")</f>
        <v>DCB_8_gamma_a</v>
      </c>
      <c r="C79" s="98" t="str">
        <f aca="false">'DCB - IP - True'!E79</f>
        <v>P32 - 4/12</v>
      </c>
      <c r="D79" s="0" t="str">
        <f aca="false">'DCB - IP - True'!F79</f>
        <v>63 - J13 - 4/3</v>
      </c>
      <c r="E79" s="0" t="e">
        <f aca="false">'DCB - IP - True'!L79</f>
        <v>#NAME?</v>
      </c>
      <c r="F79" s="98" t="e">
        <f aca="false">CONCATENATE(IF(ISNUMBER(SEARCH("2.5V:",D79)),SUBSTITUTE(D79,"2.5V:",""),D79),"   ",E79)</f>
        <v>#NAME?</v>
      </c>
      <c r="H79" s="98" t="e">
        <f aca="false">'DCB - IP - True'!N79</f>
        <v>#NAME?</v>
      </c>
      <c r="I79" s="98" t="e">
        <f aca="false">'DCB - IP - True'!O79</f>
        <v>#NAME?</v>
      </c>
      <c r="K79" s="248"/>
    </row>
    <row r="80" customFormat="false" ht="45" hidden="false" customHeight="true" outlineLevel="0" collapsed="false">
      <c r="A80" s="0" t="str">
        <f aca="false">'DCB - IP - True'!C80</f>
        <v>DCB_8_gamma_a_P/N_S</v>
      </c>
      <c r="B80" s="27" t="str">
        <f aca="false">IF(ISNUMBER(SEARCH("_P/N",A80)),SUBSTITUTE(A80,"_P/N",""),"")</f>
        <v>DCB_8_gamma_a_S</v>
      </c>
      <c r="C80" s="98" t="str">
        <f aca="false">'DCB - IP - True'!E80</f>
        <v>P32 - 5/13</v>
      </c>
      <c r="D80" s="0" t="str">
        <f aca="false">'DCB - IP - True'!F80</f>
        <v>63 - J13 - 2/1</v>
      </c>
      <c r="E80" s="0" t="e">
        <f aca="false">'DCB - IP - True'!L80</f>
        <v>#NAME?</v>
      </c>
      <c r="F80" s="98" t="e">
        <f aca="false">CONCATENATE(IF(ISNUMBER(SEARCH("2.5V:",D80)),SUBSTITUTE(D80,"2.5V:",""),D80),"   ",E80)</f>
        <v>#NAME?</v>
      </c>
      <c r="H80" s="98" t="e">
        <f aca="false">'DCB - IP - True'!N80</f>
        <v>#NAME?</v>
      </c>
      <c r="I80" s="98" t="e">
        <f aca="false">'DCB - IP - True'!O80</f>
        <v>#NAME?</v>
      </c>
      <c r="K80" s="248"/>
    </row>
    <row r="81" customFormat="false" ht="5.1" hidden="false" customHeight="true" outlineLevel="0" collapsed="false">
      <c r="B81" s="27" t="str">
        <f aca="false">IF(ISNUMBER(SEARCH("_P/N",A81)),SUBSTITUTE(A81,"_P/N",""),"")</f>
        <v/>
      </c>
      <c r="F81" s="98" t="str">
        <f aca="false">CONCATENATE(IF(ISNUMBER(SEARCH("2.5V:",D81)),SUBSTITUTE(D81,"2.5V:",""),D81),"   ",E81)</f>
        <v>   </v>
      </c>
    </row>
    <row r="82" customFormat="false" ht="5.1" hidden="false" customHeight="true" outlineLevel="0" collapsed="false">
      <c r="B82" s="27" t="str">
        <f aca="false">IF(ISNUMBER(SEARCH("_P/N",A82)),SUBSTITUTE(A82,"_P/N",""),"")</f>
        <v/>
      </c>
      <c r="F82" s="98" t="str">
        <f aca="false">CONCATENATE(IF(ISNUMBER(SEARCH("2.5V:",D82)),SUBSTITUTE(D82,"2.5V:",""),D82),"   ",E82)</f>
        <v>   </v>
      </c>
    </row>
    <row r="83" customFormat="false" ht="5.1" hidden="false" customHeight="true" outlineLevel="0" collapsed="false">
      <c r="B83" s="27" t="str">
        <f aca="false">IF(ISNUMBER(SEARCH("_P/N",A83)),SUBSTITUTE(A83,"_P/N",""),"")</f>
        <v/>
      </c>
      <c r="F83" s="98" t="str">
        <f aca="false">CONCATENATE(IF(ISNUMBER(SEARCH("2.5V:",D83)),SUBSTITUTE(D83,"2.5V:",""),D83),"   ",E83)</f>
        <v>   </v>
      </c>
    </row>
    <row r="84" customFormat="false" ht="273.75" hidden="false" customHeight="true" outlineLevel="0" collapsed="false">
      <c r="B84" s="27" t="str">
        <f aca="false">IF(ISNUMBER(SEARCH("_P/N",A84)),SUBSTITUTE(A84,"_P/N",""),"")</f>
        <v/>
      </c>
      <c r="F84" s="98" t="str">
        <f aca="false">CONCATENATE(IF(ISNUMBER(SEARCH("2.5V:",D84)),SUBSTITUTE(D84,"2.5V:",""),D84),"   ",E84)</f>
        <v>   </v>
      </c>
    </row>
    <row r="85" customFormat="false" ht="45" hidden="false" customHeight="true" outlineLevel="0" collapsed="false">
      <c r="A85" s="0" t="str">
        <f aca="false">'DCB - IP - True'!C85</f>
        <v>DCB_0_gamma_a_P/N</v>
      </c>
      <c r="B85" s="27" t="str">
        <f aca="false">IF(ISNUMBER(SEARCH("_P/N",A85)),SUBSTITUTE(A85,"_P/N",""),"")</f>
        <v>DCB_0_gamma_a</v>
      </c>
      <c r="C85" s="98" t="str">
        <f aca="false">'DCB - IP - True'!E85</f>
        <v>P33 - 1/9</v>
      </c>
      <c r="D85" s="0" t="str">
        <f aca="false">'DCB - IP - True'!F85</f>
        <v>63 - J12 - 4/3</v>
      </c>
      <c r="E85" s="0" t="e">
        <f aca="false">'DCB - IP - True'!L85</f>
        <v>#NAME?</v>
      </c>
      <c r="F85" s="98" t="e">
        <f aca="false">CONCATENATE(IF(ISNUMBER(SEARCH("2.5V:",D85)),SUBSTITUTE(D85,"2.5V:",""),D85),"   ",E85)</f>
        <v>#NAME?</v>
      </c>
      <c r="H85" s="98" t="e">
        <f aca="false">'DCB - IP - True'!N85</f>
        <v>#NAME?</v>
      </c>
      <c r="I85" s="98" t="e">
        <f aca="false">'DCB - IP - True'!O85</f>
        <v>#NAME?</v>
      </c>
      <c r="K85" s="248"/>
    </row>
    <row r="86" customFormat="false" ht="45" hidden="false" customHeight="true" outlineLevel="0" collapsed="false">
      <c r="A86" s="0" t="str">
        <f aca="false">'DCB - IP - True'!C86</f>
        <v>DCB_1_gamma_a_P/N_S</v>
      </c>
      <c r="B86" s="27" t="str">
        <f aca="false">IF(ISNUMBER(SEARCH("_P/N",A86)),SUBSTITUTE(A86,"_P/N",""),"")</f>
        <v>DCB_1_gamma_a_S</v>
      </c>
      <c r="C86" s="98" t="str">
        <f aca="false">'DCB - IP - True'!E86</f>
        <v>P33 - 2/10</v>
      </c>
      <c r="D86" s="0" t="str">
        <f aca="false">'DCB - IP - True'!F86</f>
        <v>63 - J12 - 6/5</v>
      </c>
      <c r="E86" s="0" t="e">
        <f aca="false">'DCB - IP - True'!L86</f>
        <v>#NAME?</v>
      </c>
      <c r="F86" s="98" t="e">
        <f aca="false">CONCATENATE(IF(ISNUMBER(SEARCH("2.5V:",D86)),SUBSTITUTE(D86,"2.5V:",""),D86),"   ",E86)</f>
        <v>#NAME?</v>
      </c>
      <c r="H86" s="98" t="e">
        <f aca="false">'DCB - IP - True'!N86</f>
        <v>#NAME?</v>
      </c>
      <c r="I86" s="98" t="e">
        <f aca="false">'DCB - IP - True'!O86</f>
        <v>#NAME?</v>
      </c>
      <c r="K86" s="248"/>
    </row>
    <row r="87" customFormat="false" ht="45" hidden="false" customHeight="true" outlineLevel="0" collapsed="false">
      <c r="A87" s="0" t="str">
        <f aca="false">'DCB - IP - True'!C87</f>
        <v>DCB_1_gamma_a_P/N</v>
      </c>
      <c r="B87" s="27" t="str">
        <f aca="false">IF(ISNUMBER(SEARCH("_P/N",A87)),SUBSTITUTE(A87,"_P/N",""),"")</f>
        <v>DCB_1_gamma_a</v>
      </c>
      <c r="C87" s="98" t="str">
        <f aca="false">'DCB - IP - True'!E87</f>
        <v>P33 - 3/11</v>
      </c>
      <c r="D87" s="0" t="str">
        <f aca="false">'DCB - IP - True'!F87</f>
        <v>63 - J12 - 8/7</v>
      </c>
      <c r="E87" s="0" t="e">
        <f aca="false">'DCB - IP - True'!L87</f>
        <v>#NAME?</v>
      </c>
      <c r="F87" s="98" t="e">
        <f aca="false">CONCATENATE(IF(ISNUMBER(SEARCH("2.5V:",D87)),SUBSTITUTE(D87,"2.5V:",""),D87),"   ",E87)</f>
        <v>#NAME?</v>
      </c>
      <c r="H87" s="98" t="e">
        <f aca="false">'DCB - IP - True'!N87</f>
        <v>#NAME?</v>
      </c>
      <c r="I87" s="98" t="e">
        <f aca="false">'DCB - IP - True'!O87</f>
        <v>#NAME?</v>
      </c>
      <c r="K87" s="248"/>
    </row>
    <row r="88" customFormat="false" ht="45" hidden="false" customHeight="true" outlineLevel="0" collapsed="false">
      <c r="A88" s="0" t="str">
        <f aca="false">'DCB - IP - True'!C88</f>
        <v>DCB_4_gamma_a_P/N</v>
      </c>
      <c r="B88" s="27" t="str">
        <f aca="false">IF(ISNUMBER(SEARCH("_P/N",A88)),SUBSTITUTE(A88,"_P/N",""),"")</f>
        <v>DCB_4_gamma_a</v>
      </c>
      <c r="C88" s="98" t="str">
        <f aca="false">'DCB - IP - True'!E88</f>
        <v>P33 - 4/12</v>
      </c>
      <c r="D88" s="0" t="str">
        <f aca="false">'DCB - IP - True'!F88</f>
        <v>64 - J12 - 4/3</v>
      </c>
      <c r="E88" s="0" t="e">
        <f aca="false">'DCB - IP - True'!L88</f>
        <v>#NAME?</v>
      </c>
      <c r="F88" s="98" t="e">
        <f aca="false">CONCATENATE(IF(ISNUMBER(SEARCH("2.5V:",D88)),SUBSTITUTE(D88,"2.5V:",""),D88),"   ",E88)</f>
        <v>#NAME?</v>
      </c>
      <c r="H88" s="98" t="e">
        <f aca="false">'DCB - IP - True'!N88</f>
        <v>#NAME?</v>
      </c>
      <c r="I88" s="98" t="e">
        <f aca="false">'DCB - IP - True'!O88</f>
        <v>#NAME?</v>
      </c>
      <c r="K88" s="248"/>
      <c r="M88" s="248"/>
    </row>
    <row r="89" customFormat="false" ht="45" hidden="false" customHeight="true" outlineLevel="0" collapsed="false">
      <c r="A89" s="0" t="str">
        <f aca="false">'DCB - IP - True'!C89</f>
        <v>DCB_4_gamma_a_P/N_S</v>
      </c>
      <c r="B89" s="27" t="str">
        <f aca="false">IF(ISNUMBER(SEARCH("_P/N",A89)),SUBSTITUTE(A89,"_P/N",""),"")</f>
        <v>DCB_4_gamma_a_S</v>
      </c>
      <c r="C89" s="98" t="str">
        <f aca="false">'DCB - IP - True'!E89</f>
        <v>P33 - 5/13</v>
      </c>
      <c r="D89" s="0" t="str">
        <f aca="false">'DCB - IP - True'!F89</f>
        <v>64 - J12 - 2/1</v>
      </c>
      <c r="E89" s="0" t="e">
        <f aca="false">'DCB - IP - True'!L89</f>
        <v>#NAME?</v>
      </c>
      <c r="F89" s="98" t="e">
        <f aca="false">CONCATENATE(IF(ISNUMBER(SEARCH("2.5V:",D89)),SUBSTITUTE(D89,"2.5V:",""),D89),"   ",E89)</f>
        <v>#NAME?</v>
      </c>
      <c r="H89" s="98" t="e">
        <f aca="false">'DCB - IP - True'!N89</f>
        <v>#NAME?</v>
      </c>
      <c r="I89" s="98" t="e">
        <f aca="false">'DCB - IP - True'!O89</f>
        <v>#NAME?</v>
      </c>
      <c r="K89" s="248"/>
      <c r="M89" s="248"/>
    </row>
    <row r="90" customFormat="false" ht="45" hidden="false" customHeight="true" outlineLevel="0" collapsed="false">
      <c r="A90" s="0" t="str">
        <f aca="false">'DCB - IP - True'!C90</f>
        <v>DCB_0_gamma_a_P/N_S</v>
      </c>
      <c r="B90" s="27" t="str">
        <f aca="false">IF(ISNUMBER(SEARCH("_P/N",A90)),SUBSTITUTE(A90,"_P/N",""),"")</f>
        <v>DCB_0_gamma_a_S</v>
      </c>
      <c r="C90" s="98" t="str">
        <f aca="false">'DCB - IP - True'!E90</f>
        <v>P33 - 6/14</v>
      </c>
      <c r="D90" s="0" t="str">
        <f aca="false">'DCB - IP - True'!F90</f>
        <v>63 - J12 - 2/1</v>
      </c>
      <c r="E90" s="0" t="e">
        <f aca="false">'DCB - IP - True'!L90</f>
        <v>#NAME?</v>
      </c>
      <c r="F90" s="98" t="e">
        <f aca="false">CONCATENATE(IF(ISNUMBER(SEARCH("2.5V:",D90)),SUBSTITUTE(D90,"2.5V:",""),D90),"   ",E90)</f>
        <v>#NAME?</v>
      </c>
      <c r="H90" s="98" t="e">
        <f aca="false">'DCB - IP - True'!N90</f>
        <v>#NAME?</v>
      </c>
      <c r="I90" s="98" t="e">
        <f aca="false">'DCB - IP - True'!O90</f>
        <v>#NAME?</v>
      </c>
      <c r="K90" s="248"/>
    </row>
    <row r="91" customFormat="false" ht="45" hidden="false" customHeight="true" outlineLevel="0" collapsed="false">
      <c r="A91" s="0" t="str">
        <f aca="false">'DCB - IP - True'!C91</f>
        <v>Depopulated</v>
      </c>
      <c r="B91" s="27" t="str">
        <f aca="false">IF(ISNUMBER(SEARCH("_P/N",A91)),SUBSTITUTE(A91,"_P/N",""),"")</f>
        <v/>
      </c>
      <c r="C91" s="98" t="str">
        <f aca="false">'DCB - IP - True'!E91</f>
        <v>P33 - 7/15</v>
      </c>
      <c r="D91" s="0" t="n">
        <f aca="false">'DCB - IP - True'!F91</f>
        <v>0</v>
      </c>
      <c r="E91" s="0" t="n">
        <f aca="false">'DCB - IP - True'!L91</f>
        <v>0</v>
      </c>
      <c r="F91" s="98" t="str">
        <f aca="false">CONCATENATE(IF(ISNUMBER(SEARCH("2.5V:",D91)),SUBSTITUTE(D91,"2.5V:",""),D91),"   ",E91)</f>
        <v>0   0</v>
      </c>
      <c r="H91" s="98" t="n">
        <f aca="false">'DCB - IP - True'!N91</f>
        <v>0</v>
      </c>
      <c r="I91" s="98" t="n">
        <f aca="false">'DCB - IP - True'!O91</f>
        <v>0</v>
      </c>
    </row>
    <row r="92" customFormat="false" ht="45" hidden="false" customHeight="true" outlineLevel="0" collapsed="false">
      <c r="A92" s="0" t="str">
        <f aca="false">'DCB - IP - True'!C92</f>
        <v>Depopulated</v>
      </c>
      <c r="B92" s="27" t="str">
        <f aca="false">IF(ISNUMBER(SEARCH("_P/N",A92)),SUBSTITUTE(A92,"_P/N",""),"")</f>
        <v/>
      </c>
      <c r="C92" s="98" t="str">
        <f aca="false">'DCB - IP - True'!E92</f>
        <v>P33 - 8/16</v>
      </c>
      <c r="D92" s="0" t="n">
        <f aca="false">'DCB - IP - True'!F92</f>
        <v>0</v>
      </c>
      <c r="E92" s="0" t="n">
        <f aca="false">'DCB - IP - True'!L92</f>
        <v>0</v>
      </c>
      <c r="F92" s="98" t="str">
        <f aca="false">CONCATENATE(IF(ISNUMBER(SEARCH("2.5V:",D92)),SUBSTITUTE(D92,"2.5V:",""),D92),"   ",E92)</f>
        <v>0   0</v>
      </c>
      <c r="H92" s="98" t="n">
        <f aca="false">'DCB - IP - True'!N92</f>
        <v>0</v>
      </c>
      <c r="I92" s="98" t="n">
        <f aca="false">'DCB - IP - True'!O92</f>
        <v>0</v>
      </c>
    </row>
    <row r="93" customFormat="false" ht="5.1" hidden="false" customHeight="true" outlineLevel="0" collapsed="false">
      <c r="B93" s="27" t="str">
        <f aca="false">IF(ISNUMBER(SEARCH("_P/N",A93)),SUBSTITUTE(A93,"_P/N",""),"")</f>
        <v/>
      </c>
      <c r="F93" s="98" t="str">
        <f aca="false">CONCATENATE(IF(ISNUMBER(SEARCH("2.5V:",D93)),SUBSTITUTE(D93,"2.5V:",""),D93),"   ",E93)</f>
        <v>   </v>
      </c>
    </row>
    <row r="94" customFormat="false" ht="45" hidden="false" customHeight="true" outlineLevel="0" collapsed="false">
      <c r="A94" s="0" t="str">
        <f aca="false">'DCB - IP - True'!C94</f>
        <v>DCB_6_gamma_a_P/N_S</v>
      </c>
      <c r="B94" s="27" t="str">
        <f aca="false">IF(ISNUMBER(SEARCH("_P/N",A94)),SUBSTITUTE(A94,"_P/N",""),"")</f>
        <v>DCB_6_gamma_a_S</v>
      </c>
      <c r="C94" s="98" t="str">
        <f aca="false">'DCB - IP - True'!E94</f>
        <v>P35 - 1/9</v>
      </c>
      <c r="D94" s="0" t="str">
        <f aca="false">'DCB - IP - True'!F94</f>
        <v>64 - J13 - 2/1</v>
      </c>
      <c r="E94" s="0" t="e">
        <f aca="false">'DCB - IP - True'!L94</f>
        <v>#NAME?</v>
      </c>
      <c r="F94" s="98" t="e">
        <f aca="false">CONCATENATE(IF(ISNUMBER(SEARCH("2.5V:",D94)),SUBSTITUTE(D94,"2.5V:",""),D94),"   ",E94)</f>
        <v>#NAME?</v>
      </c>
      <c r="H94" s="98" t="e">
        <f aca="false">'DCB - IP - True'!N94</f>
        <v>#NAME?</v>
      </c>
      <c r="I94" s="98" t="e">
        <f aca="false">'DCB - IP - True'!O94</f>
        <v>#NAME?</v>
      </c>
      <c r="K94" s="248"/>
      <c r="M94" s="248"/>
    </row>
    <row r="95" customFormat="false" ht="45" hidden="false" customHeight="true" outlineLevel="0" collapsed="false">
      <c r="A95" s="0" t="str">
        <f aca="false">'DCB - IP - True'!C95</f>
        <v>DCB_6_gamma_a_P/N</v>
      </c>
      <c r="B95" s="27" t="str">
        <f aca="false">IF(ISNUMBER(SEARCH("_P/N",A95)),SUBSTITUTE(A95,"_P/N",""),"")</f>
        <v>DCB_6_gamma_a</v>
      </c>
      <c r="C95" s="98" t="str">
        <f aca="false">'DCB - IP - True'!E95</f>
        <v>P35 - 2/10</v>
      </c>
      <c r="D95" s="0" t="str">
        <f aca="false">'DCB - IP - True'!F95</f>
        <v>64 - J13 - 4/3</v>
      </c>
      <c r="E95" s="0" t="e">
        <f aca="false">'DCB - IP - True'!L95</f>
        <v>#NAME?</v>
      </c>
      <c r="F95" s="98" t="e">
        <f aca="false">CONCATENATE(IF(ISNUMBER(SEARCH("2.5V:",D95)),SUBSTITUTE(D95,"2.5V:",""),D95),"   ",E95)</f>
        <v>#NAME?</v>
      </c>
      <c r="H95" s="98" t="e">
        <f aca="false">'DCB - IP - True'!N95</f>
        <v>#NAME?</v>
      </c>
      <c r="I95" s="98" t="e">
        <f aca="false">'DCB - IP - True'!O95</f>
        <v>#NAME?</v>
      </c>
      <c r="K95" s="248"/>
      <c r="M95" s="248"/>
    </row>
    <row r="96" customFormat="false" ht="45" hidden="false" customHeight="true" outlineLevel="0" collapsed="false">
      <c r="A96" s="0" t="str">
        <f aca="false">'DCB - IP - True'!C96</f>
        <v>DCB_9_gamma_a_P/N_S</v>
      </c>
      <c r="B96" s="27" t="str">
        <f aca="false">IF(ISNUMBER(SEARCH("_P/N",A96)),SUBSTITUTE(A96,"_P/N",""),"")</f>
        <v>DCB_9_gamma_a_S</v>
      </c>
      <c r="C96" s="98" t="str">
        <f aca="false">'DCB - IP - True'!E96</f>
        <v>P35 - 3/11</v>
      </c>
      <c r="D96" s="0" t="str">
        <f aca="false">'DCB - IP - True'!F96</f>
        <v>63 - J13 - 6/5</v>
      </c>
      <c r="E96" s="0" t="e">
        <f aca="false">'DCB - IP - True'!L96</f>
        <v>#NAME?</v>
      </c>
      <c r="F96" s="98" t="e">
        <f aca="false">CONCATENATE(IF(ISNUMBER(SEARCH("2.5V:",D96)),SUBSTITUTE(D96,"2.5V:",""),D96),"   ",E96)</f>
        <v>#NAME?</v>
      </c>
      <c r="H96" s="98" t="e">
        <f aca="false">'DCB - IP - True'!N96</f>
        <v>#NAME?</v>
      </c>
      <c r="I96" s="98" t="e">
        <f aca="false">'DCB - IP - True'!O96</f>
        <v>#NAME?</v>
      </c>
      <c r="K96" s="248"/>
    </row>
    <row r="97" customFormat="false" ht="45" hidden="false" customHeight="true" outlineLevel="0" collapsed="false">
      <c r="A97" s="0" t="str">
        <f aca="false">'DCB - IP - True'!C97</f>
        <v>DCB_8_9_gamma_a_25_P/N</v>
      </c>
      <c r="B97" s="27" t="str">
        <f aca="false">IF(ISNUMBER(SEARCH("_P/N",A97)),SUBSTITUTE(A97,"_P/N",""),"")</f>
        <v>DCB_8_9_gamma_a_25</v>
      </c>
      <c r="C97" s="98" t="str">
        <f aca="false">'DCB - IP - True'!E97</f>
        <v>P35 - 4/12</v>
      </c>
      <c r="D97" s="0" t="str">
        <f aca="false">'DCB - IP - True'!F97</f>
        <v>2.5V: 67 - J13 - 6/5</v>
      </c>
      <c r="E97" s="0" t="e">
        <f aca="false">'DCB - IP - True'!L97</f>
        <v>#NAME?</v>
      </c>
      <c r="F97" s="98" t="e">
        <f aca="false">CONCATENATE(IF(ISNUMBER(SEARCH("2.5V:",D97)),SUBSTITUTE(D97,"2.5V:",""),D97),"   ",E97)</f>
        <v>#NAME?</v>
      </c>
      <c r="H97" s="98" t="e">
        <f aca="false">'DCB - IP - True'!N97</f>
        <v>#NAME?</v>
      </c>
      <c r="I97" s="98" t="e">
        <f aca="false">'DCB - IP - True'!O97</f>
        <v>#NAME?</v>
      </c>
      <c r="K97" s="248"/>
    </row>
    <row r="98" customFormat="false" ht="45" hidden="false" customHeight="true" outlineLevel="0" collapsed="false">
      <c r="A98" s="0" t="str">
        <f aca="false">'DCB - IP - True'!C98</f>
        <v>DCB_9_gamma_a_P/N</v>
      </c>
      <c r="B98" s="27" t="str">
        <f aca="false">IF(ISNUMBER(SEARCH("_P/N",A98)),SUBSTITUTE(A98,"_P/N",""),"")</f>
        <v>DCB_9_gamma_a</v>
      </c>
      <c r="C98" s="98" t="str">
        <f aca="false">'DCB - IP - True'!E98</f>
        <v>P35 - 5/13</v>
      </c>
      <c r="D98" s="0" t="str">
        <f aca="false">'DCB - IP - True'!F98</f>
        <v>63 - J13 - 8/7</v>
      </c>
      <c r="E98" s="0" t="e">
        <f aca="false">'DCB - IP - True'!L98</f>
        <v>#NAME?</v>
      </c>
      <c r="F98" s="98" t="e">
        <f aca="false">CONCATENATE(IF(ISNUMBER(SEARCH("2.5V:",D98)),SUBSTITUTE(D98,"2.5V:",""),D98),"   ",E98)</f>
        <v>#NAME?</v>
      </c>
      <c r="H98" s="98" t="e">
        <f aca="false">'DCB - IP - True'!N98</f>
        <v>#NAME?</v>
      </c>
      <c r="I98" s="98" t="e">
        <f aca="false">'DCB - IP - True'!O98</f>
        <v>#NAME?</v>
      </c>
      <c r="K98" s="248"/>
    </row>
    <row r="99" customFormat="false" ht="5.1" hidden="false" customHeight="true" outlineLevel="0" collapsed="false">
      <c r="B99" s="27" t="str">
        <f aca="false">IF(ISNUMBER(SEARCH("_P/N",A99)),SUBSTITUTE(A99,"_P/N",""),"")</f>
        <v/>
      </c>
      <c r="F99" s="98" t="str">
        <f aca="false">CONCATENATE(IF(ISNUMBER(SEARCH("2.5V:",D99)),SUBSTITUTE(D99,"2.5V:",""),D99),"   ",E99)</f>
        <v>   </v>
      </c>
    </row>
    <row r="100" customFormat="false" ht="5.1" hidden="false" customHeight="true" outlineLevel="0" collapsed="false">
      <c r="B100" s="27" t="str">
        <f aca="false">IF(ISNUMBER(SEARCH("_P/N",A100)),SUBSTITUTE(A100,"_P/N",""),"")</f>
        <v/>
      </c>
      <c r="F100" s="98" t="str">
        <f aca="false">CONCATENATE(IF(ISNUMBER(SEARCH("2.5V:",D100)),SUBSTITUTE(D100,"2.5V:",""),D100),"   ",E100)</f>
        <v>   </v>
      </c>
    </row>
    <row r="101" customFormat="false" ht="5.1" hidden="false" customHeight="true" outlineLevel="0" collapsed="false">
      <c r="B101" s="27" t="str">
        <f aca="false">IF(ISNUMBER(SEARCH("_P/N",A101)),SUBSTITUTE(A101,"_P/N",""),"")</f>
        <v/>
      </c>
      <c r="F101" s="98" t="str">
        <f aca="false">CONCATENATE(IF(ISNUMBER(SEARCH("2.5V:",D101)),SUBSTITUTE(D101,"2.5V:",""),D101),"   ",E101)</f>
        <v>   </v>
      </c>
    </row>
    <row r="102" customFormat="false" ht="5.1" hidden="false" customHeight="true" outlineLevel="0" collapsed="false">
      <c r="B102" s="27" t="str">
        <f aca="false">IF(ISNUMBER(SEARCH("_P/N",A102)),SUBSTITUTE(A102,"_P/N",""),"")</f>
        <v/>
      </c>
      <c r="F102" s="98" t="str">
        <f aca="false">CONCATENATE(IF(ISNUMBER(SEARCH("2.5V:",D102)),SUBSTITUTE(D102,"2.5V:",""),D102),"   ",E102)</f>
        <v>   </v>
      </c>
    </row>
    <row r="103" customFormat="false" ht="45" hidden="false" customHeight="true" outlineLevel="0" collapsed="false">
      <c r="A103" s="0" t="str">
        <f aca="false">'DCB - IP - True'!C103</f>
        <v>DCB_0_1_gamma_a_25_P/N</v>
      </c>
      <c r="B103" s="27" t="str">
        <f aca="false">IF(ISNUMBER(SEARCH("_P/N",A103)),SUBSTITUTE(A103,"_P/N",""),"")</f>
        <v>DCB_0_1_gamma_a_25</v>
      </c>
      <c r="C103" s="98" t="str">
        <f aca="false">'DCB - IP - True'!E103</f>
        <v>P36 - 1/9</v>
      </c>
      <c r="D103" s="0" t="str">
        <f aca="false">'DCB - IP - True'!F103</f>
        <v>2.5V: 67 - J13 - 2/1</v>
      </c>
      <c r="E103" s="0" t="e">
        <f aca="false">'DCB - IP - True'!L103</f>
        <v>#NAME?</v>
      </c>
      <c r="F103" s="98" t="e">
        <f aca="false">CONCATENATE(IF(ISNUMBER(SEARCH("2.5V:",D103)),SUBSTITUTE(D103,"2.5V:",""),D103),"   ",E103)</f>
        <v>#NAME?</v>
      </c>
      <c r="H103" s="98" t="e">
        <f aca="false">'DCB - IP - True'!N103</f>
        <v>#NAME?</v>
      </c>
      <c r="I103" s="98" t="e">
        <f aca="false">'DCB - IP - True'!O103</f>
        <v>#NAME?</v>
      </c>
      <c r="K103" s="248"/>
    </row>
    <row r="104" customFormat="false" ht="5.1" hidden="false" customHeight="true" outlineLevel="0" collapsed="false">
      <c r="B104" s="27" t="str">
        <f aca="false">IF(ISNUMBER(SEARCH("_P/N",A104)),SUBSTITUTE(A104,"_P/N",""),"")</f>
        <v/>
      </c>
      <c r="F104" s="98" t="str">
        <f aca="false">CONCATENATE(IF(ISNUMBER(SEARCH("2.5V:",D104)),SUBSTITUTE(D104,"2.5V:",""),D104),"   ",E104)</f>
        <v>   </v>
      </c>
    </row>
    <row r="105" customFormat="false" ht="45" hidden="false" customHeight="true" outlineLevel="0" collapsed="false">
      <c r="A105" s="0" t="str">
        <f aca="false">'DCB - IP - True'!C105</f>
        <v>DCB_5_gamma_a_P/N_S</v>
      </c>
      <c r="B105" s="27" t="str">
        <f aca="false">IF(ISNUMBER(SEARCH("_P/N",A105)),SUBSTITUTE(A105,"_P/N",""),"")</f>
        <v>DCB_5_gamma_a_S</v>
      </c>
      <c r="C105" s="98" t="str">
        <f aca="false">'DCB - IP - True'!E105</f>
        <v>P36 - 3/11</v>
      </c>
      <c r="D105" s="0" t="str">
        <f aca="false">'DCB - IP - True'!F105</f>
        <v>64 - J12 - 6/5</v>
      </c>
      <c r="E105" s="0" t="e">
        <f aca="false">'DCB - IP - True'!L105</f>
        <v>#NAME?</v>
      </c>
      <c r="F105" s="98" t="e">
        <f aca="false">CONCATENATE(IF(ISNUMBER(SEARCH("2.5V:",D105)),SUBSTITUTE(D105,"2.5V:",""),D105),"   ",E105)</f>
        <v>#NAME?</v>
      </c>
      <c r="H105" s="98" t="e">
        <f aca="false">'DCB - IP - True'!N105</f>
        <v>#NAME?</v>
      </c>
      <c r="I105" s="98" t="e">
        <f aca="false">'DCB - IP - True'!O105</f>
        <v>#NAME?</v>
      </c>
      <c r="K105" s="248"/>
      <c r="M105" s="248"/>
    </row>
    <row r="106" customFormat="false" ht="45" hidden="false" customHeight="true" outlineLevel="0" collapsed="false">
      <c r="A106" s="0" t="str">
        <f aca="false">'DCB - IP - True'!C106</f>
        <v>DCB_4_5_gamma_a_25_P/N</v>
      </c>
      <c r="B106" s="27" t="str">
        <f aca="false">IF(ISNUMBER(SEARCH("_P/N",A106)),SUBSTITUTE(A106,"_P/N",""),"")</f>
        <v>DCB_4_5_gamma_a_25</v>
      </c>
      <c r="C106" s="98" t="str">
        <f aca="false">'DCB - IP - True'!E106</f>
        <v>P36 - 4/12</v>
      </c>
      <c r="D106" s="0" t="str">
        <f aca="false">'DCB - IP - True'!F106</f>
        <v>2.5V: 67 - J13 - 4/3</v>
      </c>
      <c r="E106" s="0" t="e">
        <f aca="false">'DCB - IP - True'!L106</f>
        <v>#NAME?</v>
      </c>
      <c r="F106" s="98" t="e">
        <f aca="false">CONCATENATE(IF(ISNUMBER(SEARCH("2.5V:",D106)),SUBSTITUTE(D106,"2.5V:",""),D106),"   ",E106)</f>
        <v>#NAME?</v>
      </c>
      <c r="H106" s="98" t="e">
        <f aca="false">'DCB - IP - True'!N106</f>
        <v>#NAME?</v>
      </c>
      <c r="I106" s="98" t="e">
        <f aca="false">'DCB - IP - True'!O106</f>
        <v>#NAME?</v>
      </c>
      <c r="K106" s="250"/>
    </row>
    <row r="107" customFormat="false" ht="45" hidden="false" customHeight="true" outlineLevel="0" collapsed="false">
      <c r="A107" s="0" t="str">
        <f aca="false">'DCB - IP - True'!C107</f>
        <v>DCB_5_gamma_a_P/N</v>
      </c>
      <c r="B107" s="27" t="str">
        <f aca="false">IF(ISNUMBER(SEARCH("_P/N",A107)),SUBSTITUTE(A107,"_P/N",""),"")</f>
        <v>DCB_5_gamma_a</v>
      </c>
      <c r="C107" s="98" t="str">
        <f aca="false">'DCB - IP - True'!E107</f>
        <v>P36 - 5/13</v>
      </c>
      <c r="D107" s="0" t="str">
        <f aca="false">'DCB - IP - True'!F107</f>
        <v>64 - J12 - 8/7</v>
      </c>
      <c r="E107" s="0" t="e">
        <f aca="false">'DCB - IP - True'!L107</f>
        <v>#NAME?</v>
      </c>
      <c r="F107" s="98" t="e">
        <f aca="false">CONCATENATE(IF(ISNUMBER(SEARCH("2.5V:",D107)),SUBSTITUTE(D107,"2.5V:",""),D107),"   ",E107)</f>
        <v>#NAME?</v>
      </c>
      <c r="H107" s="98" t="e">
        <f aca="false">'DCB - IP - True'!N107</f>
        <v>#NAME?</v>
      </c>
      <c r="I107" s="98" t="e">
        <f aca="false">'DCB - IP - True'!O107</f>
        <v>#NAME?</v>
      </c>
      <c r="K107" s="248"/>
      <c r="M107" s="248"/>
    </row>
  </sheetData>
  <mergeCells count="2">
    <mergeCell ref="C1:F1"/>
    <mergeCell ref="K2:M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Y158"/>
  <sheetViews>
    <sheetView showFormulas="false" showGridLines="true" showRowColHeaders="true" showZeros="true" rightToLeft="false" tabSelected="false" showOutlineSymbols="true" defaultGridColor="true" view="normal" topLeftCell="C75" colorId="64" zoomScale="110" zoomScaleNormal="110" zoomScalePageLayoutView="100" workbookViewId="0">
      <selection pane="topLeft" activeCell="C98" activeCellId="0" sqref="C98"/>
    </sheetView>
  </sheetViews>
  <sheetFormatPr defaultRowHeight="15" zeroHeight="false" outlineLevelRow="0" outlineLevelCol="0"/>
  <cols>
    <col collapsed="false" customWidth="true" hidden="false" outlineLevel="0" max="2" min="1" style="46" width="8.71"/>
    <col collapsed="false" customWidth="true" hidden="false" outlineLevel="0" max="3" min="3" style="46" width="28.42"/>
    <col collapsed="false" customWidth="true" hidden="false" outlineLevel="0" max="4" min="4" style="46" width="34.14"/>
    <col collapsed="false" customWidth="true" hidden="false" outlineLevel="0" max="5" min="5" style="46" width="13.7"/>
    <col collapsed="false" customWidth="true" hidden="false" outlineLevel="0" max="6" min="6" style="46" width="19.29"/>
    <col collapsed="false" customWidth="true" hidden="false" outlineLevel="0" max="7" min="7" style="16" width="6.86"/>
    <col collapsed="false" customWidth="true" hidden="false" outlineLevel="0" max="8" min="8" style="194" width="6.71"/>
    <col collapsed="false" customWidth="true" hidden="false" outlineLevel="0" max="11" min="9" style="46" width="1.58"/>
    <col collapsed="false" customWidth="true" hidden="false" outlineLevel="0" max="12" min="12" style="16" width="5.43"/>
    <col collapsed="false" customWidth="true" hidden="false" outlineLevel="0" max="13" min="13" style="22" width="4.86"/>
    <col collapsed="false" customWidth="true" hidden="false" outlineLevel="0" max="14" min="14" style="46" width="5.7"/>
    <col collapsed="false" customWidth="true" hidden="false" outlineLevel="0" max="15" min="15" style="46" width="5.57"/>
    <col collapsed="false" customWidth="true" hidden="false" outlineLevel="0" max="16" min="16" style="46" width="5.7"/>
    <col collapsed="false" customWidth="true" hidden="false" outlineLevel="0" max="17" min="17" style="46" width="2.99"/>
    <col collapsed="false" customWidth="true" hidden="false" outlineLevel="0" max="18" min="18" style="46" width="6.01"/>
    <col collapsed="false" customWidth="true" hidden="false" outlineLevel="0" max="19" min="19" style="16" width="4.86"/>
    <col collapsed="false" customWidth="true" hidden="false" outlineLevel="0" max="23" min="20" style="46" width="8.71"/>
    <col collapsed="false" customWidth="true" hidden="false" outlineLevel="0" max="24" min="24" style="46" width="18.58"/>
    <col collapsed="false" customWidth="true" hidden="false" outlineLevel="0" max="1025" min="25" style="46" width="8.71"/>
  </cols>
  <sheetData>
    <row r="1" customFormat="false" ht="15" hidden="false" customHeight="true" outlineLevel="0" collapsed="false">
      <c r="H1" s="19" t="s">
        <v>36</v>
      </c>
      <c r="L1" s="20" t="s">
        <v>37</v>
      </c>
      <c r="M1" s="21" t="s">
        <v>38</v>
      </c>
    </row>
    <row r="2" customFormat="false" ht="24.75" hidden="false" customHeight="true" outlineLevel="0" collapsed="false">
      <c r="C2" s="152" t="s">
        <v>1513</v>
      </c>
      <c r="D2" s="152"/>
      <c r="E2" s="152"/>
      <c r="F2" s="152"/>
      <c r="G2" s="22" t="s">
        <v>41</v>
      </c>
      <c r="H2" s="19"/>
      <c r="I2" s="243" t="s">
        <v>42</v>
      </c>
      <c r="J2" s="243"/>
      <c r="K2" s="243"/>
      <c r="L2" s="20"/>
      <c r="M2" s="20"/>
      <c r="N2" s="16" t="s">
        <v>43</v>
      </c>
      <c r="O2" s="16" t="s">
        <v>44</v>
      </c>
      <c r="P2" s="244" t="str">
        <f aca="false">N2</f>
        <v>A-bot</v>
      </c>
      <c r="Q2" s="16"/>
      <c r="R2" s="244" t="str">
        <f aca="false">O2</f>
        <v>C-top</v>
      </c>
      <c r="S2" s="27"/>
      <c r="X2" s="245" t="s">
        <v>45</v>
      </c>
      <c r="Y2" s="59"/>
    </row>
    <row r="3" customFormat="false" ht="63.75" hidden="false" customHeight="true" outlineLevel="0" collapsed="false">
      <c r="C3" s="225" t="s">
        <v>46</v>
      </c>
      <c r="D3" s="225" t="s">
        <v>47</v>
      </c>
      <c r="E3" s="156" t="s">
        <v>48</v>
      </c>
      <c r="F3" s="156" t="s">
        <v>49</v>
      </c>
      <c r="H3" s="19"/>
      <c r="L3" s="20"/>
      <c r="M3" s="20"/>
      <c r="N3" s="16" t="s">
        <v>50</v>
      </c>
      <c r="O3" s="16" t="s">
        <v>50</v>
      </c>
      <c r="P3" s="22" t="s">
        <v>50</v>
      </c>
      <c r="Q3" s="16" t="s">
        <v>51</v>
      </c>
      <c r="R3" s="22" t="s">
        <v>52</v>
      </c>
      <c r="S3" s="27" t="s">
        <v>51</v>
      </c>
      <c r="X3" s="31" t="s">
        <v>53</v>
      </c>
      <c r="Y3" s="59" t="n">
        <f aca="false">TRUE()</f>
        <v>1</v>
      </c>
    </row>
    <row r="4" customFormat="false" ht="14.45" hidden="false" customHeight="true" outlineLevel="0" collapsed="false">
      <c r="C4" s="226" t="s">
        <v>1348</v>
      </c>
      <c r="D4" s="161" t="s">
        <v>1028</v>
      </c>
      <c r="E4" s="161" t="s">
        <v>1029</v>
      </c>
      <c r="F4" s="162" t="s">
        <v>1349</v>
      </c>
      <c r="G4" s="36" t="str">
        <f aca="false">IF(LEFT(F4,3)="2.5", MID(F4,7,2),LEFT(F4,2))</f>
        <v>59</v>
      </c>
      <c r="H4" s="14" t="s">
        <v>774</v>
      </c>
      <c r="I4" s="254"/>
      <c r="L4" s="27" t="e">
        <f aca="false" t="array" ref="L4:L4">INDEX(Cable_L!$B$3:$B$77,MATCH(1,COUNTIFS($G4,Cable_L!$A$3:$A$77,$H4,Cable_L!$C$3:$C$77),0))</f>
        <v>#NAME?</v>
      </c>
      <c r="M4" s="22" t="e">
        <f aca="false" t="array" ref="M4:M8">_xlfn._xlws.sort(_xlfn.unique(G4:G11))</f>
        <v>#NAME?</v>
      </c>
      <c r="N4" s="8" t="e">
        <f aca="false" t="array" ref="N4:N4">INDEX(INDEX(Cable_L!$H$3:$K$77,,MATCH(N$2,Cable_L!$H$2:$K$2,0)),MATCH(1,COUNTIFS($G4,Cable_L!$A$3:$A$77,$H4,Cable_L!$C$3:$C$77),0))</f>
        <v>#NAME?</v>
      </c>
      <c r="O4" s="8" t="e">
        <f aca="false" t="array" ref="O4:O4">INDEX(INDEX(Cable_L!$H$3:$K$77,,MATCH(O$2,Cable_L!$H$2:$K$2,0)),MATCH(1,COUNTIFS($G4,Cable_L!$A$3:$A$77,$H4,Cable_L!$C$3:$C$77),0))</f>
        <v>#NAME?</v>
      </c>
      <c r="P4" s="22" t="e">
        <f aca="false" t="array" ref="P4:P4">_xlfn._xlws.filter(_xlfn.unique(N4:N11),_xlfn.unique(N4:N11)&lt;&gt;"")</f>
        <v>#NAME?</v>
      </c>
      <c r="Q4" s="16" t="e">
        <f aca="false">COUNTIF(N4:N11,P4)</f>
        <v>#NAME?</v>
      </c>
      <c r="R4" s="22" t="e">
        <f aca="false" t="array" ref="R4:R4">_xlfn._xlws.filter(_xlfn.unique(O4:O11),_xlfn.unique(O4:O11)&lt;&gt;"")</f>
        <v>#NAME?</v>
      </c>
      <c r="S4" s="27" t="e">
        <f aca="false">COUNTIF(O4:O11,R4)</f>
        <v>#NAME?</v>
      </c>
      <c r="X4" s="31" t="s">
        <v>59</v>
      </c>
      <c r="Y4" s="31" t="s">
        <v>60</v>
      </c>
    </row>
    <row r="5" customFormat="false" ht="15" hidden="false" customHeight="false" outlineLevel="0" collapsed="false">
      <c r="C5" s="228" t="s">
        <v>1351</v>
      </c>
      <c r="D5" s="16" t="s">
        <v>1032</v>
      </c>
      <c r="E5" s="16" t="s">
        <v>1033</v>
      </c>
      <c r="F5" s="165" t="s">
        <v>1352</v>
      </c>
      <c r="G5" s="36" t="str">
        <f aca="false">IF(LEFT(F5,3)="2.5", MID(F5,7,2),LEFT(F5,2))</f>
        <v>59</v>
      </c>
      <c r="H5" s="31" t="s">
        <v>774</v>
      </c>
      <c r="I5" s="254"/>
      <c r="L5" s="27" t="e">
        <f aca="false" t="array" ref="L5:L5">INDEX(Cable_L!$B$3:$B$77,MATCH(1,COUNTIFS($G5,Cable_L!$A$3:$A$77,$H5,Cable_L!$C$3:$C$77),0))</f>
        <v>#NAME?</v>
      </c>
      <c r="M5" s="22" t="e">
        <v>#NAME?</v>
      </c>
      <c r="N5" s="8" t="e">
        <f aca="false" t="array" ref="N5:N5">INDEX(INDEX(Cable_L!$H$3:$K$77,,MATCH(N$2,Cable_L!$H$2:$K$2,0)),MATCH(1,COUNTIFS(G5,Cable_L!$A$3:$A$77,H5,Cable_L!$C$3:$C$77),0))</f>
        <v>#NAME?</v>
      </c>
      <c r="O5" s="8" t="e">
        <f aca="false" t="array" ref="O5:O5">INDEX(INDEX(Cable_L!$H$3:$K$77,,MATCH(O$2,Cable_L!$H$2:$K$2,0)),MATCH(1,COUNTIFS($G5,Cable_L!$A$3:$A$77,$H5,Cable_L!$C$3:$C$77),0))</f>
        <v>#NAME?</v>
      </c>
      <c r="P5" s="22"/>
      <c r="Q5" s="16"/>
      <c r="R5" s="22"/>
      <c r="S5" s="27"/>
      <c r="X5" s="246" t="s">
        <v>66</v>
      </c>
      <c r="Y5" s="246" t="s">
        <v>60</v>
      </c>
    </row>
    <row r="6" customFormat="false" ht="15" hidden="false" customHeight="false" outlineLevel="0" collapsed="false">
      <c r="C6" s="228" t="s">
        <v>1353</v>
      </c>
      <c r="D6" s="16" t="s">
        <v>1036</v>
      </c>
      <c r="E6" s="16" t="s">
        <v>1037</v>
      </c>
      <c r="F6" s="229" t="s">
        <v>1514</v>
      </c>
      <c r="G6" s="36" t="str">
        <f aca="false">IF(LEFT(F6,3)="2.5", MID(F6,7,2),LEFT(F6,2))</f>
        <v>65</v>
      </c>
      <c r="H6" s="31" t="s">
        <v>774</v>
      </c>
      <c r="I6" s="254"/>
      <c r="L6" s="27" t="e">
        <f aca="false" t="array" ref="L6:L6">INDEX(Cable_L!$B$3:$B$77,MATCH(1,COUNTIFS($G6,Cable_L!$A$3:$A$77,$H6,Cable_L!$C$3:$C$77),0))</f>
        <v>#NAME?</v>
      </c>
      <c r="M6" s="22" t="e">
        <v>#NAME?</v>
      </c>
      <c r="N6" s="8" t="e">
        <f aca="false" t="array" ref="N6:N6">INDEX(INDEX(Cable_L!$H$3:$K$77,,MATCH($N$2,Cable_L!$H$2:$K$2,0)),MATCH(1,COUNTIFS(G6,Cable_L!$A$3:$A$77,H6,Cable_L!$C$3:$C$77),0))</f>
        <v>#NAME?</v>
      </c>
      <c r="O6" s="8" t="e">
        <f aca="false" t="array" ref="O6:O6">INDEX(INDEX(Cable_L!$H$3:$K$77,,MATCH(O$2,Cable_L!$H$2:$K$2,0)),MATCH(1,COUNTIFS($G6,Cable_L!$A$3:$A$77,$H6,Cable_L!$C$3:$C$77),0))</f>
        <v>#NAME?</v>
      </c>
      <c r="P6" s="22"/>
      <c r="Q6" s="16"/>
      <c r="R6" s="22"/>
      <c r="S6" s="27"/>
      <c r="X6" s="93" t="s">
        <v>69</v>
      </c>
      <c r="Y6" s="240" t="n">
        <f aca="false">TRUE()</f>
        <v>1</v>
      </c>
    </row>
    <row r="7" customFormat="false" ht="15" hidden="false" customHeight="false" outlineLevel="0" collapsed="false">
      <c r="C7" s="228" t="s">
        <v>1355</v>
      </c>
      <c r="D7" s="16" t="s">
        <v>1040</v>
      </c>
      <c r="E7" s="16" t="s">
        <v>1041</v>
      </c>
      <c r="F7" s="165" t="s">
        <v>1356</v>
      </c>
      <c r="G7" s="36" t="str">
        <f aca="false">IF(LEFT(F7,3)="2.5", MID(F7,7,2),LEFT(F7,2))</f>
        <v>57</v>
      </c>
      <c r="H7" s="31" t="s">
        <v>774</v>
      </c>
      <c r="I7" s="254"/>
      <c r="L7" s="27" t="e">
        <f aca="false" t="array" ref="L7:L7">INDEX(Cable_L!$B$3:$B$77,MATCH(1,COUNTIFS($G7,Cable_L!$A$3:$A$77,$H7,Cable_L!$C$3:$C$77),0))</f>
        <v>#NAME?</v>
      </c>
      <c r="M7" s="22" t="e">
        <v>#NAME?</v>
      </c>
      <c r="N7" s="8" t="e">
        <f aca="false" t="array" ref="N7:N7">INDEX(INDEX(Cable_L!$H$3:$K$77,,MATCH($N$2,Cable_L!$H$2:$K$2,0)),MATCH(1,COUNTIFS(G7,Cable_L!$A$3:$A$77,H7,Cable_L!$C$3:$C$77),0))</f>
        <v>#NAME?</v>
      </c>
      <c r="O7" s="8" t="e">
        <f aca="false" t="array" ref="O7:O7">INDEX(INDEX(Cable_L!$H$3:$K$77,,MATCH(O$2,Cable_L!$H$2:$K$2,0)),MATCH(1,COUNTIFS($G7,Cable_L!$A$3:$A$77,$H7,Cable_L!$C$3:$C$77),0))</f>
        <v>#NAME?</v>
      </c>
      <c r="P7" s="22"/>
      <c r="Q7" s="16"/>
      <c r="R7" s="22"/>
      <c r="S7" s="27"/>
      <c r="X7" s="246" t="s">
        <v>74</v>
      </c>
      <c r="Y7" s="246" t="s">
        <v>60</v>
      </c>
    </row>
    <row r="8" customFormat="false" ht="15" hidden="false" customHeight="false" outlineLevel="0" collapsed="false">
      <c r="C8" s="228" t="s">
        <v>1357</v>
      </c>
      <c r="D8" s="16" t="s">
        <v>1044</v>
      </c>
      <c r="E8" s="16" t="s">
        <v>1045</v>
      </c>
      <c r="F8" s="165" t="s">
        <v>1358</v>
      </c>
      <c r="G8" s="36" t="str">
        <f aca="false">IF(LEFT(F8,3)="2.5", MID(F8,7,2),LEFT(F8,2))</f>
        <v>57</v>
      </c>
      <c r="H8" s="31" t="s">
        <v>774</v>
      </c>
      <c r="I8" s="254"/>
      <c r="L8" s="27" t="e">
        <f aca="false" t="array" ref="L8:L8">INDEX(Cable_L!$B$3:$B$77,MATCH(1,COUNTIFS($G8,Cable_L!$A$3:$A$77,$H8,Cable_L!$C$3:$C$77),0))</f>
        <v>#NAME?</v>
      </c>
      <c r="M8" s="22" t="e">
        <v>#NAME?</v>
      </c>
      <c r="N8" s="8" t="e">
        <f aca="false" t="array" ref="N8:N8">INDEX(INDEX(Cable_L!$H$3:$K$77,,MATCH($N$2,Cable_L!$H$2:$K$2,0)),MATCH(1,COUNTIFS(G8,Cable_L!$A$3:$A$77,H8,Cable_L!$C$3:$C$77),0))</f>
        <v>#NAME?</v>
      </c>
      <c r="O8" s="8" t="e">
        <f aca="false" t="array" ref="O8:O8">INDEX(INDEX(Cable_L!$H$3:$K$77,,MATCH(O$2,Cable_L!$H$2:$K$2,0)),MATCH(1,COUNTIFS($G8,Cable_L!$A$3:$A$77,$H8,Cable_L!$C$3:$C$77),0))</f>
        <v>#NAME?</v>
      </c>
      <c r="P8" s="22"/>
      <c r="Q8" s="16"/>
      <c r="R8" s="22"/>
      <c r="S8" s="27"/>
      <c r="X8" s="93" t="s">
        <v>79</v>
      </c>
      <c r="Y8" s="240" t="n">
        <f aca="false">TRUE()</f>
        <v>1</v>
      </c>
    </row>
    <row r="9" customFormat="false" ht="15" hidden="false" customHeight="false" outlineLevel="0" collapsed="false">
      <c r="C9" s="228" t="s">
        <v>1359</v>
      </c>
      <c r="D9" s="16" t="s">
        <v>1048</v>
      </c>
      <c r="E9" s="16" t="s">
        <v>1049</v>
      </c>
      <c r="F9" s="229" t="s">
        <v>1515</v>
      </c>
      <c r="G9" s="36" t="str">
        <f aca="false">IF(LEFT(F9,3)="2.5", MID(F9,7,2),LEFT(F9,2))</f>
        <v>65</v>
      </c>
      <c r="H9" s="31" t="s">
        <v>774</v>
      </c>
      <c r="I9" s="254"/>
      <c r="L9" s="27" t="e">
        <f aca="false" t="array" ref="L9:L9">INDEX(Cable_L!$B$3:$B$77,MATCH(1,COUNTIFS($G9,Cable_L!$A$3:$A$77,$H9,Cable_L!$C$3:$C$77),0))</f>
        <v>#NAME?</v>
      </c>
      <c r="N9" s="8" t="e">
        <f aca="false" t="array" ref="N9:N9">INDEX(INDEX(Cable_L!$H$3:$K$77,,MATCH($N$2,Cable_L!$H$2:$K$2,0)),MATCH(1,COUNTIFS(G9,Cable_L!$A$3:$A$77,H9,Cable_L!$C$3:$C$77),0))</f>
        <v>#NAME?</v>
      </c>
      <c r="O9" s="8" t="e">
        <f aca="false" t="array" ref="O9:O9">INDEX(INDEX(Cable_L!$H$3:$K$77,,MATCH(O$2,Cable_L!$H$2:$K$2,0)),MATCH(1,COUNTIFS($G9,Cable_L!$A$3:$A$77,$H9,Cable_L!$C$3:$C$77),0))</f>
        <v>#NAME?</v>
      </c>
      <c r="P9" s="22"/>
      <c r="Q9" s="16"/>
      <c r="R9" s="22"/>
      <c r="S9" s="27"/>
      <c r="X9" s="31" t="s">
        <v>84</v>
      </c>
      <c r="Y9" s="59" t="n">
        <f aca="false">TRUE()</f>
        <v>1</v>
      </c>
    </row>
    <row r="10" customFormat="false" ht="15" hidden="false" customHeight="false" outlineLevel="0" collapsed="false">
      <c r="C10" s="171" t="s">
        <v>1361</v>
      </c>
      <c r="D10" s="172" t="s">
        <v>1052</v>
      </c>
      <c r="E10" s="172" t="s">
        <v>1053</v>
      </c>
      <c r="F10" s="173" t="s">
        <v>1362</v>
      </c>
      <c r="G10" s="36" t="str">
        <f aca="false">IF(LEFT(F10,3)="2.5", MID(F10,7,2),LEFT(F10,2))</f>
        <v>58</v>
      </c>
      <c r="H10" s="31" t="s">
        <v>774</v>
      </c>
      <c r="I10" s="254"/>
      <c r="L10" s="27" t="e">
        <f aca="false" t="array" ref="L10:L10">INDEX(Cable_L!$B$3:$B$77,MATCH(1,COUNTIFS($G10,Cable_L!$A$3:$A$77,$H10,Cable_L!$C$3:$C$77),0))</f>
        <v>#NAME?</v>
      </c>
      <c r="N10" s="8" t="e">
        <f aca="false" t="array" ref="N10:N10">INDEX(INDEX(Cable_L!$H$3:$K$77,,MATCH($N$2,Cable_L!$H$2:$K$2,0)),MATCH(1,COUNTIFS(G10,Cable_L!$A$3:$A$77,H10,Cable_L!$C$3:$C$77),0))</f>
        <v>#NAME?</v>
      </c>
      <c r="O10" s="8" t="e">
        <f aca="false" t="array" ref="O10:O10">INDEX(INDEX(Cable_L!$H$3:$K$77,,MATCH(O$2,Cable_L!$H$2:$K$2,0)),MATCH(1,COUNTIFS($G10,Cable_L!$A$3:$A$77,$H10,Cable_L!$C$3:$C$77),0))</f>
        <v>#NAME?</v>
      </c>
      <c r="P10" s="22"/>
      <c r="Q10" s="16"/>
      <c r="R10" s="22"/>
      <c r="S10" s="27"/>
      <c r="X10" s="31"/>
      <c r="Y10" s="59"/>
    </row>
    <row r="11" customFormat="false" ht="15" hidden="false" customHeight="false" outlineLevel="0" collapsed="false">
      <c r="C11" s="232" t="s">
        <v>67</v>
      </c>
      <c r="D11" s="205"/>
      <c r="E11" s="176" t="s">
        <v>1055</v>
      </c>
      <c r="F11" s="206"/>
      <c r="G11" s="36" t="str">
        <f aca="false">IF(LEFT(F11,3)="2.5", MID(F11,7,2),LEFT(F11,2))</f>
        <v/>
      </c>
      <c r="H11" s="31"/>
      <c r="I11" s="59"/>
      <c r="L11" s="27"/>
      <c r="N11" s="16"/>
      <c r="O11" s="16"/>
      <c r="P11" s="22"/>
      <c r="Q11" s="16"/>
      <c r="R11" s="22"/>
      <c r="S11" s="27"/>
      <c r="X11" s="31" t="s">
        <v>92</v>
      </c>
      <c r="Y11" s="31" t="s">
        <v>60</v>
      </c>
    </row>
    <row r="12" customFormat="false" ht="15" hidden="false" customHeight="false" outlineLevel="0" collapsed="false">
      <c r="C12" s="172"/>
      <c r="D12" s="172"/>
      <c r="E12" s="172"/>
      <c r="F12" s="172"/>
      <c r="G12" s="36" t="str">
        <f aca="false">IF(LEFT(F12,3)="2.5", MID(F12,7,2),LEFT(F12,2))</f>
        <v/>
      </c>
      <c r="H12" s="31"/>
      <c r="I12" s="59"/>
      <c r="L12" s="27"/>
      <c r="N12" s="16"/>
      <c r="O12" s="16"/>
      <c r="P12" s="22"/>
      <c r="Q12" s="16"/>
      <c r="R12" s="22"/>
    </row>
    <row r="13" customFormat="false" ht="15" hidden="false" customHeight="false" outlineLevel="0" collapsed="false">
      <c r="C13" s="226" t="s">
        <v>1363</v>
      </c>
      <c r="D13" s="161" t="s">
        <v>1057</v>
      </c>
      <c r="E13" s="161" t="s">
        <v>1058</v>
      </c>
      <c r="F13" s="162" t="s">
        <v>1364</v>
      </c>
      <c r="G13" s="36" t="str">
        <f aca="false">IF(LEFT(F13,3)="2.5", MID(F13,7,2),LEFT(F13,2))</f>
        <v>57</v>
      </c>
      <c r="H13" s="31" t="s">
        <v>774</v>
      </c>
      <c r="I13" s="254"/>
      <c r="L13" s="27" t="e">
        <f aca="false" t="array" ref="L13:L13">INDEX(Cable_L!$B$3:$B$77,MATCH(1,COUNTIFS($G13,Cable_L!$A$3:$A$77,$H13,Cable_L!$C$3:$C$77),0))</f>
        <v>#NAME?</v>
      </c>
      <c r="M13" s="22" t="e">
        <f aca="false" t="array" ref="M13:M16">_xlfn._xlws.sort(_xlfn.unique(G13:G20))</f>
        <v>#NAME?</v>
      </c>
      <c r="N13" s="8" t="e">
        <f aca="false" t="array" ref="N13:N13">INDEX(INDEX(Cable_L!$H$3:$K$77,,MATCH($N$2,Cable_L!$H$2:$K$2,0)),MATCH(1,COUNTIFS(G13,Cable_L!$A$3:$A$77,H13,Cable_L!$C$3:$C$77),0))</f>
        <v>#NAME?</v>
      </c>
      <c r="O13" s="8" t="e">
        <f aca="false" t="array" ref="O13:O13">INDEX(INDEX(Cable_L!$H$3:$K$77,,MATCH(O$2,Cable_L!$H$2:$K$2,0)),MATCH(1,COUNTIFS($G13,Cable_L!$A$3:$A$77,$H13,Cable_L!$C$3:$C$77),0))</f>
        <v>#NAME?</v>
      </c>
      <c r="P13" s="22" t="e">
        <f aca="false" t="array" ref="P13:P13">_xlfn._xlws.filter(_xlfn.unique(N13:N20),_xlfn.unique(N13:N20)&lt;&gt;"")</f>
        <v>#NAME?</v>
      </c>
      <c r="Q13" s="16" t="e">
        <f aca="false">COUNTIF(N13:N20,P13)</f>
        <v>#NAME?</v>
      </c>
      <c r="R13" s="22" t="e">
        <f aca="false" t="array" ref="R13:R13">_xlfn._xlws.filter(_xlfn.unique(O13:O20),_xlfn.unique(O13:O20)&lt;&gt;"")</f>
        <v>#NAME?</v>
      </c>
      <c r="S13" s="27" t="e">
        <f aca="false">COUNTIF(O13:O20,R13)</f>
        <v>#NAME?</v>
      </c>
      <c r="U13" s="255" t="s">
        <v>1516</v>
      </c>
      <c r="V13" s="255"/>
      <c r="W13" s="255"/>
      <c r="X13" s="255"/>
    </row>
    <row r="14" customFormat="false" ht="15" hidden="false" customHeight="false" outlineLevel="0" collapsed="false">
      <c r="C14" s="228" t="s">
        <v>1365</v>
      </c>
      <c r="D14" s="16" t="s">
        <v>1061</v>
      </c>
      <c r="E14" s="16" t="s">
        <v>1062</v>
      </c>
      <c r="F14" s="165" t="s">
        <v>1366</v>
      </c>
      <c r="G14" s="36" t="str">
        <f aca="false">IF(LEFT(F14,3)="2.5", MID(F14,7,2),LEFT(F14,2))</f>
        <v>57</v>
      </c>
      <c r="H14" s="31" t="s">
        <v>774</v>
      </c>
      <c r="I14" s="254"/>
      <c r="L14" s="27" t="e">
        <f aca="false" t="array" ref="L14:L14">INDEX(Cable_L!$B$3:$B$77,MATCH(1,COUNTIFS($G14,Cable_L!$A$3:$A$77,$H14,Cable_L!$C$3:$C$77),0))</f>
        <v>#NAME?</v>
      </c>
      <c r="M14" s="22" t="e">
        <v>#NAME?</v>
      </c>
      <c r="N14" s="8" t="e">
        <f aca="false" t="array" ref="N14:N14">INDEX(INDEX(Cable_L!$H$3:$K$77,,MATCH($N$2,Cable_L!$H$2:$K$2,0)),MATCH(1,COUNTIFS(G14,Cable_L!$A$3:$A$77,H14,Cable_L!$C$3:$C$77),0))</f>
        <v>#NAME?</v>
      </c>
      <c r="O14" s="8" t="e">
        <f aca="false" t="array" ref="O14:O14">INDEX(INDEX(Cable_L!$H$3:$K$77,,MATCH(O$2,Cable_L!$H$2:$K$2,0)),MATCH(1,COUNTIFS($G14,Cable_L!$A$3:$A$77,$H14,Cable_L!$C$3:$C$77),0))</f>
        <v>#NAME?</v>
      </c>
      <c r="P14" s="22"/>
      <c r="Q14" s="16"/>
      <c r="R14" s="22"/>
    </row>
    <row r="15" customFormat="false" ht="15" hidden="false" customHeight="false" outlineLevel="0" collapsed="false">
      <c r="C15" s="228" t="s">
        <v>1367</v>
      </c>
      <c r="D15" s="16" t="s">
        <v>1065</v>
      </c>
      <c r="E15" s="16" t="s">
        <v>1066</v>
      </c>
      <c r="F15" s="165" t="s">
        <v>1368</v>
      </c>
      <c r="G15" s="36" t="str">
        <f aca="false">IF(LEFT(F15,3)="2.5", MID(F15,7,2),LEFT(F15,2))</f>
        <v>57</v>
      </c>
      <c r="H15" s="31" t="s">
        <v>774</v>
      </c>
      <c r="I15" s="254"/>
      <c r="L15" s="27" t="e">
        <f aca="false" t="array" ref="L15:L15">INDEX(Cable_L!$B$3:$B$77,MATCH(1,COUNTIFS($G15,Cable_L!$A$3:$A$77,$H15,Cable_L!$C$3:$C$77),0))</f>
        <v>#NAME?</v>
      </c>
      <c r="M15" s="22" t="e">
        <v>#NAME?</v>
      </c>
      <c r="N15" s="8" t="e">
        <f aca="false" t="array" ref="N15:N15">INDEX(INDEX(Cable_L!$H$3:$K$77,,MATCH($N$2,Cable_L!$H$2:$K$2,0)),MATCH(1,COUNTIFS(G15,Cable_L!$A$3:$A$77,H15,Cable_L!$C$3:$C$77),0))</f>
        <v>#NAME?</v>
      </c>
      <c r="O15" s="8" t="e">
        <f aca="false" t="array" ref="O15:O15">INDEX(INDEX(Cable_L!$H$3:$K$77,,MATCH(O$2,Cable_L!$H$2:$K$2,0)),MATCH(1,COUNTIFS($G15,Cable_L!$A$3:$A$77,$H15,Cable_L!$C$3:$C$77),0))</f>
        <v>#NAME?</v>
      </c>
      <c r="P15" s="22"/>
      <c r="Q15" s="16"/>
      <c r="R15" s="22"/>
    </row>
    <row r="16" customFormat="false" ht="15" hidden="false" customHeight="false" outlineLevel="0" collapsed="false">
      <c r="C16" s="228" t="s">
        <v>1369</v>
      </c>
      <c r="D16" s="16" t="s">
        <v>1069</v>
      </c>
      <c r="E16" s="16" t="s">
        <v>1070</v>
      </c>
      <c r="F16" s="165" t="s">
        <v>1370</v>
      </c>
      <c r="G16" s="36" t="str">
        <f aca="false">IF(LEFT(F16,3)="2.5", MID(F16,7,2),LEFT(F16,2))</f>
        <v>59</v>
      </c>
      <c r="H16" s="31" t="s">
        <v>774</v>
      </c>
      <c r="I16" s="254"/>
      <c r="L16" s="27" t="e">
        <f aca="false" t="array" ref="L16:L16">INDEX(Cable_L!$B$3:$B$77,MATCH(1,COUNTIFS($G16,Cable_L!$A$3:$A$77,$H16,Cable_L!$C$3:$C$77),0))</f>
        <v>#NAME?</v>
      </c>
      <c r="M16" s="22" t="e">
        <v>#NAME?</v>
      </c>
      <c r="N16" s="8" t="e">
        <f aca="false" t="array" ref="N16:N16">INDEX(INDEX(Cable_L!$H$3:$K$77,,MATCH($N$2,Cable_L!$H$2:$K$2,0)),MATCH(1,COUNTIFS(G16,Cable_L!$A$3:$A$77,H16,Cable_L!$C$3:$C$77),0))</f>
        <v>#NAME?</v>
      </c>
      <c r="O16" s="8" t="e">
        <f aca="false" t="array" ref="O16:O16">INDEX(INDEX(Cable_L!$H$3:$K$77,,MATCH(O$2,Cable_L!$H$2:$K$2,0)),MATCH(1,COUNTIFS($G16,Cable_L!$A$3:$A$77,$H16,Cable_L!$C$3:$C$77),0))</f>
        <v>#NAME?</v>
      </c>
      <c r="P16" s="22"/>
      <c r="Q16" s="16"/>
      <c r="R16" s="22"/>
    </row>
    <row r="17" customFormat="false" ht="15" hidden="false" customHeight="false" outlineLevel="0" collapsed="false">
      <c r="C17" s="228" t="s">
        <v>1371</v>
      </c>
      <c r="D17" s="16" t="s">
        <v>1073</v>
      </c>
      <c r="E17" s="16" t="s">
        <v>1074</v>
      </c>
      <c r="F17" s="165" t="s">
        <v>1372</v>
      </c>
      <c r="G17" s="36" t="str">
        <f aca="false">IF(LEFT(F17,3)="2.5", MID(F17,7,2),LEFT(F17,2))</f>
        <v>59</v>
      </c>
      <c r="H17" s="31" t="s">
        <v>774</v>
      </c>
      <c r="I17" s="254"/>
      <c r="L17" s="27" t="e">
        <f aca="false" t="array" ref="L17:L17">INDEX(Cable_L!$B$3:$B$77,MATCH(1,COUNTIFS($G17,Cable_L!$A$3:$A$77,$H17,Cable_L!$C$3:$C$77),0))</f>
        <v>#NAME?</v>
      </c>
      <c r="N17" s="8" t="e">
        <f aca="false" t="array" ref="N17:N17">INDEX(INDEX(Cable_L!$H$3:$K$77,,MATCH($N$2,Cable_L!$H$2:$K$2,0)),MATCH(1,COUNTIFS(G17,Cable_L!$A$3:$A$77,H17,Cable_L!$C$3:$C$77),0))</f>
        <v>#NAME?</v>
      </c>
      <c r="O17" s="8" t="e">
        <f aca="false" t="array" ref="O17:O17">INDEX(INDEX(Cable_L!$H$3:$K$77,,MATCH(O$2,Cable_L!$H$2:$K$2,0)),MATCH(1,COUNTIFS($G17,Cable_L!$A$3:$A$77,$H17,Cable_L!$C$3:$C$77),0))</f>
        <v>#NAME?</v>
      </c>
      <c r="P17" s="22"/>
      <c r="Q17" s="16"/>
      <c r="R17" s="22"/>
    </row>
    <row r="18" customFormat="false" ht="15" hidden="false" customHeight="false" outlineLevel="0" collapsed="false">
      <c r="C18" s="228" t="s">
        <v>1373</v>
      </c>
      <c r="D18" s="16" t="s">
        <v>1077</v>
      </c>
      <c r="E18" s="16" t="s">
        <v>1078</v>
      </c>
      <c r="F18" s="165" t="s">
        <v>1374</v>
      </c>
      <c r="G18" s="36" t="str">
        <f aca="false">IF(LEFT(F18,3)="2.5", MID(F18,7,2),LEFT(F18,2))</f>
        <v>57</v>
      </c>
      <c r="H18" s="31" t="s">
        <v>774</v>
      </c>
      <c r="I18" s="254"/>
      <c r="L18" s="27" t="e">
        <f aca="false" t="array" ref="L18:L18">INDEX(Cable_L!$B$3:$B$77,MATCH(1,COUNTIFS($G18,Cable_L!$A$3:$A$77,$H18,Cable_L!$C$3:$C$77),0))</f>
        <v>#NAME?</v>
      </c>
      <c r="N18" s="8" t="e">
        <f aca="false" t="array" ref="N18:N18">INDEX(INDEX(Cable_L!$H$3:$K$77,,MATCH($N$2,Cable_L!$H$2:$K$2,0)),MATCH(1,COUNTIFS(G18,Cable_L!$A$3:$A$77,H18,Cable_L!$C$3:$C$77),0))</f>
        <v>#NAME?</v>
      </c>
      <c r="O18" s="8" t="e">
        <f aca="false" t="array" ref="O18:O18">INDEX(INDEX(Cable_L!$H$3:$K$77,,MATCH(O$2,Cable_L!$H$2:$K$2,0)),MATCH(1,COUNTIFS($G18,Cable_L!$A$3:$A$77,$H18,Cable_L!$C$3:$C$77),0))</f>
        <v>#NAME?</v>
      </c>
      <c r="P18" s="22"/>
      <c r="Q18" s="16"/>
      <c r="R18" s="22"/>
    </row>
    <row r="19" customFormat="false" ht="15" hidden="false" customHeight="false" outlineLevel="0" collapsed="false">
      <c r="C19" s="228" t="s">
        <v>1375</v>
      </c>
      <c r="D19" s="16" t="s">
        <v>1081</v>
      </c>
      <c r="E19" s="16" t="s">
        <v>1082</v>
      </c>
      <c r="F19" s="229" t="s">
        <v>1376</v>
      </c>
      <c r="G19" s="36" t="str">
        <f aca="false">IF(LEFT(F19,3)="2.5", MID(F19,7,2),LEFT(F19,2))</f>
        <v>65</v>
      </c>
      <c r="H19" s="31" t="s">
        <v>774</v>
      </c>
      <c r="I19" s="254"/>
      <c r="L19" s="27" t="e">
        <f aca="false" t="array" ref="L19:L19">INDEX(Cable_L!$B$3:$B$77,MATCH(1,COUNTIFS($G19,Cable_L!$A$3:$A$77,$H19,Cable_L!$C$3:$C$77),0))</f>
        <v>#NAME?</v>
      </c>
      <c r="N19" s="8" t="e">
        <f aca="false" t="array" ref="N19:N19">INDEX(INDEX(Cable_L!$H$3:$K$77,,MATCH($N$2,Cable_L!$H$2:$K$2,0)),MATCH(1,COUNTIFS(G19,Cable_L!$A$3:$A$77,H19,Cable_L!$C$3:$C$77),0))</f>
        <v>#NAME?</v>
      </c>
      <c r="O19" s="8" t="e">
        <f aca="false" t="array" ref="O19:O19">INDEX(INDEX(Cable_L!$H$3:$K$77,,MATCH(O$2,Cable_L!$H$2:$K$2,0)),MATCH(1,COUNTIFS($G19,Cable_L!$A$3:$A$77,$H19,Cable_L!$C$3:$C$77),0))</f>
        <v>#NAME?</v>
      </c>
      <c r="P19" s="22"/>
      <c r="Q19" s="16"/>
      <c r="R19" s="22"/>
    </row>
    <row r="20" customFormat="false" ht="15" hidden="false" customHeight="false" outlineLevel="0" collapsed="false">
      <c r="C20" s="232" t="s">
        <v>67</v>
      </c>
      <c r="D20" s="176"/>
      <c r="E20" s="176" t="s">
        <v>1084</v>
      </c>
      <c r="F20" s="233"/>
      <c r="G20" s="36" t="str">
        <f aca="false">IF(LEFT(F20,3)="2.5", MID(F20,7,2),LEFT(F20,2))</f>
        <v/>
      </c>
      <c r="H20" s="31"/>
      <c r="I20" s="59"/>
      <c r="L20" s="27"/>
      <c r="N20" s="16"/>
      <c r="O20" s="16"/>
      <c r="P20" s="22"/>
      <c r="Q20" s="16"/>
      <c r="R20" s="22"/>
    </row>
    <row r="21" customFormat="false" ht="15" hidden="false" customHeight="false" outlineLevel="0" collapsed="false">
      <c r="C21" s="16"/>
      <c r="D21" s="16"/>
      <c r="E21" s="16"/>
      <c r="F21" s="22"/>
      <c r="G21" s="36" t="str">
        <f aca="false">IF(LEFT(F21,3)="2.5", MID(F21,7,2),LEFT(F21,2))</f>
        <v/>
      </c>
      <c r="H21" s="31"/>
      <c r="I21" s="59"/>
      <c r="L21" s="27"/>
      <c r="N21" s="16"/>
      <c r="O21" s="16"/>
      <c r="P21" s="22"/>
      <c r="Q21" s="16"/>
      <c r="R21" s="22"/>
    </row>
    <row r="22" customFormat="false" ht="15" hidden="false" customHeight="false" outlineLevel="0" collapsed="false">
      <c r="C22" s="226" t="s">
        <v>1377</v>
      </c>
      <c r="D22" s="161" t="s">
        <v>1086</v>
      </c>
      <c r="E22" s="161" t="s">
        <v>1087</v>
      </c>
      <c r="F22" s="162" t="s">
        <v>1378</v>
      </c>
      <c r="G22" s="36" t="str">
        <f aca="false">IF(LEFT(F22,3)="2.5", MID(F22,7,2),LEFT(F22,2))</f>
        <v>59</v>
      </c>
      <c r="H22" s="31" t="s">
        <v>774</v>
      </c>
      <c r="I22" s="254"/>
      <c r="L22" s="27" t="e">
        <f aca="false" t="array" ref="L22:L22">INDEX(Cable_L!$B$3:$B$77,MATCH(1,COUNTIFS($G22,Cable_L!$A$3:$A$77,$H22,Cable_L!$C$3:$C$77),0))</f>
        <v>#NAME?</v>
      </c>
      <c r="M22" s="22" t="e">
        <f aca="false" t="array" ref="M22:M25">_xlfn._xlws.sort(_xlfn.unique(G22:G29))</f>
        <v>#NAME?</v>
      </c>
      <c r="N22" s="8" t="e">
        <f aca="false" t="array" ref="N22:N22">INDEX(INDEX(Cable_L!$H$3:$K$77,,MATCH($N$2,Cable_L!$H$2:$K$2,0)),MATCH(1,COUNTIFS(G22,Cable_L!$A$3:$A$77,H22,Cable_L!$C$3:$C$77),0))</f>
        <v>#NAME?</v>
      </c>
      <c r="O22" s="8" t="e">
        <f aca="false" t="array" ref="O22:O22">INDEX(INDEX(Cable_L!$H$3:$K$77,,MATCH(O$2,Cable_L!$H$2:$K$2,0)),MATCH(1,COUNTIFS($G22,Cable_L!$A$3:$A$77,$H22,Cable_L!$C$3:$C$77),0))</f>
        <v>#NAME?</v>
      </c>
      <c r="P22" s="22" t="e">
        <f aca="false" t="array" ref="P22:P22">_xlfn._xlws.filter(_xlfn.unique(N22:N29),_xlfn.unique(N22:N29)&lt;&gt;"")</f>
        <v>#NAME?</v>
      </c>
      <c r="Q22" s="16" t="e">
        <f aca="false">COUNTIF(N22:N29,P22)</f>
        <v>#NAME?</v>
      </c>
      <c r="R22" s="22" t="e">
        <f aca="false" t="array" ref="R22:R22">_xlfn._xlws.filter(_xlfn.unique(O22:O29),_xlfn.unique(O22:O29)&lt;&gt;"")</f>
        <v>#NAME?</v>
      </c>
      <c r="S22" s="27" t="e">
        <f aca="false">COUNTIF(O22:O29,R22)</f>
        <v>#NAME?</v>
      </c>
    </row>
    <row r="23" customFormat="false" ht="15" hidden="false" customHeight="false" outlineLevel="0" collapsed="false">
      <c r="C23" s="228" t="s">
        <v>1379</v>
      </c>
      <c r="D23" s="16" t="s">
        <v>1090</v>
      </c>
      <c r="E23" s="16" t="s">
        <v>1091</v>
      </c>
      <c r="F23" s="165" t="s">
        <v>1380</v>
      </c>
      <c r="G23" s="36" t="str">
        <f aca="false">IF(LEFT(F23,3)="2.5", MID(F23,7,2),LEFT(F23,2))</f>
        <v>59</v>
      </c>
      <c r="H23" s="31" t="s">
        <v>774</v>
      </c>
      <c r="I23" s="254"/>
      <c r="L23" s="27" t="e">
        <f aca="false" t="array" ref="L23:L23">INDEX(Cable_L!$B$3:$B$77,MATCH(1,COUNTIFS($G23,Cable_L!$A$3:$A$77,$H23,Cable_L!$C$3:$C$77),0))</f>
        <v>#NAME?</v>
      </c>
      <c r="M23" s="22" t="e">
        <v>#NAME?</v>
      </c>
      <c r="N23" s="8" t="e">
        <f aca="false" t="array" ref="N23:N23">INDEX(INDEX(Cable_L!$H$3:$K$77,,MATCH($N$2,Cable_L!$H$2:$K$2,0)),MATCH(1,COUNTIFS(G23,Cable_L!$A$3:$A$77,H23,Cable_L!$C$3:$C$77),0))</f>
        <v>#NAME?</v>
      </c>
      <c r="O23" s="8" t="e">
        <f aca="false" t="array" ref="O23:O23">INDEX(INDEX(Cable_L!$H$3:$K$77,,MATCH(O$2,Cable_L!$H$2:$K$2,0)),MATCH(1,COUNTIFS($G23,Cable_L!$A$3:$A$77,$H23,Cable_L!$C$3:$C$77),0))</f>
        <v>#NAME?</v>
      </c>
      <c r="P23" s="22"/>
      <c r="Q23" s="16"/>
      <c r="R23" s="22"/>
    </row>
    <row r="24" customFormat="false" ht="15" hidden="false" customHeight="false" outlineLevel="0" collapsed="false">
      <c r="C24" s="228" t="s">
        <v>1381</v>
      </c>
      <c r="D24" s="16" t="s">
        <v>1094</v>
      </c>
      <c r="E24" s="16" t="s">
        <v>1095</v>
      </c>
      <c r="F24" s="165" t="s">
        <v>1382</v>
      </c>
      <c r="G24" s="36" t="str">
        <f aca="false">IF(LEFT(F24,3)="2.5", MID(F24,7,2),LEFT(F24,2))</f>
        <v>57</v>
      </c>
      <c r="H24" s="31" t="s">
        <v>774</v>
      </c>
      <c r="I24" s="254"/>
      <c r="L24" s="27" t="e">
        <f aca="false" t="array" ref="L24:L24">INDEX(Cable_L!$B$3:$B$77,MATCH(1,COUNTIFS($G24,Cable_L!$A$3:$A$77,$H24,Cable_L!$C$3:$C$77),0))</f>
        <v>#NAME?</v>
      </c>
      <c r="M24" s="22" t="e">
        <v>#NAME?</v>
      </c>
      <c r="N24" s="8" t="e">
        <f aca="false" t="array" ref="N24:N24">INDEX(INDEX(Cable_L!$H$3:$K$77,,MATCH($N$2,Cable_L!$H$2:$K$2,0)),MATCH(1,COUNTIFS(G24,Cable_L!$A$3:$A$77,H24,Cable_L!$C$3:$C$77),0))</f>
        <v>#NAME?</v>
      </c>
      <c r="O24" s="8" t="e">
        <f aca="false" t="array" ref="O24:O24">INDEX(INDEX(Cable_L!$H$3:$K$77,,MATCH(O$2,Cable_L!$H$2:$K$2,0)),MATCH(1,COUNTIFS($G24,Cable_L!$A$3:$A$77,$H24,Cable_L!$C$3:$C$77),0))</f>
        <v>#NAME?</v>
      </c>
      <c r="P24" s="22"/>
      <c r="Q24" s="16"/>
      <c r="R24" s="22"/>
    </row>
    <row r="25" customFormat="false" ht="15" hidden="false" customHeight="false" outlineLevel="0" collapsed="false">
      <c r="C25" s="228" t="s">
        <v>1383</v>
      </c>
      <c r="D25" s="16" t="s">
        <v>1098</v>
      </c>
      <c r="E25" s="16" t="s">
        <v>1099</v>
      </c>
      <c r="F25" s="229" t="s">
        <v>1384</v>
      </c>
      <c r="G25" s="36" t="str">
        <f aca="false">IF(LEFT(F25,3)="2.5", MID(F25,7,2),LEFT(F25,2))</f>
        <v>65</v>
      </c>
      <c r="H25" s="31" t="s">
        <v>774</v>
      </c>
      <c r="I25" s="254"/>
      <c r="L25" s="27" t="e">
        <f aca="false" t="array" ref="L25:L25">INDEX(Cable_L!$B$3:$B$77,MATCH(1,COUNTIFS($G25,Cable_L!$A$3:$A$77,$H25,Cable_L!$C$3:$C$77),0))</f>
        <v>#NAME?</v>
      </c>
      <c r="M25" s="22" t="e">
        <v>#NAME?</v>
      </c>
      <c r="N25" s="8" t="e">
        <f aca="false" t="array" ref="N25:N25">INDEX(INDEX(Cable_L!$H$3:$K$77,,MATCH($N$2,Cable_L!$H$2:$K$2,0)),MATCH(1,COUNTIFS(G25,Cable_L!$A$3:$A$77,H25,Cable_L!$C$3:$C$77),0))</f>
        <v>#NAME?</v>
      </c>
      <c r="O25" s="8" t="e">
        <f aca="false" t="array" ref="O25:O25">INDEX(INDEX(Cable_L!$H$3:$K$77,,MATCH(O$2,Cable_L!$H$2:$K$2,0)),MATCH(1,COUNTIFS($G25,Cable_L!$A$3:$A$77,$H25,Cable_L!$C$3:$C$77),0))</f>
        <v>#NAME?</v>
      </c>
      <c r="P25" s="22"/>
      <c r="Q25" s="16"/>
      <c r="R25" s="22"/>
    </row>
    <row r="26" customFormat="false" ht="15" hidden="false" customHeight="false" outlineLevel="0" collapsed="false">
      <c r="C26" s="228" t="s">
        <v>1385</v>
      </c>
      <c r="D26" s="16" t="s">
        <v>1102</v>
      </c>
      <c r="E26" s="16" t="s">
        <v>1103</v>
      </c>
      <c r="F26" s="165" t="s">
        <v>1386</v>
      </c>
      <c r="G26" s="36" t="str">
        <f aca="false">IF(LEFT(F26,3)="2.5", MID(F26,7,2),LEFT(F26,2))</f>
        <v>57</v>
      </c>
      <c r="H26" s="31" t="s">
        <v>774</v>
      </c>
      <c r="I26" s="254"/>
      <c r="L26" s="27" t="e">
        <f aca="false" t="array" ref="L26:L26">INDEX(Cable_L!$B$3:$B$77,MATCH(1,COUNTIFS($G26,Cable_L!$A$3:$A$77,$H26,Cable_L!$C$3:$C$77),0))</f>
        <v>#NAME?</v>
      </c>
      <c r="N26" s="8" t="e">
        <f aca="false" t="array" ref="N26:N26">INDEX(INDEX(Cable_L!$H$3:$K$77,,MATCH($N$2,Cable_L!$H$2:$K$2,0)),MATCH(1,COUNTIFS(G26,Cable_L!$A$3:$A$77,H26,Cable_L!$C$3:$C$77),0))</f>
        <v>#NAME?</v>
      </c>
      <c r="O26" s="8" t="e">
        <f aca="false" t="array" ref="O26:O26">INDEX(INDEX(Cable_L!$H$3:$K$77,,MATCH(O$2,Cable_L!$H$2:$K$2,0)),MATCH(1,COUNTIFS($G26,Cable_L!$A$3:$A$77,$H26,Cable_L!$C$3:$C$77),0))</f>
        <v>#NAME?</v>
      </c>
      <c r="P26" s="22"/>
      <c r="Q26" s="16"/>
      <c r="R26" s="22"/>
    </row>
    <row r="27" customFormat="false" ht="15" hidden="false" customHeight="false" outlineLevel="0" collapsed="false">
      <c r="C27" s="228" t="s">
        <v>1387</v>
      </c>
      <c r="D27" s="16" t="s">
        <v>1106</v>
      </c>
      <c r="E27" s="16" t="s">
        <v>1107</v>
      </c>
      <c r="F27" s="165" t="s">
        <v>1388</v>
      </c>
      <c r="G27" s="36" t="str">
        <f aca="false">IF(LEFT(F27,3)="2.5", MID(F27,7,2),LEFT(F27,2))</f>
        <v>58</v>
      </c>
      <c r="H27" s="31" t="s">
        <v>774</v>
      </c>
      <c r="I27" s="254"/>
      <c r="L27" s="27" t="e">
        <f aca="false" t="array" ref="L27:L27">INDEX(Cable_L!$B$3:$B$77,MATCH(1,COUNTIFS($G27,Cable_L!$A$3:$A$77,$H27,Cable_L!$C$3:$C$77),0))</f>
        <v>#NAME?</v>
      </c>
      <c r="N27" s="8" t="e">
        <f aca="false" t="array" ref="N27:N27">INDEX(INDEX(Cable_L!$H$3:$K$77,,MATCH($N$2,Cable_L!$H$2:$K$2,0)),MATCH(1,COUNTIFS(G27,Cable_L!$A$3:$A$77,H27,Cable_L!$C$3:$C$77),0))</f>
        <v>#NAME?</v>
      </c>
      <c r="O27" s="8" t="e">
        <f aca="false" t="array" ref="O27:O27">INDEX(INDEX(Cable_L!$H$3:$K$77,,MATCH(O$2,Cable_L!$H$2:$K$2,0)),MATCH(1,COUNTIFS($G27,Cable_L!$A$3:$A$77,$H27,Cable_L!$C$3:$C$77),0))</f>
        <v>#NAME?</v>
      </c>
      <c r="P27" s="22"/>
      <c r="Q27" s="16"/>
      <c r="R27" s="22"/>
    </row>
    <row r="28" customFormat="false" ht="15" hidden="false" customHeight="false" outlineLevel="0" collapsed="false">
      <c r="C28" s="228" t="s">
        <v>1389</v>
      </c>
      <c r="D28" s="16" t="s">
        <v>1110</v>
      </c>
      <c r="E28" s="16" t="s">
        <v>1111</v>
      </c>
      <c r="F28" s="165" t="s">
        <v>1390</v>
      </c>
      <c r="G28" s="36" t="str">
        <f aca="false">IF(LEFT(F28,3)="2.5", MID(F28,7,2),LEFT(F28,2))</f>
        <v>58</v>
      </c>
      <c r="H28" s="31" t="s">
        <v>774</v>
      </c>
      <c r="I28" s="254"/>
      <c r="L28" s="27" t="e">
        <f aca="false" t="array" ref="L28:L28">INDEX(Cable_L!$B$3:$B$77,MATCH(1,COUNTIFS($G28,Cable_L!$A$3:$A$77,$H28,Cable_L!$C$3:$C$77),0))</f>
        <v>#NAME?</v>
      </c>
      <c r="N28" s="8" t="e">
        <f aca="false" t="array" ref="N28:N28">INDEX(INDEX(Cable_L!$H$3:$K$77,,MATCH($N$2,Cable_L!$H$2:$K$2,0)),MATCH(1,COUNTIFS(G28,Cable_L!$A$3:$A$77,H28,Cable_L!$C$3:$C$77),0))</f>
        <v>#NAME?</v>
      </c>
      <c r="O28" s="8" t="e">
        <f aca="false" t="array" ref="O28:O28">INDEX(INDEX(Cable_L!$H$3:$K$77,,MATCH(O$2,Cable_L!$H$2:$K$2,0)),MATCH(1,COUNTIFS($G28,Cable_L!$A$3:$A$77,$H28,Cable_L!$C$3:$C$77),0))</f>
        <v>#NAME?</v>
      </c>
      <c r="P28" s="22"/>
      <c r="Q28" s="16"/>
      <c r="R28" s="22"/>
    </row>
    <row r="29" customFormat="false" ht="15" hidden="false" customHeight="false" outlineLevel="0" collapsed="false">
      <c r="C29" s="204" t="s">
        <v>1391</v>
      </c>
      <c r="D29" s="205" t="s">
        <v>1114</v>
      </c>
      <c r="E29" s="205" t="s">
        <v>1115</v>
      </c>
      <c r="F29" s="206" t="s">
        <v>1392</v>
      </c>
      <c r="G29" s="36" t="str">
        <f aca="false">IF(LEFT(F29,3)="2.5", MID(F29,7,2),LEFT(F29,2))</f>
        <v>58</v>
      </c>
      <c r="H29" s="31" t="s">
        <v>774</v>
      </c>
      <c r="I29" s="254"/>
      <c r="L29" s="27" t="e">
        <f aca="false" t="array" ref="L29:L29">INDEX(Cable_L!$B$3:$B$77,MATCH(1,COUNTIFS($G29,Cable_L!$A$3:$A$77,$H29,Cable_L!$C$3:$C$77),0))</f>
        <v>#NAME?</v>
      </c>
      <c r="N29" s="8" t="e">
        <f aca="false" t="array" ref="N29:N29">INDEX(INDEX(Cable_L!$H$3:$K$77,,MATCH($N$2,Cable_L!$H$2:$K$2,0)),MATCH(1,COUNTIFS(G29,Cable_L!$A$3:$A$77,H29,Cable_L!$C$3:$C$77),0))</f>
        <v>#NAME?</v>
      </c>
      <c r="O29" s="8" t="e">
        <f aca="false" t="array" ref="O29:O29">INDEX(INDEX(Cable_L!$H$3:$K$77,,MATCH(O$2,Cable_L!$H$2:$K$2,0)),MATCH(1,COUNTIFS($G29,Cable_L!$A$3:$A$77,$H29,Cable_L!$C$3:$C$77),0))</f>
        <v>#NAME?</v>
      </c>
      <c r="P29" s="22"/>
      <c r="Q29" s="16"/>
      <c r="R29" s="22"/>
    </row>
    <row r="30" customFormat="false" ht="15" hidden="false" customHeight="false" outlineLevel="0" collapsed="false">
      <c r="C30" s="172"/>
      <c r="D30" s="172"/>
      <c r="E30" s="172"/>
      <c r="F30" s="172"/>
      <c r="G30" s="36" t="str">
        <f aca="false">IF(LEFT(F30,3)="2.5", MID(F30,7,2),LEFT(F30,2))</f>
        <v/>
      </c>
      <c r="H30" s="31"/>
      <c r="I30" s="59"/>
      <c r="L30" s="27"/>
      <c r="N30" s="16"/>
      <c r="O30" s="16"/>
      <c r="P30" s="22"/>
      <c r="Q30" s="16"/>
      <c r="R30" s="22"/>
    </row>
    <row r="31" customFormat="false" ht="15" hidden="false" customHeight="false" outlineLevel="0" collapsed="false">
      <c r="C31" s="226" t="s">
        <v>1393</v>
      </c>
      <c r="D31" s="161" t="s">
        <v>1118</v>
      </c>
      <c r="E31" s="161" t="s">
        <v>1119</v>
      </c>
      <c r="F31" s="234" t="s">
        <v>1517</v>
      </c>
      <c r="G31" s="36" t="str">
        <f aca="false">IF(LEFT(F31,3)="2.5", MID(F31,7,2),LEFT(F31,2))</f>
        <v>65</v>
      </c>
      <c r="H31" s="31" t="s">
        <v>774</v>
      </c>
      <c r="I31" s="254"/>
      <c r="L31" s="27" t="e">
        <f aca="false" t="array" ref="L31:L31">INDEX(Cable_L!$B$3:$B$77,MATCH(1,COUNTIFS($G31,Cable_L!$A$3:$A$77,$H31,Cable_L!$C$3:$C$77),0))</f>
        <v>#NAME?</v>
      </c>
      <c r="M31" s="22" t="e">
        <f aca="false" t="array" ref="M31:M33">_xlfn._xlws.sort(_xlfn.unique(G31:G38))</f>
        <v>#NAME?</v>
      </c>
      <c r="N31" s="8" t="e">
        <f aca="false" t="array" ref="N31:N31">INDEX(INDEX(Cable_L!$H$3:$K$77,,MATCH($N$2,Cable_L!$H$2:$K$2,0)),MATCH(1,COUNTIFS(G31,Cable_L!$A$3:$A$77,H31,Cable_L!$C$3:$C$77),0))</f>
        <v>#NAME?</v>
      </c>
      <c r="O31" s="8" t="e">
        <f aca="false" t="array" ref="O31:O31">INDEX(INDEX(Cable_L!$H$3:$K$77,,MATCH(O$2,Cable_L!$H$2:$K$2,0)),MATCH(1,COUNTIFS($G31,Cable_L!$A$3:$A$77,$H31,Cable_L!$C$3:$C$77),0))</f>
        <v>#NAME?</v>
      </c>
      <c r="P31" s="22" t="e">
        <f aca="false" t="array" ref="P31:P31">_xlfn._xlws.filter(_xlfn.unique(N31:N38),_xlfn.unique(N31:N38)&lt;&gt;"")</f>
        <v>#NAME?</v>
      </c>
      <c r="Q31" s="16" t="e">
        <f aca="false">COUNTIF(N31:N38,P31)</f>
        <v>#NAME?</v>
      </c>
      <c r="R31" s="22" t="e">
        <f aca="false" t="array" ref="R31:R31">_xlfn._xlws.filter(_xlfn.unique(O31:O38),_xlfn.unique(O31:O38)&lt;&gt;"")</f>
        <v>#NAME?</v>
      </c>
      <c r="S31" s="27" t="e">
        <f aca="false">COUNTIF(O31:O38,R31)</f>
        <v>#NAME?</v>
      </c>
    </row>
    <row r="32" customFormat="false" ht="15" hidden="false" customHeight="false" outlineLevel="0" collapsed="false">
      <c r="C32" s="171" t="s">
        <v>1395</v>
      </c>
      <c r="D32" s="172" t="s">
        <v>1123</v>
      </c>
      <c r="E32" s="172" t="s">
        <v>1124</v>
      </c>
      <c r="F32" s="173" t="s">
        <v>1396</v>
      </c>
      <c r="G32" s="36" t="str">
        <f aca="false">IF(LEFT(F32,3)="2.5", MID(F32,7,2),LEFT(F32,2))</f>
        <v>58</v>
      </c>
      <c r="H32" s="31" t="s">
        <v>774</v>
      </c>
      <c r="I32" s="254"/>
      <c r="L32" s="27" t="e">
        <f aca="false" t="array" ref="L32:L32">INDEX(Cable_L!$B$3:$B$77,MATCH(1,COUNTIFS($G32,Cable_L!$A$3:$A$77,$H32,Cable_L!$C$3:$C$77),0))</f>
        <v>#NAME?</v>
      </c>
      <c r="M32" s="22" t="e">
        <v>#NAME?</v>
      </c>
      <c r="N32" s="8" t="e">
        <f aca="false" t="array" ref="N32:N32">INDEX(INDEX(Cable_L!$H$3:$K$77,,MATCH($N$2,Cable_L!$H$2:$K$2,0)),MATCH(1,COUNTIFS(G32,Cable_L!$A$3:$A$77,H32,Cable_L!$C$3:$C$77),0))</f>
        <v>#NAME?</v>
      </c>
      <c r="O32" s="8" t="e">
        <f aca="false" t="array" ref="O32:O32">INDEX(INDEX(Cable_L!$H$3:$K$77,,MATCH(O$2,Cable_L!$H$2:$K$2,0)),MATCH(1,COUNTIFS($G32,Cable_L!$A$3:$A$77,$H32,Cable_L!$C$3:$C$77),0))</f>
        <v>#NAME?</v>
      </c>
      <c r="P32" s="22"/>
      <c r="Q32" s="16"/>
      <c r="R32" s="22"/>
    </row>
    <row r="33" customFormat="false" ht="15" hidden="false" customHeight="false" outlineLevel="0" collapsed="false">
      <c r="C33" s="228" t="s">
        <v>1397</v>
      </c>
      <c r="D33" s="16" t="s">
        <v>1127</v>
      </c>
      <c r="E33" s="16" t="s">
        <v>1128</v>
      </c>
      <c r="F33" s="165" t="s">
        <v>1398</v>
      </c>
      <c r="G33" s="36" t="str">
        <f aca="false">IF(LEFT(F33,3)="2.5", MID(F33,7,2),LEFT(F33,2))</f>
        <v>59</v>
      </c>
      <c r="H33" s="31" t="s">
        <v>774</v>
      </c>
      <c r="I33" s="254"/>
      <c r="L33" s="27" t="e">
        <f aca="false" t="array" ref="L33:L33">INDEX(Cable_L!$B$3:$B$77,MATCH(1,COUNTIFS($G33,Cable_L!$A$3:$A$77,$H33,Cable_L!$C$3:$C$77),0))</f>
        <v>#NAME?</v>
      </c>
      <c r="M33" s="22" t="e">
        <v>#NAME?</v>
      </c>
      <c r="N33" s="8" t="e">
        <f aca="false" t="array" ref="N33:N33">INDEX(INDEX(Cable_L!$H$3:$K$77,,MATCH($N$2,Cable_L!$H$2:$K$2,0)),MATCH(1,COUNTIFS(G33,Cable_L!$A$3:$A$77,H33,Cable_L!$C$3:$C$77),0))</f>
        <v>#NAME?</v>
      </c>
      <c r="O33" s="8" t="e">
        <f aca="false" t="array" ref="O33:O33">INDEX(INDEX(Cable_L!$H$3:$K$77,,MATCH(O$2,Cable_L!$H$2:$K$2,0)),MATCH(1,COUNTIFS($G33,Cable_L!$A$3:$A$77,$H33,Cable_L!$C$3:$C$77),0))</f>
        <v>#NAME?</v>
      </c>
      <c r="P33" s="22"/>
      <c r="Q33" s="16"/>
      <c r="R33" s="22"/>
    </row>
    <row r="34" customFormat="false" ht="15" hidden="false" customHeight="false" outlineLevel="0" collapsed="false">
      <c r="C34" s="228" t="s">
        <v>1399</v>
      </c>
      <c r="D34" s="16" t="s">
        <v>1131</v>
      </c>
      <c r="E34" s="16" t="s">
        <v>1132</v>
      </c>
      <c r="F34" s="229" t="s">
        <v>1400</v>
      </c>
      <c r="G34" s="36" t="str">
        <f aca="false">IF(LEFT(F34,3)="2.5", MID(F34,7,2),LEFT(F34,2))</f>
        <v>65</v>
      </c>
      <c r="H34" s="31" t="s">
        <v>774</v>
      </c>
      <c r="I34" s="254"/>
      <c r="L34" s="27" t="e">
        <f aca="false" t="array" ref="L34:L34">INDEX(Cable_L!$B$3:$B$77,MATCH(1,COUNTIFS($G34,Cable_L!$A$3:$A$77,$H34,Cable_L!$C$3:$C$77),0))</f>
        <v>#NAME?</v>
      </c>
      <c r="N34" s="8" t="e">
        <f aca="false" t="array" ref="N34:N34">INDEX(INDEX(Cable_L!$H$3:$K$77,,MATCH($N$2,Cable_L!$H$2:$K$2,0)),MATCH(1,COUNTIFS(G34,Cable_L!$A$3:$A$77,H34,Cable_L!$C$3:$C$77),0))</f>
        <v>#NAME?</v>
      </c>
      <c r="O34" s="8" t="e">
        <f aca="false" t="array" ref="O34:O34">INDEX(INDEX(Cable_L!$H$3:$K$77,,MATCH(O$2,Cable_L!$H$2:$K$2,0)),MATCH(1,COUNTIFS($G34,Cable_L!$A$3:$A$77,$H34,Cable_L!$C$3:$C$77),0))</f>
        <v>#NAME?</v>
      </c>
      <c r="P34" s="22"/>
      <c r="Q34" s="16"/>
      <c r="R34" s="22"/>
    </row>
    <row r="35" customFormat="false" ht="15" hidden="false" customHeight="false" outlineLevel="0" collapsed="false">
      <c r="C35" s="228" t="s">
        <v>1401</v>
      </c>
      <c r="D35" s="16" t="s">
        <v>1135</v>
      </c>
      <c r="E35" s="16" t="s">
        <v>1136</v>
      </c>
      <c r="F35" s="165" t="s">
        <v>1402</v>
      </c>
      <c r="G35" s="36" t="str">
        <f aca="false">IF(LEFT(F35,3)="2.5", MID(F35,7,2),LEFT(F35,2))</f>
        <v>59</v>
      </c>
      <c r="H35" s="31" t="s">
        <v>774</v>
      </c>
      <c r="I35" s="254"/>
      <c r="L35" s="27" t="e">
        <f aca="false" t="array" ref="L35:L35">INDEX(Cable_L!$B$3:$B$77,MATCH(1,COUNTIFS($G35,Cable_L!$A$3:$A$77,$H35,Cable_L!$C$3:$C$77),0))</f>
        <v>#NAME?</v>
      </c>
      <c r="N35" s="8" t="e">
        <f aca="false" t="array" ref="N35:N35">INDEX(INDEX(Cable_L!$H$3:$K$77,,MATCH($N$2,Cable_L!$H$2:$K$2,0)),MATCH(1,COUNTIFS(G35,Cable_L!$A$3:$A$77,H35,Cable_L!$C$3:$C$77),0))</f>
        <v>#NAME?</v>
      </c>
      <c r="O35" s="8" t="e">
        <f aca="false" t="array" ref="O35:O35">INDEX(INDEX(Cable_L!$H$3:$K$77,,MATCH(O$2,Cable_L!$H$2:$K$2,0)),MATCH(1,COUNTIFS($G35,Cable_L!$A$3:$A$77,$H35,Cable_L!$C$3:$C$77),0))</f>
        <v>#NAME?</v>
      </c>
      <c r="P35" s="22"/>
      <c r="Q35" s="16"/>
      <c r="R35" s="22"/>
    </row>
    <row r="36" customFormat="false" ht="15" hidden="false" customHeight="false" outlineLevel="0" collapsed="false">
      <c r="C36" s="171" t="s">
        <v>1403</v>
      </c>
      <c r="D36" s="172" t="s">
        <v>1139</v>
      </c>
      <c r="E36" s="172" t="s">
        <v>1140</v>
      </c>
      <c r="F36" s="173" t="s">
        <v>1404</v>
      </c>
      <c r="G36" s="36" t="str">
        <f aca="false">IF(LEFT(F36,3)="2.5", MID(F36,7,2),LEFT(F36,2))</f>
        <v>58</v>
      </c>
      <c r="H36" s="31" t="s">
        <v>774</v>
      </c>
      <c r="I36" s="254"/>
      <c r="L36" s="27" t="e">
        <f aca="false" t="array" ref="L36:L36">INDEX(Cable_L!$B$3:$B$77,MATCH(1,COUNTIFS($G36,Cable_L!$A$3:$A$77,$H36,Cable_L!$C$3:$C$77),0))</f>
        <v>#NAME?</v>
      </c>
      <c r="N36" s="8" t="e">
        <f aca="false" t="array" ref="N36:N36">INDEX(INDEX(Cable_L!$H$3:$K$77,,MATCH($N$2,Cable_L!$H$2:$K$2,0)),MATCH(1,COUNTIFS(G36,Cable_L!$A$3:$A$77,H36,Cable_L!$C$3:$C$77),0))</f>
        <v>#NAME?</v>
      </c>
      <c r="O36" s="8" t="e">
        <f aca="false" t="array" ref="O36:O36">INDEX(INDEX(Cable_L!$H$3:$K$77,,MATCH(O$2,Cable_L!$H$2:$K$2,0)),MATCH(1,COUNTIFS($G36,Cable_L!$A$3:$A$77,$H36,Cable_L!$C$3:$C$77),0))</f>
        <v>#NAME?</v>
      </c>
      <c r="P36" s="22"/>
      <c r="Q36" s="16"/>
      <c r="R36" s="22"/>
    </row>
    <row r="37" customFormat="false" ht="15" hidden="false" customHeight="false" outlineLevel="0" collapsed="false">
      <c r="C37" s="228" t="s">
        <v>1405</v>
      </c>
      <c r="D37" s="16" t="s">
        <v>1143</v>
      </c>
      <c r="E37" s="16" t="s">
        <v>1144</v>
      </c>
      <c r="F37" s="165" t="s">
        <v>1406</v>
      </c>
      <c r="G37" s="36" t="str">
        <f aca="false">IF(LEFT(F37,3)="2.5", MID(F37,7,2),LEFT(F37,2))</f>
        <v>58</v>
      </c>
      <c r="H37" s="31" t="s">
        <v>774</v>
      </c>
      <c r="I37" s="254"/>
      <c r="L37" s="27" t="e">
        <f aca="false" t="array" ref="L37:L37">INDEX(Cable_L!$B$3:$B$77,MATCH(1,COUNTIFS($G37,Cable_L!$A$3:$A$77,$H37,Cable_L!$C$3:$C$77),0))</f>
        <v>#NAME?</v>
      </c>
      <c r="N37" s="8" t="e">
        <f aca="false" t="array" ref="N37:N37">INDEX(INDEX(Cable_L!$H$3:$K$77,,MATCH($N$2,Cable_L!$H$2:$K$2,0)),MATCH(1,COUNTIFS(G37,Cable_L!$A$3:$A$77,H37,Cable_L!$C$3:$C$77),0))</f>
        <v>#NAME?</v>
      </c>
      <c r="O37" s="8" t="e">
        <f aca="false" t="array" ref="O37:O37">INDEX(INDEX(Cable_L!$H$3:$K$77,,MATCH(O$2,Cable_L!$H$2:$K$2,0)),MATCH(1,COUNTIFS($G37,Cable_L!$A$3:$A$77,$H37,Cable_L!$C$3:$C$77),0))</f>
        <v>#NAME?</v>
      </c>
      <c r="P37" s="22"/>
      <c r="Q37" s="16"/>
      <c r="R37" s="22"/>
    </row>
    <row r="38" customFormat="false" ht="15" hidden="false" customHeight="false" outlineLevel="0" collapsed="false">
      <c r="C38" s="232" t="s">
        <v>1407</v>
      </c>
      <c r="D38" s="176" t="s">
        <v>1147</v>
      </c>
      <c r="E38" s="176" t="s">
        <v>1148</v>
      </c>
      <c r="F38" s="177" t="s">
        <v>1408</v>
      </c>
      <c r="G38" s="36" t="str">
        <f aca="false">IF(LEFT(F38,3)="2.5", MID(F38,7,2),LEFT(F38,2))</f>
        <v>58</v>
      </c>
      <c r="H38" s="31" t="s">
        <v>774</v>
      </c>
      <c r="I38" s="254"/>
      <c r="L38" s="27" t="e">
        <f aca="false" t="array" ref="L38:L38">INDEX(Cable_L!$B$3:$B$77,MATCH(1,COUNTIFS($G38,Cable_L!$A$3:$A$77,$H38,Cable_L!$C$3:$C$77),0))</f>
        <v>#NAME?</v>
      </c>
      <c r="N38" s="8" t="e">
        <f aca="false" t="array" ref="N38:N38">INDEX(INDEX(Cable_L!$H$3:$K$77,,MATCH($N$2,Cable_L!$H$2:$K$2,0)),MATCH(1,COUNTIFS(G38,Cable_L!$A$3:$A$77,H38,Cable_L!$C$3:$C$77),0))</f>
        <v>#NAME?</v>
      </c>
      <c r="O38" s="8" t="e">
        <f aca="false" t="array" ref="O38:O38">INDEX(INDEX(Cable_L!$H$3:$K$77,,MATCH(O$2,Cable_L!$H$2:$K$2,0)),MATCH(1,COUNTIFS($G38,Cable_L!$A$3:$A$77,$H38,Cable_L!$C$3:$C$77),0))</f>
        <v>#NAME?</v>
      </c>
      <c r="P38" s="22"/>
      <c r="Q38" s="16"/>
      <c r="R38" s="22"/>
    </row>
    <row r="39" customFormat="false" ht="15" hidden="false" customHeight="false" outlineLevel="0" collapsed="false">
      <c r="C39" s="16"/>
      <c r="D39" s="16"/>
      <c r="E39" s="16"/>
      <c r="F39" s="16"/>
      <c r="G39" s="36" t="str">
        <f aca="false">IF(LEFT(F39,3)="2.5", MID(F39,7,2),LEFT(F39,2))</f>
        <v/>
      </c>
      <c r="H39" s="31"/>
      <c r="I39" s="59"/>
      <c r="L39" s="27"/>
      <c r="N39" s="16"/>
      <c r="O39" s="16"/>
      <c r="P39" s="22"/>
      <c r="Q39" s="16"/>
      <c r="R39" s="22"/>
    </row>
    <row r="40" customFormat="false" ht="15" hidden="false" customHeight="false" outlineLevel="0" collapsed="false">
      <c r="C40" s="226" t="s">
        <v>1409</v>
      </c>
      <c r="D40" s="161" t="s">
        <v>1028</v>
      </c>
      <c r="E40" s="161" t="s">
        <v>1151</v>
      </c>
      <c r="F40" s="162" t="s">
        <v>1410</v>
      </c>
      <c r="G40" s="36" t="str">
        <f aca="false">IF(LEFT(F40,3)="2.5", MID(F40,7,2),LEFT(F40,2))</f>
        <v>62</v>
      </c>
      <c r="H40" s="31" t="s">
        <v>774</v>
      </c>
      <c r="I40" s="254"/>
      <c r="L40" s="27" t="e">
        <f aca="false" t="array" ref="L40:L40">INDEX(Cable_L!$B$3:$B$77,MATCH(1,COUNTIFS($G40,Cable_L!$A$3:$A$77,$H40,Cable_L!$C$3:$C$77),0))</f>
        <v>#NAME?</v>
      </c>
      <c r="M40" s="22" t="e">
        <f aca="false" t="array" ref="M40:M44">_xlfn._xlws.sort(_xlfn.unique(G40:G47))</f>
        <v>#NAME?</v>
      </c>
      <c r="N40" s="8" t="e">
        <f aca="false" t="array" ref="N40:N40">INDEX(INDEX(Cable_L!$H$3:$K$77,,MATCH($N$2,Cable_L!$H$2:$K$2,0)),MATCH(1,COUNTIFS(G40,Cable_L!$A$3:$A$77,H40,Cable_L!$C$3:$C$77),0))</f>
        <v>#NAME?</v>
      </c>
      <c r="O40" s="8" t="e">
        <f aca="false" t="array" ref="O40:O40">INDEX(INDEX(Cable_L!$H$3:$K$77,,MATCH(O$2,Cable_L!$H$2:$K$2,0)),MATCH(1,COUNTIFS($G40,Cable_L!$A$3:$A$77,$H40,Cable_L!$C$3:$C$77),0))</f>
        <v>#NAME?</v>
      </c>
      <c r="P40" s="22" t="e">
        <f aca="false" t="array" ref="P40:P40">_xlfn._xlws.filter(_xlfn.unique(N40:N47),_xlfn.unique(N40:N47)&lt;&gt;"")</f>
        <v>#NAME?</v>
      </c>
      <c r="Q40" s="16" t="e">
        <f aca="false">COUNTIF(N40:N47,P40)</f>
        <v>#NAME?</v>
      </c>
      <c r="R40" s="22" t="e">
        <f aca="false" t="array" ref="R40:R40">_xlfn._xlws.filter(_xlfn.unique(O40:O47),_xlfn.unique(O40:O47)&lt;&gt;"")</f>
        <v>#NAME?</v>
      </c>
      <c r="S40" s="27" t="e">
        <f aca="false">COUNTIF(O40:O47,R40)</f>
        <v>#NAME?</v>
      </c>
    </row>
    <row r="41" customFormat="false" ht="15" hidden="false" customHeight="false" outlineLevel="0" collapsed="false">
      <c r="C41" s="228" t="s">
        <v>1411</v>
      </c>
      <c r="D41" s="16" t="s">
        <v>1032</v>
      </c>
      <c r="E41" s="16" t="s">
        <v>1154</v>
      </c>
      <c r="F41" s="165" t="s">
        <v>1412</v>
      </c>
      <c r="G41" s="36" t="str">
        <f aca="false">IF(LEFT(F41,3)="2.5", MID(F41,7,2),LEFT(F41,2))</f>
        <v>62</v>
      </c>
      <c r="H41" s="31" t="s">
        <v>774</v>
      </c>
      <c r="I41" s="254"/>
      <c r="L41" s="27" t="e">
        <f aca="false" t="array" ref="L41:L41">INDEX(Cable_L!$B$3:$B$77,MATCH(1,COUNTIFS($G41,Cable_L!$A$3:$A$77,$H41,Cable_L!$C$3:$C$77),0))</f>
        <v>#NAME?</v>
      </c>
      <c r="M41" s="22" t="e">
        <v>#NAME?</v>
      </c>
      <c r="N41" s="8" t="e">
        <f aca="false" t="array" ref="N41:N41">INDEX(INDEX(Cable_L!$H$3:$K$77,,MATCH($N$2,Cable_L!$H$2:$K$2,0)),MATCH(1,COUNTIFS(G41,Cable_L!$A$3:$A$77,H41,Cable_L!$C$3:$C$77),0))</f>
        <v>#NAME?</v>
      </c>
      <c r="O41" s="8" t="e">
        <f aca="false" t="array" ref="O41:O41">INDEX(INDEX(Cable_L!$H$3:$K$77,,MATCH(O$2,Cable_L!$H$2:$K$2,0)),MATCH(1,COUNTIFS($G41,Cable_L!$A$3:$A$77,$H41,Cable_L!$C$3:$C$77),0))</f>
        <v>#NAME?</v>
      </c>
      <c r="P41" s="22"/>
      <c r="Q41" s="16"/>
      <c r="R41" s="22"/>
      <c r="S41" s="27"/>
    </row>
    <row r="42" customFormat="false" ht="15" hidden="false" customHeight="false" outlineLevel="0" collapsed="false">
      <c r="C42" s="228" t="s">
        <v>1413</v>
      </c>
      <c r="D42" s="16" t="s">
        <v>1036</v>
      </c>
      <c r="E42" s="16" t="s">
        <v>1157</v>
      </c>
      <c r="F42" s="229" t="s">
        <v>1414</v>
      </c>
      <c r="G42" s="36" t="str">
        <f aca="false">IF(LEFT(F42,3)="2.5", MID(F42,7,2),LEFT(F42,2))</f>
        <v>66</v>
      </c>
      <c r="H42" s="31" t="s">
        <v>774</v>
      </c>
      <c r="I42" s="254"/>
      <c r="L42" s="27" t="e">
        <f aca="false" t="array" ref="L42:L42">INDEX(Cable_L!$B$3:$B$77,MATCH(1,COUNTIFS($G42,Cable_L!$A$3:$A$77,$H42,Cable_L!$C$3:$C$77),0))</f>
        <v>#NAME?</v>
      </c>
      <c r="M42" s="22" t="e">
        <v>#NAME?</v>
      </c>
      <c r="N42" s="8" t="e">
        <f aca="false" t="array" ref="N42:N42">INDEX(INDEX(Cable_L!$H$3:$K$77,,MATCH($N$2,Cable_L!$H$2:$K$2,0)),MATCH(1,COUNTIFS(G42,Cable_L!$A$3:$A$77,H42,Cable_L!$C$3:$C$77),0))</f>
        <v>#NAME?</v>
      </c>
      <c r="O42" s="8" t="e">
        <f aca="false" t="array" ref="O42:O42">INDEX(INDEX(Cable_L!$H$3:$K$77,,MATCH(O$2,Cable_L!$H$2:$K$2,0)),MATCH(1,COUNTIFS($G42,Cable_L!$A$3:$A$77,$H42,Cable_L!$C$3:$C$77),0))</f>
        <v>#NAME?</v>
      </c>
      <c r="P42" s="22"/>
      <c r="Q42" s="16"/>
      <c r="R42" s="22"/>
    </row>
    <row r="43" customFormat="false" ht="15" hidden="false" customHeight="false" outlineLevel="0" collapsed="false">
      <c r="C43" s="228" t="s">
        <v>1415</v>
      </c>
      <c r="D43" s="16" t="s">
        <v>1040</v>
      </c>
      <c r="E43" s="16" t="s">
        <v>1160</v>
      </c>
      <c r="F43" s="165" t="s">
        <v>1416</v>
      </c>
      <c r="G43" s="36" t="str">
        <f aca="false">IF(LEFT(F43,3)="2.5", MID(F43,7,2),LEFT(F43,2))</f>
        <v>60</v>
      </c>
      <c r="H43" s="31" t="s">
        <v>774</v>
      </c>
      <c r="I43" s="254"/>
      <c r="L43" s="27" t="e">
        <f aca="false" t="array" ref="L43:L43">INDEX(Cable_L!$B$3:$B$77,MATCH(1,COUNTIFS($G43,Cable_L!$A$3:$A$77,$H43,Cable_L!$C$3:$C$77),0))</f>
        <v>#NAME?</v>
      </c>
      <c r="M43" s="22" t="e">
        <v>#NAME?</v>
      </c>
      <c r="N43" s="8" t="e">
        <f aca="false" t="array" ref="N43:N43">INDEX(INDEX(Cable_L!$H$3:$K$77,,MATCH($N$2,Cable_L!$H$2:$K$2,0)),MATCH(1,COUNTIFS(G43,Cable_L!$A$3:$A$77,H43,Cable_L!$C$3:$C$77),0))</f>
        <v>#NAME?</v>
      </c>
      <c r="O43" s="8" t="e">
        <f aca="false" t="array" ref="O43:O43">INDEX(INDEX(Cable_L!$H$3:$K$77,,MATCH(O$2,Cable_L!$H$2:$K$2,0)),MATCH(1,COUNTIFS($G43,Cable_L!$A$3:$A$77,$H43,Cable_L!$C$3:$C$77),0))</f>
        <v>#NAME?</v>
      </c>
      <c r="P43" s="22"/>
      <c r="Q43" s="16"/>
      <c r="R43" s="22"/>
    </row>
    <row r="44" customFormat="false" ht="15" hidden="false" customHeight="false" outlineLevel="0" collapsed="false">
      <c r="C44" s="228" t="s">
        <v>1417</v>
      </c>
      <c r="D44" s="16" t="s">
        <v>1044</v>
      </c>
      <c r="E44" s="16" t="s">
        <v>1163</v>
      </c>
      <c r="F44" s="165" t="s">
        <v>1418</v>
      </c>
      <c r="G44" s="36" t="str">
        <f aca="false">IF(LEFT(F44,3)="2.5", MID(F44,7,2),LEFT(F44,2))</f>
        <v>60</v>
      </c>
      <c r="H44" s="31" t="s">
        <v>774</v>
      </c>
      <c r="I44" s="254"/>
      <c r="L44" s="27" t="e">
        <f aca="false" t="array" ref="L44:L44">INDEX(Cable_L!$B$3:$B$77,MATCH(1,COUNTIFS($G44,Cable_L!$A$3:$A$77,$H44,Cable_L!$C$3:$C$77),0))</f>
        <v>#NAME?</v>
      </c>
      <c r="M44" s="22" t="e">
        <v>#NAME?</v>
      </c>
      <c r="N44" s="8" t="e">
        <f aca="false" t="array" ref="N44:N44">INDEX(INDEX(Cable_L!$H$3:$K$77,,MATCH($N$2,Cable_L!$H$2:$K$2,0)),MATCH(1,COUNTIFS(G44,Cable_L!$A$3:$A$77,H44,Cable_L!$C$3:$C$77),0))</f>
        <v>#NAME?</v>
      </c>
      <c r="O44" s="8" t="e">
        <f aca="false" t="array" ref="O44:O44">INDEX(INDEX(Cable_L!$H$3:$K$77,,MATCH(O$2,Cable_L!$H$2:$K$2,0)),MATCH(1,COUNTIFS($G44,Cable_L!$A$3:$A$77,$H44,Cable_L!$C$3:$C$77),0))</f>
        <v>#NAME?</v>
      </c>
      <c r="P44" s="22"/>
      <c r="Q44" s="16"/>
      <c r="R44" s="22"/>
    </row>
    <row r="45" customFormat="false" ht="15" hidden="false" customHeight="false" outlineLevel="0" collapsed="false">
      <c r="C45" s="228" t="s">
        <v>1419</v>
      </c>
      <c r="D45" s="16" t="s">
        <v>1048</v>
      </c>
      <c r="E45" s="16" t="s">
        <v>1166</v>
      </c>
      <c r="F45" s="229" t="s">
        <v>1518</v>
      </c>
      <c r="G45" s="36" t="str">
        <f aca="false">IF(LEFT(F45,3)="2.5", MID(F45,7,2),LEFT(F45,2))</f>
        <v>66</v>
      </c>
      <c r="H45" s="31" t="s">
        <v>774</v>
      </c>
      <c r="I45" s="254"/>
      <c r="L45" s="27" t="e">
        <f aca="false" t="array" ref="L45:L45">INDEX(Cable_L!$B$3:$B$77,MATCH(1,COUNTIFS($G45,Cable_L!$A$3:$A$77,$H45,Cable_L!$C$3:$C$77),0))</f>
        <v>#NAME?</v>
      </c>
      <c r="N45" s="8" t="e">
        <f aca="false" t="array" ref="N45:N45">INDEX(INDEX(Cable_L!$H$3:$K$77,,MATCH($N$2,Cable_L!$H$2:$K$2,0)),MATCH(1,COUNTIFS(G45,Cable_L!$A$3:$A$77,H45,Cable_L!$C$3:$C$77),0))</f>
        <v>#NAME?</v>
      </c>
      <c r="O45" s="8" t="e">
        <f aca="false" t="array" ref="O45:O45">INDEX(INDEX(Cable_L!$H$3:$K$77,,MATCH(O$2,Cable_L!$H$2:$K$2,0)),MATCH(1,COUNTIFS($G45,Cable_L!$A$3:$A$77,$H45,Cable_L!$C$3:$C$77),0))</f>
        <v>#NAME?</v>
      </c>
      <c r="P45" s="22"/>
      <c r="Q45" s="16"/>
      <c r="R45" s="22"/>
    </row>
    <row r="46" customFormat="false" ht="15" hidden="false" customHeight="false" outlineLevel="0" collapsed="false">
      <c r="C46" s="228" t="s">
        <v>1421</v>
      </c>
      <c r="D46" s="16" t="s">
        <v>1052</v>
      </c>
      <c r="E46" s="16" t="s">
        <v>1169</v>
      </c>
      <c r="F46" s="165" t="s">
        <v>1422</v>
      </c>
      <c r="G46" s="36" t="str">
        <f aca="false">IF(LEFT(F46,3)="2.5", MID(F46,7,2),LEFT(F46,2))</f>
        <v>61</v>
      </c>
      <c r="H46" s="31" t="s">
        <v>774</v>
      </c>
      <c r="I46" s="254"/>
      <c r="L46" s="27" t="e">
        <f aca="false" t="array" ref="L46:L46">INDEX(Cable_L!$B$3:$B$77,MATCH(1,COUNTIFS($G46,Cable_L!$A$3:$A$77,$H46,Cable_L!$C$3:$C$77),0))</f>
        <v>#NAME?</v>
      </c>
      <c r="N46" s="8" t="e">
        <f aca="false" t="array" ref="N46:N46">INDEX(INDEX(Cable_L!$H$3:$K$77,,MATCH($N$2,Cable_L!$H$2:$K$2,0)),MATCH(1,COUNTIFS(G46,Cable_L!$A$3:$A$77,H46,Cable_L!$C$3:$C$77),0))</f>
        <v>#NAME?</v>
      </c>
      <c r="O46" s="8" t="e">
        <f aca="false" t="array" ref="O46:O46">INDEX(INDEX(Cable_L!$H$3:$K$77,,MATCH(O$2,Cable_L!$H$2:$K$2,0)),MATCH(1,COUNTIFS($G46,Cable_L!$A$3:$A$77,$H46,Cable_L!$C$3:$C$77),0))</f>
        <v>#NAME?</v>
      </c>
      <c r="P46" s="22"/>
      <c r="Q46" s="16"/>
      <c r="R46" s="22"/>
    </row>
    <row r="47" customFormat="false" ht="15" hidden="false" customHeight="false" outlineLevel="0" collapsed="false">
      <c r="C47" s="232" t="s">
        <v>67</v>
      </c>
      <c r="D47" s="176"/>
      <c r="E47" s="176" t="s">
        <v>1171</v>
      </c>
      <c r="F47" s="177"/>
      <c r="G47" s="36" t="str">
        <f aca="false">IF(LEFT(F47,3)="2.5", MID(F47,7,2),LEFT(F47,2))</f>
        <v/>
      </c>
      <c r="H47" s="31"/>
      <c r="I47" s="59"/>
      <c r="L47" s="27"/>
      <c r="N47" s="16"/>
      <c r="O47" s="16"/>
      <c r="P47" s="22"/>
      <c r="Q47" s="16"/>
      <c r="R47" s="22"/>
    </row>
    <row r="48" customFormat="false" ht="15" hidden="false" customHeight="false" outlineLevel="0" collapsed="false">
      <c r="C48" s="16"/>
      <c r="D48" s="16"/>
      <c r="E48" s="16"/>
      <c r="F48" s="16"/>
      <c r="G48" s="36" t="str">
        <f aca="false">IF(LEFT(F48,3)="2.5", MID(F48,7,2),LEFT(F48,2))</f>
        <v/>
      </c>
      <c r="H48" s="31"/>
      <c r="I48" s="59"/>
      <c r="L48" s="27"/>
      <c r="N48" s="16"/>
      <c r="O48" s="16"/>
      <c r="P48" s="22"/>
      <c r="Q48" s="16"/>
      <c r="R48" s="22"/>
    </row>
    <row r="49" customFormat="false" ht="15" hidden="false" customHeight="false" outlineLevel="0" collapsed="false">
      <c r="C49" s="226" t="s">
        <v>1423</v>
      </c>
      <c r="D49" s="161" t="s">
        <v>1057</v>
      </c>
      <c r="E49" s="161" t="s">
        <v>1173</v>
      </c>
      <c r="F49" s="162" t="s">
        <v>1424</v>
      </c>
      <c r="G49" s="36" t="str">
        <f aca="false">IF(LEFT(F49,3)="2.5", MID(F49,7,2),LEFT(F49,2))</f>
        <v>60</v>
      </c>
      <c r="H49" s="31" t="s">
        <v>774</v>
      </c>
      <c r="I49" s="254"/>
      <c r="L49" s="27" t="e">
        <f aca="false" t="array" ref="L49:L49">INDEX(Cable_L!$B$3:$B$77,MATCH(1,COUNTIFS($G49,Cable_L!$A$3:$A$77,$H49,Cable_L!$C$3:$C$77),0))</f>
        <v>#NAME?</v>
      </c>
      <c r="M49" s="22" t="e">
        <f aca="false" t="array" ref="M49:M51">_xlfn._xlws.sort(_xlfn.unique(G49:G56))</f>
        <v>#NAME?</v>
      </c>
      <c r="N49" s="8" t="e">
        <f aca="false" t="array" ref="N49:N49">INDEX(INDEX(Cable_L!$H$3:$K$77,,MATCH($N$2,Cable_L!$H$2:$K$2,0)),MATCH(1,COUNTIFS(G49,Cable_L!$A$3:$A$77,H49,Cable_L!$C$3:$C$77),0))</f>
        <v>#NAME?</v>
      </c>
      <c r="O49" s="8" t="e">
        <f aca="false" t="array" ref="O49:O49">INDEX(INDEX(Cable_L!$H$3:$K$77,,MATCH(O$2,Cable_L!$H$2:$K$2,0)),MATCH(1,COUNTIFS($G49,Cable_L!$A$3:$A$77,$H49,Cable_L!$C$3:$C$77),0))</f>
        <v>#NAME?</v>
      </c>
      <c r="P49" s="22" t="e">
        <f aca="false" t="array" ref="P49:P49">_xlfn._xlws.filter(_xlfn.unique(N49:N56),_xlfn.unique(N49:N56)&lt;&gt;"")</f>
        <v>#NAME?</v>
      </c>
      <c r="Q49" s="16" t="e">
        <f aca="false">COUNTIF(N49:N56,P49)</f>
        <v>#NAME?</v>
      </c>
      <c r="R49" s="22" t="e">
        <f aca="false" t="array" ref="R49:R49">_xlfn._xlws.filter(_xlfn.unique(O49:O56),_xlfn.unique(O49:O56)&lt;&gt;"")</f>
        <v>#NAME?</v>
      </c>
      <c r="S49" s="27" t="e">
        <f aca="false">COUNTIF(O49:O56,R49)</f>
        <v>#NAME?</v>
      </c>
    </row>
    <row r="50" customFormat="false" ht="15" hidden="false" customHeight="false" outlineLevel="0" collapsed="false">
      <c r="C50" s="228" t="s">
        <v>1425</v>
      </c>
      <c r="D50" s="16" t="s">
        <v>1061</v>
      </c>
      <c r="E50" s="16" t="s">
        <v>1176</v>
      </c>
      <c r="F50" s="165" t="s">
        <v>1426</v>
      </c>
      <c r="G50" s="36" t="str">
        <f aca="false">IF(LEFT(F50,3)="2.5", MID(F50,7,2),LEFT(F50,2))</f>
        <v>60</v>
      </c>
      <c r="H50" s="31" t="s">
        <v>774</v>
      </c>
      <c r="I50" s="254"/>
      <c r="L50" s="27" t="e">
        <f aca="false" t="array" ref="L50:L50">INDEX(Cable_L!$B$3:$B$77,MATCH(1,COUNTIFS($G50,Cable_L!$A$3:$A$77,$H50,Cable_L!$C$3:$C$77),0))</f>
        <v>#NAME?</v>
      </c>
      <c r="M50" s="22" t="e">
        <v>#NAME?</v>
      </c>
      <c r="N50" s="8" t="e">
        <f aca="false" t="array" ref="N50:N50">INDEX(INDEX(Cable_L!$H$3:$K$77,,MATCH($N$2,Cable_L!$H$2:$K$2,0)),MATCH(1,COUNTIFS(G50,Cable_L!$A$3:$A$77,H50,Cable_L!$C$3:$C$77),0))</f>
        <v>#NAME?</v>
      </c>
      <c r="O50" s="8" t="e">
        <f aca="false" t="array" ref="O50:O50">INDEX(INDEX(Cable_L!$H$3:$K$77,,MATCH(O$2,Cable_L!$H$2:$K$2,0)),MATCH(1,COUNTIFS($G50,Cable_L!$A$3:$A$77,$H50,Cable_L!$C$3:$C$77),0))</f>
        <v>#NAME?</v>
      </c>
      <c r="P50" s="22"/>
      <c r="Q50" s="16"/>
      <c r="R50" s="22"/>
    </row>
    <row r="51" customFormat="false" ht="15" hidden="false" customHeight="false" outlineLevel="0" collapsed="false">
      <c r="C51" s="228" t="s">
        <v>1427</v>
      </c>
      <c r="D51" s="16" t="s">
        <v>1065</v>
      </c>
      <c r="E51" s="16" t="s">
        <v>1179</v>
      </c>
      <c r="F51" s="165" t="s">
        <v>1428</v>
      </c>
      <c r="G51" s="36" t="str">
        <f aca="false">IF(LEFT(F51,3)="2.5", MID(F51,7,2),LEFT(F51,2))</f>
        <v>60</v>
      </c>
      <c r="H51" s="31" t="s">
        <v>774</v>
      </c>
      <c r="I51" s="254"/>
      <c r="L51" s="27" t="e">
        <f aca="false" t="array" ref="L51:L51">INDEX(Cable_L!$B$3:$B$77,MATCH(1,COUNTIFS($G51,Cable_L!$A$3:$A$77,$H51,Cable_L!$C$3:$C$77),0))</f>
        <v>#NAME?</v>
      </c>
      <c r="M51" s="22" t="e">
        <v>#NAME?</v>
      </c>
      <c r="N51" s="8" t="e">
        <f aca="false" t="array" ref="N51:N51">INDEX(INDEX(Cable_L!$H$3:$K$77,,MATCH($N$2,Cable_L!$H$2:$K$2,0)),MATCH(1,COUNTIFS(G51,Cable_L!$A$3:$A$77,H51,Cable_L!$C$3:$C$77),0))</f>
        <v>#NAME?</v>
      </c>
      <c r="O51" s="8" t="e">
        <f aca="false" t="array" ref="O51:O51">INDEX(INDEX(Cable_L!$H$3:$K$77,,MATCH(O$2,Cable_L!$H$2:$K$2,0)),MATCH(1,COUNTIFS($G51,Cable_L!$A$3:$A$77,$H51,Cable_L!$C$3:$C$77),0))</f>
        <v>#NAME?</v>
      </c>
      <c r="P51" s="22"/>
      <c r="Q51" s="16"/>
      <c r="R51" s="22"/>
    </row>
    <row r="52" customFormat="false" ht="15" hidden="false" customHeight="false" outlineLevel="0" collapsed="false">
      <c r="C52" s="228" t="s">
        <v>1429</v>
      </c>
      <c r="D52" s="16" t="s">
        <v>1069</v>
      </c>
      <c r="E52" s="16" t="s">
        <v>1182</v>
      </c>
      <c r="F52" s="165" t="s">
        <v>1430</v>
      </c>
      <c r="G52" s="36" t="str">
        <f aca="false">IF(LEFT(F52,3)="2.5", MID(F52,7,2),LEFT(F52,2))</f>
        <v>62</v>
      </c>
      <c r="H52" s="31" t="s">
        <v>774</v>
      </c>
      <c r="I52" s="254"/>
      <c r="L52" s="27" t="e">
        <f aca="false" t="array" ref="L52:L52">INDEX(Cable_L!$B$3:$B$77,MATCH(1,COUNTIFS($G52,Cable_L!$A$3:$A$77,$H52,Cable_L!$C$3:$C$77),0))</f>
        <v>#NAME?</v>
      </c>
      <c r="N52" s="8" t="e">
        <f aca="false" t="array" ref="N52:N52">INDEX(INDEX(Cable_L!$H$3:$K$77,,MATCH($N$2,Cable_L!$H$2:$K$2,0)),MATCH(1,COUNTIFS(G52,Cable_L!$A$3:$A$77,H52,Cable_L!$C$3:$C$77),0))</f>
        <v>#NAME?</v>
      </c>
      <c r="O52" s="8" t="e">
        <f aca="false" t="array" ref="O52:O52">INDEX(INDEX(Cable_L!$H$3:$K$77,,MATCH(O$2,Cable_L!$H$2:$K$2,0)),MATCH(1,COUNTIFS($G52,Cable_L!$A$3:$A$77,$H52,Cable_L!$C$3:$C$77),0))</f>
        <v>#NAME?</v>
      </c>
      <c r="P52" s="22"/>
      <c r="Q52" s="16"/>
      <c r="R52" s="22"/>
    </row>
    <row r="53" customFormat="false" ht="15" hidden="false" customHeight="false" outlineLevel="0" collapsed="false">
      <c r="C53" s="228" t="s">
        <v>1431</v>
      </c>
      <c r="D53" s="16" t="s">
        <v>1073</v>
      </c>
      <c r="E53" s="16" t="s">
        <v>1185</v>
      </c>
      <c r="F53" s="165" t="s">
        <v>1432</v>
      </c>
      <c r="G53" s="36" t="str">
        <f aca="false">IF(LEFT(F53,3)="2.5", MID(F53,7,2),LEFT(F53,2))</f>
        <v>62</v>
      </c>
      <c r="H53" s="31" t="s">
        <v>774</v>
      </c>
      <c r="I53" s="254"/>
      <c r="L53" s="27" t="e">
        <f aca="false" t="array" ref="L53:L53">INDEX(Cable_L!$B$3:$B$77,MATCH(1,COUNTIFS($G53,Cable_L!$A$3:$A$77,$H53,Cable_L!$C$3:$C$77),0))</f>
        <v>#NAME?</v>
      </c>
      <c r="N53" s="8" t="e">
        <f aca="false" t="array" ref="N53:N53">INDEX(INDEX(Cable_L!$H$3:$K$77,,MATCH($N$2,Cable_L!$H$2:$K$2,0)),MATCH(1,COUNTIFS(G53,Cable_L!$A$3:$A$77,H53,Cable_L!$C$3:$C$77),0))</f>
        <v>#NAME?</v>
      </c>
      <c r="O53" s="8" t="e">
        <f aca="false" t="array" ref="O53:O53">INDEX(INDEX(Cable_L!$H$3:$K$77,,MATCH(O$2,Cable_L!$H$2:$K$2,0)),MATCH(1,COUNTIFS($G53,Cable_L!$A$3:$A$77,$H53,Cable_L!$C$3:$C$77),0))</f>
        <v>#NAME?</v>
      </c>
      <c r="P53" s="22"/>
      <c r="Q53" s="16"/>
      <c r="R53" s="22"/>
    </row>
    <row r="54" customFormat="false" ht="15" hidden="false" customHeight="false" outlineLevel="0" collapsed="false">
      <c r="C54" s="228" t="s">
        <v>1433</v>
      </c>
      <c r="D54" s="16" t="s">
        <v>1077</v>
      </c>
      <c r="E54" s="16" t="s">
        <v>1188</v>
      </c>
      <c r="F54" s="165" t="s">
        <v>1434</v>
      </c>
      <c r="G54" s="36" t="str">
        <f aca="false">IF(LEFT(F54,3)="2.5", MID(F54,7,2),LEFT(F54,2))</f>
        <v>60</v>
      </c>
      <c r="H54" s="31" t="s">
        <v>774</v>
      </c>
      <c r="I54" s="254"/>
      <c r="L54" s="27" t="e">
        <f aca="false" t="array" ref="L54:L54">INDEX(Cable_L!$B$3:$B$77,MATCH(1,COUNTIFS($G54,Cable_L!$A$3:$A$77,$H54,Cable_L!$C$3:$C$77),0))</f>
        <v>#NAME?</v>
      </c>
      <c r="N54" s="8" t="e">
        <f aca="false" t="array" ref="N54:N54">INDEX(INDEX(Cable_L!$H$3:$K$77,,MATCH($N$2,Cable_L!$H$2:$K$2,0)),MATCH(1,COUNTIFS(G54,Cable_L!$A$3:$A$77,H54,Cable_L!$C$3:$C$77),0))</f>
        <v>#NAME?</v>
      </c>
      <c r="O54" s="8" t="e">
        <f aca="false" t="array" ref="O54:O54">INDEX(INDEX(Cable_L!$H$3:$K$77,,MATCH(O$2,Cable_L!$H$2:$K$2,0)),MATCH(1,COUNTIFS($G54,Cable_L!$A$3:$A$77,$H54,Cable_L!$C$3:$C$77),0))</f>
        <v>#NAME?</v>
      </c>
      <c r="P54" s="22"/>
      <c r="Q54" s="16"/>
      <c r="R54" s="22"/>
    </row>
    <row r="55" customFormat="false" ht="15" hidden="false" customHeight="false" outlineLevel="0" collapsed="false">
      <c r="C55" s="228" t="s">
        <v>67</v>
      </c>
      <c r="D55" s="16"/>
      <c r="E55" s="16" t="s">
        <v>1190</v>
      </c>
      <c r="F55" s="165"/>
      <c r="G55" s="36" t="str">
        <f aca="false">IF(LEFT(F55,3)="2.5", MID(F55,7,2),LEFT(F55,2))</f>
        <v/>
      </c>
      <c r="H55" s="31"/>
      <c r="I55" s="59"/>
      <c r="L55" s="27"/>
      <c r="N55" s="16"/>
      <c r="O55" s="16"/>
      <c r="P55" s="22"/>
      <c r="Q55" s="16"/>
      <c r="R55" s="22"/>
    </row>
    <row r="56" customFormat="false" ht="15" hidden="false" customHeight="false" outlineLevel="0" collapsed="false">
      <c r="C56" s="232" t="s">
        <v>67</v>
      </c>
      <c r="D56" s="176"/>
      <c r="E56" s="176" t="s">
        <v>1191</v>
      </c>
      <c r="F56" s="177"/>
      <c r="G56" s="36" t="str">
        <f aca="false">IF(LEFT(F56,3)="2.5", MID(F56,7,2),LEFT(F56,2))</f>
        <v/>
      </c>
      <c r="H56" s="31"/>
      <c r="I56" s="59"/>
      <c r="L56" s="27"/>
      <c r="N56" s="16"/>
      <c r="O56" s="16"/>
      <c r="P56" s="22"/>
      <c r="Q56" s="16"/>
      <c r="R56" s="22"/>
    </row>
    <row r="57" customFormat="false" ht="15" hidden="false" customHeight="false" outlineLevel="0" collapsed="false">
      <c r="C57" s="16"/>
      <c r="D57" s="16"/>
      <c r="E57" s="16"/>
      <c r="F57" s="16"/>
      <c r="G57" s="36" t="str">
        <f aca="false">IF(LEFT(F57,3)="2.5", MID(F57,7,2),LEFT(F57,2))</f>
        <v/>
      </c>
      <c r="H57" s="31"/>
      <c r="I57" s="59"/>
      <c r="L57" s="27"/>
      <c r="N57" s="16"/>
      <c r="O57" s="16"/>
      <c r="P57" s="22"/>
      <c r="Q57" s="16"/>
      <c r="R57" s="22"/>
    </row>
    <row r="58" customFormat="false" ht="15" hidden="false" customHeight="false" outlineLevel="0" collapsed="false">
      <c r="C58" s="226" t="s">
        <v>1435</v>
      </c>
      <c r="D58" s="161" t="s">
        <v>1086</v>
      </c>
      <c r="E58" s="161" t="s">
        <v>1193</v>
      </c>
      <c r="F58" s="162" t="s">
        <v>1436</v>
      </c>
      <c r="G58" s="36" t="str">
        <f aca="false">IF(LEFT(F58,3)="2.5", MID(F58,7,2),LEFT(F58,2))</f>
        <v>62</v>
      </c>
      <c r="H58" s="31" t="s">
        <v>774</v>
      </c>
      <c r="I58" s="254"/>
      <c r="L58" s="27" t="e">
        <f aca="false" t="array" ref="L58:L58">INDEX(Cable_L!$B$3:$B$77,MATCH(1,COUNTIFS($G58,Cable_L!$A$3:$A$77,$H58,Cable_L!$C$3:$C$77),0))</f>
        <v>#NAME?</v>
      </c>
      <c r="M58" s="22" t="e">
        <f aca="false" t="array" ref="M58:M61">_xlfn._xlws.sort(_xlfn.unique(G58:G65))</f>
        <v>#NAME?</v>
      </c>
      <c r="N58" s="8" t="e">
        <f aca="false" t="array" ref="N58:N58">INDEX(INDEX(Cable_L!$H$3:$K$77,,MATCH($N$2,Cable_L!$H$2:$K$2,0)),MATCH(1,COUNTIFS(G58,Cable_L!$A$3:$A$77,H58,Cable_L!$C$3:$C$77),0))</f>
        <v>#NAME?</v>
      </c>
      <c r="O58" s="8" t="e">
        <f aca="false" t="array" ref="O58:O58">INDEX(INDEX(Cable_L!$H$3:$K$77,,MATCH(O$2,Cable_L!$H$2:$K$2,0)),MATCH(1,COUNTIFS($G58,Cable_L!$A$3:$A$77,$H58,Cable_L!$C$3:$C$77),0))</f>
        <v>#NAME?</v>
      </c>
      <c r="P58" s="22" t="e">
        <f aca="false" t="array" ref="P58:P58">_xlfn._xlws.filter(_xlfn.unique(N58:N65),_xlfn.unique(N58:N65)&lt;&gt;"")</f>
        <v>#NAME?</v>
      </c>
      <c r="Q58" s="16" t="e">
        <f aca="false">COUNTIF(N58:N65,P58)</f>
        <v>#NAME?</v>
      </c>
      <c r="R58" s="22" t="e">
        <f aca="false" t="array" ref="R58:R58">_xlfn._xlws.filter(_xlfn.unique(O58:O65),_xlfn.unique(O58:O65)&lt;&gt;"")</f>
        <v>#NAME?</v>
      </c>
      <c r="S58" s="27" t="e">
        <f aca="false">COUNTIF(O58:O65,R58)</f>
        <v>#NAME?</v>
      </c>
    </row>
    <row r="59" customFormat="false" ht="15" hidden="false" customHeight="false" outlineLevel="0" collapsed="false">
      <c r="C59" s="228" t="s">
        <v>1437</v>
      </c>
      <c r="D59" s="16" t="s">
        <v>1090</v>
      </c>
      <c r="E59" s="16" t="s">
        <v>1196</v>
      </c>
      <c r="F59" s="165" t="s">
        <v>1438</v>
      </c>
      <c r="G59" s="36" t="str">
        <f aca="false">IF(LEFT(F59,3)="2.5", MID(F59,7,2),LEFT(F59,2))</f>
        <v>62</v>
      </c>
      <c r="H59" s="31" t="s">
        <v>774</v>
      </c>
      <c r="I59" s="254"/>
      <c r="L59" s="27" t="e">
        <f aca="false" t="array" ref="L59:L59">INDEX(Cable_L!$B$3:$B$77,MATCH(1,COUNTIFS($G59,Cable_L!$A$3:$A$77,$H59,Cable_L!$C$3:$C$77),0))</f>
        <v>#NAME?</v>
      </c>
      <c r="M59" s="22" t="e">
        <v>#NAME?</v>
      </c>
      <c r="N59" s="8" t="e">
        <f aca="false" t="array" ref="N59:N59">INDEX(INDEX(Cable_L!$H$3:$K$77,,MATCH($N$2,Cable_L!$H$2:$K$2,0)),MATCH(1,COUNTIFS(G59,Cable_L!$A$3:$A$77,H59,Cable_L!$C$3:$C$77),0))</f>
        <v>#NAME?</v>
      </c>
      <c r="O59" s="8" t="e">
        <f aca="false" t="array" ref="O59:O59">INDEX(INDEX(Cable_L!$H$3:$K$77,,MATCH(O$2,Cable_L!$H$2:$K$2,0)),MATCH(1,COUNTIFS($G59,Cable_L!$A$3:$A$77,$H59,Cable_L!$C$3:$C$77),0))</f>
        <v>#NAME?</v>
      </c>
      <c r="P59" s="22"/>
      <c r="Q59" s="16"/>
      <c r="R59" s="22"/>
      <c r="S59" s="27"/>
    </row>
    <row r="60" customFormat="false" ht="15" hidden="false" customHeight="false" outlineLevel="0" collapsed="false">
      <c r="C60" s="228" t="s">
        <v>1439</v>
      </c>
      <c r="D60" s="16" t="s">
        <v>1094</v>
      </c>
      <c r="E60" s="16" t="s">
        <v>1199</v>
      </c>
      <c r="F60" s="165" t="s">
        <v>1440</v>
      </c>
      <c r="G60" s="36" t="str">
        <f aca="false">IF(LEFT(F60,3)="2.5", MID(F60,7,2),LEFT(F60,2))</f>
        <v>60</v>
      </c>
      <c r="H60" s="31" t="s">
        <v>774</v>
      </c>
      <c r="I60" s="254"/>
      <c r="L60" s="27" t="e">
        <f aca="false" t="array" ref="L60:L60">INDEX(Cable_L!$B$3:$B$77,MATCH(1,COUNTIFS($G60,Cable_L!$A$3:$A$77,$H60,Cable_L!$C$3:$C$77),0))</f>
        <v>#NAME?</v>
      </c>
      <c r="M60" s="22" t="e">
        <v>#NAME?</v>
      </c>
      <c r="N60" s="8" t="e">
        <f aca="false" t="array" ref="N60:N60">INDEX(INDEX(Cable_L!$H$3:$K$77,,MATCH($N$2,Cable_L!$H$2:$K$2,0)),MATCH(1,COUNTIFS(G60,Cable_L!$A$3:$A$77,H60,Cable_L!$C$3:$C$77),0))</f>
        <v>#NAME?</v>
      </c>
      <c r="O60" s="8" t="e">
        <f aca="false" t="array" ref="O60:O60">INDEX(INDEX(Cable_L!$H$3:$K$77,,MATCH(O$2,Cable_L!$H$2:$K$2,0)),MATCH(1,COUNTIFS($G60,Cable_L!$A$3:$A$77,$H60,Cable_L!$C$3:$C$77),0))</f>
        <v>#NAME?</v>
      </c>
      <c r="P60" s="22"/>
      <c r="Q60" s="16"/>
      <c r="R60" s="22"/>
    </row>
    <row r="61" customFormat="false" ht="15" hidden="false" customHeight="false" outlineLevel="0" collapsed="false">
      <c r="C61" s="228" t="s">
        <v>1441</v>
      </c>
      <c r="D61" s="16" t="s">
        <v>1098</v>
      </c>
      <c r="E61" s="16" t="s">
        <v>1202</v>
      </c>
      <c r="F61" s="229" t="s">
        <v>1519</v>
      </c>
      <c r="G61" s="36" t="str">
        <f aca="false">IF(LEFT(F61,3)="2.5", MID(F61,7,2),LEFT(F61,2))</f>
        <v>66</v>
      </c>
      <c r="H61" s="31" t="s">
        <v>774</v>
      </c>
      <c r="I61" s="254"/>
      <c r="L61" s="27" t="e">
        <f aca="false" t="array" ref="L61:L61">INDEX(Cable_L!$B$3:$B$77,MATCH(1,COUNTIFS($G61,Cable_L!$A$3:$A$77,$H61,Cable_L!$C$3:$C$77),0))</f>
        <v>#NAME?</v>
      </c>
      <c r="M61" s="22" t="e">
        <v>#NAME?</v>
      </c>
      <c r="N61" s="8" t="e">
        <f aca="false" t="array" ref="N61:N61">INDEX(INDEX(Cable_L!$H$3:$K$77,,MATCH($N$2,Cable_L!$H$2:$K$2,0)),MATCH(1,COUNTIFS(G61,Cable_L!$A$3:$A$77,H61,Cable_L!$C$3:$C$77),0))</f>
        <v>#NAME?</v>
      </c>
      <c r="O61" s="8" t="e">
        <f aca="false" t="array" ref="O61:O61">INDEX(INDEX(Cable_L!$H$3:$K$77,,MATCH(O$2,Cable_L!$H$2:$K$2,0)),MATCH(1,COUNTIFS($G61,Cable_L!$A$3:$A$77,$H61,Cable_L!$C$3:$C$77),0))</f>
        <v>#NAME?</v>
      </c>
      <c r="P61" s="22"/>
      <c r="Q61" s="16"/>
      <c r="R61" s="22"/>
    </row>
    <row r="62" customFormat="false" ht="15" hidden="false" customHeight="false" outlineLevel="0" collapsed="false">
      <c r="C62" s="228" t="s">
        <v>1443</v>
      </c>
      <c r="D62" s="16" t="s">
        <v>1102</v>
      </c>
      <c r="E62" s="16" t="s">
        <v>1205</v>
      </c>
      <c r="F62" s="165" t="s">
        <v>1444</v>
      </c>
      <c r="G62" s="36" t="str">
        <f aca="false">IF(LEFT(F62,3)="2.5", MID(F62,7,2),LEFT(F62,2))</f>
        <v>60</v>
      </c>
      <c r="H62" s="31" t="s">
        <v>774</v>
      </c>
      <c r="I62" s="254"/>
      <c r="L62" s="27" t="e">
        <f aca="false" t="array" ref="L62:L62">INDEX(Cable_L!$B$3:$B$77,MATCH(1,COUNTIFS($G62,Cable_L!$A$3:$A$77,$H62,Cable_L!$C$3:$C$77),0))</f>
        <v>#NAME?</v>
      </c>
      <c r="N62" s="8" t="e">
        <f aca="false" t="array" ref="N62:N62">INDEX(INDEX(Cable_L!$H$3:$K$77,,MATCH($N$2,Cable_L!$H$2:$K$2,0)),MATCH(1,COUNTIFS(G62,Cable_L!$A$3:$A$77,H62,Cable_L!$C$3:$C$77),0))</f>
        <v>#NAME?</v>
      </c>
      <c r="O62" s="8" t="e">
        <f aca="false" t="array" ref="O62:O62">INDEX(INDEX(Cable_L!$H$3:$K$77,,MATCH(O$2,Cable_L!$H$2:$K$2,0)),MATCH(1,COUNTIFS($G62,Cable_L!$A$3:$A$77,$H62,Cable_L!$C$3:$C$77),0))</f>
        <v>#NAME?</v>
      </c>
      <c r="P62" s="22"/>
      <c r="Q62" s="16"/>
      <c r="R62" s="22"/>
    </row>
    <row r="63" customFormat="false" ht="15" hidden="false" customHeight="false" outlineLevel="0" collapsed="false">
      <c r="C63" s="228" t="s">
        <v>1445</v>
      </c>
      <c r="D63" s="16" t="s">
        <v>1106</v>
      </c>
      <c r="E63" s="16" t="s">
        <v>1208</v>
      </c>
      <c r="F63" s="165" t="s">
        <v>1446</v>
      </c>
      <c r="G63" s="36" t="str">
        <f aca="false">IF(LEFT(F63,3)="2.5", MID(F63,7,2),LEFT(F63,2))</f>
        <v>61</v>
      </c>
      <c r="H63" s="31" t="s">
        <v>774</v>
      </c>
      <c r="I63" s="254"/>
      <c r="L63" s="27" t="e">
        <f aca="false" t="array" ref="L63:L63">INDEX(Cable_L!$B$3:$B$77,MATCH(1,COUNTIFS($G63,Cable_L!$A$3:$A$77,$H63,Cable_L!$C$3:$C$77),0))</f>
        <v>#NAME?</v>
      </c>
      <c r="N63" s="8" t="e">
        <f aca="false" t="array" ref="N63:N63">INDEX(INDEX(Cable_L!$H$3:$K$77,,MATCH($N$2,Cable_L!$H$2:$K$2,0)),MATCH(1,COUNTIFS(G63,Cable_L!$A$3:$A$77,H63,Cable_L!$C$3:$C$77),0))</f>
        <v>#NAME?</v>
      </c>
      <c r="O63" s="8" t="e">
        <f aca="false" t="array" ref="O63:O63">INDEX(INDEX(Cable_L!$H$3:$K$77,,MATCH(O$2,Cable_L!$H$2:$K$2,0)),MATCH(1,COUNTIFS($G63,Cable_L!$A$3:$A$77,$H63,Cable_L!$C$3:$C$77),0))</f>
        <v>#NAME?</v>
      </c>
      <c r="P63" s="22"/>
      <c r="Q63" s="16"/>
      <c r="R63" s="22"/>
    </row>
    <row r="64" customFormat="false" ht="15" hidden="false" customHeight="false" outlineLevel="0" collapsed="false">
      <c r="C64" s="228" t="s">
        <v>1447</v>
      </c>
      <c r="D64" s="16" t="s">
        <v>1110</v>
      </c>
      <c r="E64" s="16" t="s">
        <v>1211</v>
      </c>
      <c r="F64" s="165" t="s">
        <v>1448</v>
      </c>
      <c r="G64" s="36" t="str">
        <f aca="false">IF(LEFT(F64,3)="2.5", MID(F64,7,2),LEFT(F64,2))</f>
        <v>61</v>
      </c>
      <c r="H64" s="31" t="s">
        <v>774</v>
      </c>
      <c r="I64" s="254"/>
      <c r="L64" s="27" t="e">
        <f aca="false" t="array" ref="L64:L64">INDEX(Cable_L!$B$3:$B$77,MATCH(1,COUNTIFS($G64,Cable_L!$A$3:$A$77,$H64,Cable_L!$C$3:$C$77),0))</f>
        <v>#NAME?</v>
      </c>
      <c r="N64" s="8" t="e">
        <f aca="false" t="array" ref="N64:N64">INDEX(INDEX(Cable_L!$H$3:$K$77,,MATCH($N$2,Cable_L!$H$2:$K$2,0)),MATCH(1,COUNTIFS(G64,Cable_L!$A$3:$A$77,H64,Cable_L!$C$3:$C$77),0))</f>
        <v>#NAME?</v>
      </c>
      <c r="O64" s="8" t="e">
        <f aca="false" t="array" ref="O64:O64">INDEX(INDEX(Cable_L!$H$3:$K$77,,MATCH(O$2,Cable_L!$H$2:$K$2,0)),MATCH(1,COUNTIFS($G64,Cable_L!$A$3:$A$77,$H64,Cable_L!$C$3:$C$77),0))</f>
        <v>#NAME?</v>
      </c>
      <c r="P64" s="22"/>
      <c r="Q64" s="16"/>
      <c r="R64" s="22"/>
    </row>
    <row r="65" customFormat="false" ht="15" hidden="false" customHeight="false" outlineLevel="0" collapsed="false">
      <c r="C65" s="232" t="s">
        <v>1449</v>
      </c>
      <c r="D65" s="176" t="s">
        <v>1114</v>
      </c>
      <c r="E65" s="176" t="s">
        <v>1214</v>
      </c>
      <c r="F65" s="177" t="s">
        <v>1450</v>
      </c>
      <c r="G65" s="36" t="str">
        <f aca="false">IF(LEFT(F65,3)="2.5", MID(F65,7,2),LEFT(F65,2))</f>
        <v>61</v>
      </c>
      <c r="H65" s="31" t="s">
        <v>774</v>
      </c>
      <c r="I65" s="254"/>
      <c r="L65" s="27" t="e">
        <f aca="false" t="array" ref="L65:L65">INDEX(Cable_L!$B$3:$B$77,MATCH(1,COUNTIFS($G65,Cable_L!$A$3:$A$77,$H65,Cable_L!$C$3:$C$77),0))</f>
        <v>#NAME?</v>
      </c>
      <c r="N65" s="8" t="e">
        <f aca="false" t="array" ref="N65:N65">INDEX(INDEX(Cable_L!$H$3:$K$77,,MATCH($N$2,Cable_L!$H$2:$K$2,0)),MATCH(1,COUNTIFS(G65,Cable_L!$A$3:$A$77,H65,Cable_L!$C$3:$C$77),0))</f>
        <v>#NAME?</v>
      </c>
      <c r="O65" s="8" t="e">
        <f aca="false" t="array" ref="O65:O65">INDEX(INDEX(Cable_L!$H$3:$K$77,,MATCH(O$2,Cable_L!$H$2:$K$2,0)),MATCH(1,COUNTIFS($G65,Cable_L!$A$3:$A$77,$H65,Cable_L!$C$3:$C$77),0))</f>
        <v>#NAME?</v>
      </c>
      <c r="P65" s="22"/>
      <c r="Q65" s="16"/>
      <c r="R65" s="22"/>
    </row>
    <row r="66" customFormat="false" ht="15" hidden="false" customHeight="false" outlineLevel="0" collapsed="false">
      <c r="C66" s="16"/>
      <c r="D66" s="16"/>
      <c r="E66" s="16"/>
      <c r="F66" s="16"/>
      <c r="G66" s="36" t="str">
        <f aca="false">IF(LEFT(F66,3)="2.5", MID(F66,7,2),LEFT(F66,2))</f>
        <v/>
      </c>
      <c r="H66" s="31"/>
      <c r="I66" s="59"/>
      <c r="L66" s="27"/>
      <c r="N66" s="16"/>
      <c r="O66" s="16"/>
      <c r="P66" s="22"/>
      <c r="Q66" s="16"/>
      <c r="R66" s="22"/>
    </row>
    <row r="67" customFormat="false" ht="15" hidden="false" customHeight="false" outlineLevel="0" collapsed="false">
      <c r="C67" s="226" t="s">
        <v>1451</v>
      </c>
      <c r="D67" s="161" t="s">
        <v>1118</v>
      </c>
      <c r="E67" s="161" t="s">
        <v>1217</v>
      </c>
      <c r="F67" s="234" t="s">
        <v>1452</v>
      </c>
      <c r="G67" s="36" t="str">
        <f aca="false">IF(LEFT(F67,3)="2.5", MID(F67,7,2),LEFT(F67,2))</f>
        <v>66</v>
      </c>
      <c r="H67" s="31" t="s">
        <v>774</v>
      </c>
      <c r="I67" s="254"/>
      <c r="L67" s="27" t="e">
        <f aca="false" t="array" ref="L67:L67">INDEX(Cable_L!$B$3:$B$77,MATCH(1,COUNTIFS($G67,Cable_L!$A$3:$A$77,$H67,Cable_L!$C$3:$C$77),0))</f>
        <v>#NAME?</v>
      </c>
      <c r="M67" s="22" t="e">
        <f aca="false" t="array" ref="M67:M69">_xlfn._xlws.sort(_xlfn.unique(G67:G74))</f>
        <v>#NAME?</v>
      </c>
      <c r="N67" s="8" t="e">
        <f aca="false" t="array" ref="N67:N67">INDEX(INDEX(Cable_L!$H$3:$K$77,,MATCH($N$2,Cable_L!$H$2:$K$2,0)),MATCH(1,COUNTIFS(G67,Cable_L!$A$3:$A$77,H67,Cable_L!$C$3:$C$77),0))</f>
        <v>#NAME?</v>
      </c>
      <c r="O67" s="8" t="e">
        <f aca="false" t="array" ref="O67:O67">INDEX(INDEX(Cable_L!$H$3:$K$77,,MATCH(O$2,Cable_L!$H$2:$K$2,0)),MATCH(1,COUNTIFS($G67,Cable_L!$A$3:$A$77,$H67,Cable_L!$C$3:$C$77),0))</f>
        <v>#NAME?</v>
      </c>
      <c r="P67" s="22" t="e">
        <f aca="false" t="array" ref="P67:P67">_xlfn._xlws.filter(_xlfn.unique(N67:N74),_xlfn.unique(N67:N74)&lt;&gt;"")</f>
        <v>#NAME?</v>
      </c>
      <c r="Q67" s="16" t="e">
        <f aca="false">COUNTIF(N67:N74,P67)</f>
        <v>#NAME?</v>
      </c>
      <c r="R67" s="22" t="e">
        <f aca="false" t="array" ref="R67:R67">_xlfn._xlws.filter(_xlfn.unique(O67:O74),_xlfn.unique(O67:O74)&lt;&gt;"")</f>
        <v>#NAME?</v>
      </c>
      <c r="S67" s="27" t="e">
        <f aca="false">COUNTIF(O67:O74,R67)</f>
        <v>#NAME?</v>
      </c>
    </row>
    <row r="68" customFormat="false" ht="15" hidden="false" customHeight="false" outlineLevel="0" collapsed="false">
      <c r="C68" s="228" t="s">
        <v>67</v>
      </c>
      <c r="D68" s="16"/>
      <c r="E68" s="16" t="s">
        <v>1219</v>
      </c>
      <c r="F68" s="229"/>
      <c r="G68" s="36" t="str">
        <f aca="false">IF(LEFT(F68,3)="2.5", MID(F68,7,2),LEFT(F68,2))</f>
        <v/>
      </c>
      <c r="H68" s="31" t="s">
        <v>774</v>
      </c>
      <c r="I68" s="254"/>
      <c r="L68" s="27"/>
      <c r="M68" s="22" t="e">
        <v>#NAME?</v>
      </c>
      <c r="N68" s="8"/>
      <c r="O68" s="8"/>
      <c r="P68" s="22"/>
      <c r="Q68" s="16"/>
      <c r="R68" s="22"/>
      <c r="S68" s="27"/>
    </row>
    <row r="69" customFormat="false" ht="15" hidden="false" customHeight="false" outlineLevel="0" collapsed="false">
      <c r="C69" s="228" t="s">
        <v>1453</v>
      </c>
      <c r="D69" s="16" t="s">
        <v>1127</v>
      </c>
      <c r="E69" s="16" t="s">
        <v>1221</v>
      </c>
      <c r="F69" s="165" t="s">
        <v>1454</v>
      </c>
      <c r="G69" s="36" t="str">
        <f aca="false">IF(LEFT(F69,3)="2.5", MID(F69,7,2),LEFT(F69,2))</f>
        <v>62</v>
      </c>
      <c r="H69" s="31" t="s">
        <v>774</v>
      </c>
      <c r="I69" s="254"/>
      <c r="L69" s="27" t="e">
        <f aca="false" t="array" ref="L69:L69">INDEX(Cable_L!$B$3:$B$77,MATCH(1,COUNTIFS($G69,Cable_L!$A$3:$A$77,$H69,Cable_L!$C$3:$C$77),0))</f>
        <v>#NAME?</v>
      </c>
      <c r="M69" s="22" t="e">
        <v>#NAME?</v>
      </c>
      <c r="N69" s="8" t="e">
        <f aca="false" t="array" ref="N69:N69">INDEX(INDEX(Cable_L!$H$3:$K$77,,MATCH($N$2,Cable_L!$H$2:$K$2,0)),MATCH(1,COUNTIFS(G69,Cable_L!$A$3:$A$77,H69,Cable_L!$C$3:$C$77),0))</f>
        <v>#NAME?</v>
      </c>
      <c r="O69" s="8" t="e">
        <f aca="false" t="array" ref="O69:O69">INDEX(INDEX(Cable_L!$H$3:$K$77,,MATCH(O$2,Cable_L!$H$2:$K$2,0)),MATCH(1,COUNTIFS($G69,Cable_L!$A$3:$A$77,$H69,Cable_L!$C$3:$C$77),0))</f>
        <v>#NAME?</v>
      </c>
      <c r="P69" s="22"/>
      <c r="Q69" s="16"/>
      <c r="R69" s="22"/>
    </row>
    <row r="70" customFormat="false" ht="15" hidden="false" customHeight="false" outlineLevel="0" collapsed="false">
      <c r="C70" s="228" t="s">
        <v>1455</v>
      </c>
      <c r="D70" s="16" t="s">
        <v>1131</v>
      </c>
      <c r="E70" s="16" t="s">
        <v>1224</v>
      </c>
      <c r="F70" s="229" t="s">
        <v>1456</v>
      </c>
      <c r="G70" s="36" t="str">
        <f aca="false">IF(LEFT(F70,3)="2.5", MID(F70,7,2),LEFT(F70,2))</f>
        <v>66</v>
      </c>
      <c r="H70" s="31" t="s">
        <v>774</v>
      </c>
      <c r="I70" s="254"/>
      <c r="L70" s="27" t="e">
        <f aca="false" t="array" ref="L70:L70">INDEX(Cable_L!$B$3:$B$77,MATCH(1,COUNTIFS($G70,Cable_L!$A$3:$A$77,$H70,Cable_L!$C$3:$C$77),0))</f>
        <v>#NAME?</v>
      </c>
      <c r="N70" s="8" t="e">
        <f aca="false" t="array" ref="N70:N70">INDEX(INDEX(Cable_L!$H$3:$K$77,,MATCH($N$2,Cable_L!$H$2:$K$2,0)),MATCH(1,COUNTIFS(G70,Cable_L!$A$3:$A$77,H70,Cable_L!$C$3:$C$77),0))</f>
        <v>#NAME?</v>
      </c>
      <c r="O70" s="8" t="e">
        <f aca="false" t="array" ref="O70:O70">INDEX(INDEX(Cable_L!$H$3:$K$77,,MATCH(O$2,Cable_L!$H$2:$K$2,0)),MATCH(1,COUNTIFS($G70,Cable_L!$A$3:$A$77,$H70,Cable_L!$C$3:$C$77),0))</f>
        <v>#NAME?</v>
      </c>
      <c r="P70" s="22"/>
      <c r="Q70" s="16"/>
      <c r="R70" s="22"/>
    </row>
    <row r="71" customFormat="false" ht="15" hidden="false" customHeight="false" outlineLevel="0" collapsed="false">
      <c r="C71" s="228" t="s">
        <v>1457</v>
      </c>
      <c r="D71" s="16" t="s">
        <v>1135</v>
      </c>
      <c r="E71" s="16" t="s">
        <v>1227</v>
      </c>
      <c r="F71" s="165" t="s">
        <v>1458</v>
      </c>
      <c r="G71" s="36" t="str">
        <f aca="false">IF(LEFT(F71,3)="2.5", MID(F71,7,2),LEFT(F71,2))</f>
        <v>62</v>
      </c>
      <c r="H71" s="31" t="s">
        <v>774</v>
      </c>
      <c r="I71" s="254"/>
      <c r="L71" s="27" t="e">
        <f aca="false" t="array" ref="L71:L71">INDEX(Cable_L!$B$3:$B$77,MATCH(1,COUNTIFS($G71,Cable_L!$A$3:$A$77,$H71,Cable_L!$C$3:$C$77),0))</f>
        <v>#NAME?</v>
      </c>
      <c r="N71" s="8" t="e">
        <f aca="false" t="array" ref="N71:N71">INDEX(INDEX(Cable_L!$H$3:$K$77,,MATCH($N$2,Cable_L!$H$2:$K$2,0)),MATCH(1,COUNTIFS(G71,Cable_L!$A$3:$A$77,H71,Cable_L!$C$3:$C$77),0))</f>
        <v>#NAME?</v>
      </c>
      <c r="O71" s="8" t="e">
        <f aca="false" t="array" ref="O71:O71">INDEX(INDEX(Cable_L!$H$3:$K$77,,MATCH(O$2,Cable_L!$H$2:$K$2,0)),MATCH(1,COUNTIFS($G71,Cable_L!$A$3:$A$77,$H71,Cable_L!$C$3:$C$77),0))</f>
        <v>#NAME?</v>
      </c>
      <c r="P71" s="22"/>
      <c r="Q71" s="16"/>
      <c r="R71" s="22"/>
    </row>
    <row r="72" customFormat="false" ht="15" hidden="false" customHeight="false" outlineLevel="0" collapsed="false">
      <c r="C72" s="228" t="s">
        <v>67</v>
      </c>
      <c r="D72" s="16"/>
      <c r="E72" s="16" t="s">
        <v>1229</v>
      </c>
      <c r="F72" s="165"/>
      <c r="G72" s="36" t="str">
        <f aca="false">IF(LEFT(F72,3)="2.5", MID(F72,7,2),LEFT(F72,2))</f>
        <v/>
      </c>
      <c r="H72" s="31"/>
      <c r="I72" s="59"/>
      <c r="L72" s="27"/>
      <c r="N72" s="16"/>
      <c r="O72" s="16"/>
      <c r="P72" s="22"/>
      <c r="Q72" s="16"/>
      <c r="R72" s="22"/>
    </row>
    <row r="73" customFormat="false" ht="15" hidden="false" customHeight="false" outlineLevel="0" collapsed="false">
      <c r="C73" s="228" t="s">
        <v>67</v>
      </c>
      <c r="D73" s="16"/>
      <c r="E73" s="16" t="s">
        <v>1230</v>
      </c>
      <c r="F73" s="165"/>
      <c r="G73" s="36" t="str">
        <f aca="false">IF(LEFT(F73,3)="2.5", MID(F73,7,2),LEFT(F73,2))</f>
        <v/>
      </c>
      <c r="H73" s="31"/>
      <c r="I73" s="59"/>
      <c r="L73" s="27"/>
      <c r="N73" s="16"/>
      <c r="O73" s="16"/>
      <c r="P73" s="22"/>
      <c r="Q73" s="16"/>
      <c r="R73" s="22"/>
    </row>
    <row r="74" customFormat="false" ht="15" hidden="false" customHeight="false" outlineLevel="0" collapsed="false">
      <c r="C74" s="232" t="s">
        <v>67</v>
      </c>
      <c r="D74" s="176"/>
      <c r="E74" s="176" t="s">
        <v>1231</v>
      </c>
      <c r="F74" s="177"/>
      <c r="G74" s="36" t="str">
        <f aca="false">IF(LEFT(F74,3)="2.5", MID(F74,7,2),LEFT(F74,2))</f>
        <v/>
      </c>
      <c r="H74" s="31"/>
      <c r="I74" s="59"/>
      <c r="L74" s="27"/>
      <c r="N74" s="16"/>
      <c r="O74" s="16"/>
      <c r="P74" s="22"/>
      <c r="Q74" s="16"/>
      <c r="R74" s="22"/>
    </row>
    <row r="75" customFormat="false" ht="15" hidden="false" customHeight="false" outlineLevel="0" collapsed="false">
      <c r="C75" s="16"/>
      <c r="D75" s="16"/>
      <c r="E75" s="16"/>
      <c r="F75" s="16"/>
      <c r="G75" s="36" t="str">
        <f aca="false">IF(LEFT(F75,3)="2.5", MID(F75,7,2),LEFT(F75,2))</f>
        <v/>
      </c>
      <c r="H75" s="31"/>
      <c r="I75" s="59"/>
      <c r="L75" s="27"/>
      <c r="N75" s="16"/>
      <c r="O75" s="16"/>
      <c r="P75" s="22"/>
      <c r="Q75" s="16"/>
      <c r="R75" s="22"/>
    </row>
    <row r="76" customFormat="false" ht="15" hidden="false" customHeight="false" outlineLevel="0" collapsed="false">
      <c r="C76" s="226" t="s">
        <v>1459</v>
      </c>
      <c r="D76" s="161" t="s">
        <v>1028</v>
      </c>
      <c r="E76" s="161" t="s">
        <v>1233</v>
      </c>
      <c r="F76" s="162" t="s">
        <v>1460</v>
      </c>
      <c r="G76" s="36" t="str">
        <f aca="false">IF(LEFT(F76,3)="2.5", MID(F76,7,2),LEFT(F76,2))</f>
        <v>64</v>
      </c>
      <c r="H76" s="31" t="s">
        <v>774</v>
      </c>
      <c r="I76" s="254"/>
      <c r="K76" s="254"/>
      <c r="L76" s="27" t="e">
        <f aca="false" t="array" ref="L76:L76">INDEX(Cable_L!$B$3:$B$77,MATCH(1,COUNTIFS($G76,Cable_L!$A$3:$A$77,$H76,Cable_L!$C$3:$C$77),0))</f>
        <v>#NAME?</v>
      </c>
      <c r="M76" s="22" t="e">
        <f aca="false" t="array" ref="M76:M79">_xlfn._xlws.sort(_xlfn.unique(G76:G83))</f>
        <v>#NAME?</v>
      </c>
      <c r="N76" s="8" t="e">
        <f aca="false" t="array" ref="N76:N76">INDEX(INDEX(Cable_L!$H$3:$K$77,,MATCH($N$2,Cable_L!$H$2:$K$2,0)),MATCH(1,COUNTIFS(G76,Cable_L!$A$3:$A$77,H76,Cable_L!$C$3:$C$77),0))</f>
        <v>#NAME?</v>
      </c>
      <c r="O76" s="8" t="e">
        <f aca="false" t="array" ref="O76:O76">INDEX(INDEX(Cable_L!$H$3:$K$77,,MATCH(O$2,Cable_L!$H$2:$K$2,0)),MATCH(1,COUNTIFS($G76,Cable_L!$A$3:$A$77,$H76,Cable_L!$C$3:$C$77),0))</f>
        <v>#NAME?</v>
      </c>
      <c r="P76" s="22" t="e">
        <f aca="false" t="array" ref="P76:P77">_xlfn._xlws.filter(_xlfn.unique(N76:N83),_xlfn.unique(N76:N83)&lt;&gt;"")</f>
        <v>#NAME?</v>
      </c>
      <c r="Q76" s="16" t="e">
        <f aca="false">COUNTIF(N76:N83,P76)</f>
        <v>#NAME?</v>
      </c>
      <c r="R76" s="22" t="e">
        <f aca="false" t="array" ref="R76:R77">_xlfn._xlws.filter(_xlfn.unique(O76:O83),_xlfn.unique(O76:O83)&lt;&gt;"")</f>
        <v>#NAME?</v>
      </c>
      <c r="S76" s="27" t="e">
        <f aca="false">COUNTIF(O76:O83,R76)</f>
        <v>#NAME?</v>
      </c>
    </row>
    <row r="77" customFormat="false" ht="15" hidden="false" customHeight="false" outlineLevel="0" collapsed="false">
      <c r="C77" s="228" t="s">
        <v>1461</v>
      </c>
      <c r="D77" s="16" t="s">
        <v>1032</v>
      </c>
      <c r="E77" s="16" t="s">
        <v>1236</v>
      </c>
      <c r="F77" s="165" t="s">
        <v>1462</v>
      </c>
      <c r="G77" s="36" t="str">
        <f aca="false">IF(LEFT(F77,3)="2.5", MID(F77,7,2),LEFT(F77,2))</f>
        <v>64</v>
      </c>
      <c r="H77" s="31" t="s">
        <v>774</v>
      </c>
      <c r="I77" s="254"/>
      <c r="K77" s="254"/>
      <c r="L77" s="27" t="e">
        <f aca="false" t="array" ref="L77:L77">INDEX(Cable_L!$B$3:$B$77,MATCH(1,COUNTIFS($G77,Cable_L!$A$3:$A$77,$H77,Cable_L!$C$3:$C$77),0))</f>
        <v>#NAME?</v>
      </c>
      <c r="M77" s="22" t="e">
        <v>#NAME?</v>
      </c>
      <c r="N77" s="8" t="e">
        <f aca="false" t="array" ref="N77:N77">INDEX(INDEX(Cable_L!$H$3:$K$77,,MATCH($N$2,Cable_L!$H$2:$K$2,0)),MATCH(1,COUNTIFS(G77,Cable_L!$A$3:$A$77,H77,Cable_L!$C$3:$C$77),0))</f>
        <v>#NAME?</v>
      </c>
      <c r="O77" s="8" t="e">
        <f aca="false" t="array" ref="O77:O77">INDEX(INDEX(Cable_L!$H$3:$K$77,,MATCH(O$2,Cable_L!$H$2:$K$2,0)),MATCH(1,COUNTIFS($G77,Cable_L!$A$3:$A$77,$H77,Cable_L!$C$3:$C$77),0))</f>
        <v>#NAME?</v>
      </c>
      <c r="P77" s="22" t="e">
        <v>#NAME?</v>
      </c>
      <c r="Q77" s="16" t="e">
        <f aca="false">COUNTIF(N76:N83,P77)</f>
        <v>#NAME?</v>
      </c>
      <c r="R77" s="22" t="e">
        <v>#NAME?</v>
      </c>
      <c r="S77" s="27" t="e">
        <f aca="false">COUNTIF(O76:O83,R77)</f>
        <v>#NAME?</v>
      </c>
    </row>
    <row r="78" customFormat="false" ht="15" hidden="false" customHeight="false" outlineLevel="0" collapsed="false">
      <c r="C78" s="228" t="s">
        <v>1463</v>
      </c>
      <c r="D78" s="16" t="s">
        <v>1036</v>
      </c>
      <c r="E78" s="16" t="s">
        <v>1239</v>
      </c>
      <c r="F78" s="229" t="s">
        <v>1520</v>
      </c>
      <c r="G78" s="36" t="str">
        <f aca="false">IF(LEFT(F78,3)="2.5", MID(F78,7,2),LEFT(F78,2))</f>
        <v>67</v>
      </c>
      <c r="H78" s="31" t="s">
        <v>774</v>
      </c>
      <c r="I78" s="254"/>
      <c r="L78" s="27" t="e">
        <f aca="false" t="array" ref="L78:L78">INDEX(Cable_L!$B$3:$B$77,MATCH(1,COUNTIFS($G78,Cable_L!$A$3:$A$77,$H78,Cable_L!$C$3:$C$77),0))</f>
        <v>#NAME?</v>
      </c>
      <c r="M78" s="22" t="e">
        <v>#NAME?</v>
      </c>
      <c r="N78" s="8" t="e">
        <f aca="false" t="array" ref="N78:N78">INDEX(INDEX(Cable_L!$H$3:$K$77,,MATCH($N$2,Cable_L!$H$2:$K$2,0)),MATCH(1,COUNTIFS(G78,Cable_L!$A$3:$A$77,H78,Cable_L!$C$3:$C$77),0))</f>
        <v>#NAME?</v>
      </c>
      <c r="O78" s="8" t="e">
        <f aca="false" t="array" ref="O78:O78">INDEX(INDEX(Cable_L!$H$3:$K$77,,MATCH(O$2,Cable_L!$H$2:$K$2,0)),MATCH(1,COUNTIFS($G78,Cable_L!$A$3:$A$77,$H78,Cable_L!$C$3:$C$77),0))</f>
        <v>#NAME?</v>
      </c>
      <c r="P78" s="22"/>
      <c r="Q78" s="16"/>
      <c r="R78" s="22"/>
    </row>
    <row r="79" customFormat="false" ht="15" hidden="false" customHeight="false" outlineLevel="0" collapsed="false">
      <c r="C79" s="228" t="s">
        <v>1465</v>
      </c>
      <c r="D79" s="16" t="s">
        <v>1040</v>
      </c>
      <c r="E79" s="16" t="s">
        <v>1242</v>
      </c>
      <c r="F79" s="165" t="s">
        <v>1466</v>
      </c>
      <c r="G79" s="36" t="str">
        <f aca="false">IF(LEFT(F79,3)="2.5", MID(F79,7,2),LEFT(F79,2))</f>
        <v>63</v>
      </c>
      <c r="H79" s="31" t="s">
        <v>774</v>
      </c>
      <c r="I79" s="254"/>
      <c r="L79" s="27" t="e">
        <f aca="false" t="array" ref="L79:L79">INDEX(Cable_L!$B$3:$B$77,MATCH(1,COUNTIFS($G79,Cable_L!$A$3:$A$77,$H79,Cable_L!$C$3:$C$77),0))</f>
        <v>#NAME?</v>
      </c>
      <c r="M79" s="22" t="e">
        <v>#NAME?</v>
      </c>
      <c r="N79" s="8" t="e">
        <f aca="false" t="array" ref="N79:N79">INDEX(INDEX(Cable_L!$H$3:$K$77,,MATCH($N$2,Cable_L!$H$2:$K$2,0)),MATCH(1,COUNTIFS(G79,Cable_L!$A$3:$A$77,H79,Cable_L!$C$3:$C$77),0))</f>
        <v>#NAME?</v>
      </c>
      <c r="O79" s="8" t="e">
        <f aca="false" t="array" ref="O79:O79">INDEX(INDEX(Cable_L!$H$3:$K$77,,MATCH(O$2,Cable_L!$H$2:$K$2,0)),MATCH(1,COUNTIFS($G79,Cable_L!$A$3:$A$77,$H79,Cable_L!$C$3:$C$77),0))</f>
        <v>#NAME?</v>
      </c>
      <c r="P79" s="22"/>
      <c r="Q79" s="16"/>
      <c r="R79" s="22"/>
    </row>
    <row r="80" customFormat="false" ht="15" hidden="false" customHeight="false" outlineLevel="0" collapsed="false">
      <c r="C80" s="228" t="s">
        <v>1467</v>
      </c>
      <c r="D80" s="16" t="s">
        <v>1044</v>
      </c>
      <c r="E80" s="16" t="s">
        <v>1245</v>
      </c>
      <c r="F80" s="165" t="s">
        <v>1468</v>
      </c>
      <c r="G80" s="36" t="str">
        <f aca="false">IF(LEFT(F80,3)="2.5", MID(F80,7,2),LEFT(F80,2))</f>
        <v>63</v>
      </c>
      <c r="H80" s="31" t="s">
        <v>774</v>
      </c>
      <c r="I80" s="254"/>
      <c r="L80" s="27" t="e">
        <f aca="false" t="array" ref="L80:L80">INDEX(Cable_L!$B$3:$B$77,MATCH(1,COUNTIFS($G80,Cable_L!$A$3:$A$77,$H80,Cable_L!$C$3:$C$77),0))</f>
        <v>#NAME?</v>
      </c>
      <c r="N80" s="8" t="e">
        <f aca="false" t="array" ref="N80:N80">INDEX(INDEX(Cable_L!$H$3:$K$77,,MATCH($N$2,Cable_L!$H$2:$K$2,0)),MATCH(1,COUNTIFS(G80,Cable_L!$A$3:$A$77,H80,Cable_L!$C$3:$C$77),0))</f>
        <v>#NAME?</v>
      </c>
      <c r="O80" s="8" t="e">
        <f aca="false" t="array" ref="O80:O80">INDEX(INDEX(Cable_L!$H$3:$K$77,,MATCH(O$2,Cable_L!$H$2:$K$2,0)),MATCH(1,COUNTIFS($G80,Cable_L!$A$3:$A$77,$H80,Cable_L!$C$3:$C$77),0))</f>
        <v>#NAME?</v>
      </c>
      <c r="P80" s="22"/>
      <c r="Q80" s="16"/>
      <c r="R80" s="22"/>
    </row>
    <row r="81" customFormat="false" ht="15" hidden="false" customHeight="false" outlineLevel="0" collapsed="false">
      <c r="C81" s="228" t="s">
        <v>67</v>
      </c>
      <c r="D81" s="16"/>
      <c r="E81" s="16" t="s">
        <v>1248</v>
      </c>
      <c r="F81" s="229"/>
      <c r="G81" s="36" t="str">
        <f aca="false">IF(LEFT(F81,3)="2.5", MID(F81,7,2),LEFT(F81,2))</f>
        <v/>
      </c>
      <c r="H81" s="31"/>
      <c r="I81" s="194"/>
      <c r="L81" s="27"/>
      <c r="N81" s="8"/>
      <c r="O81" s="8"/>
      <c r="P81" s="22"/>
      <c r="Q81" s="16"/>
      <c r="R81" s="22"/>
    </row>
    <row r="82" customFormat="false" ht="15" hidden="false" customHeight="false" outlineLevel="0" collapsed="false">
      <c r="C82" s="228" t="s">
        <v>67</v>
      </c>
      <c r="D82" s="16"/>
      <c r="E82" s="16" t="s">
        <v>1251</v>
      </c>
      <c r="F82" s="229"/>
      <c r="G82" s="36" t="str">
        <f aca="false">IF(LEFT(F82,3)="2.5", MID(F82,7,2),LEFT(F82,2))</f>
        <v/>
      </c>
      <c r="H82" s="31"/>
      <c r="I82" s="194"/>
      <c r="L82" s="27"/>
      <c r="N82" s="8"/>
      <c r="O82" s="8"/>
      <c r="P82" s="22"/>
      <c r="Q82" s="16"/>
      <c r="R82" s="22"/>
    </row>
    <row r="83" customFormat="false" ht="15" hidden="false" customHeight="false" outlineLevel="0" collapsed="false">
      <c r="C83" s="232" t="s">
        <v>67</v>
      </c>
      <c r="D83" s="176"/>
      <c r="E83" s="176" t="s">
        <v>1253</v>
      </c>
      <c r="F83" s="233"/>
      <c r="G83" s="36" t="str">
        <f aca="false">IF(LEFT(F83,3)="2.5", MID(F83,7,2),LEFT(F83,2))</f>
        <v/>
      </c>
      <c r="H83" s="31"/>
      <c r="I83" s="194"/>
      <c r="L83" s="27"/>
      <c r="N83" s="16"/>
      <c r="O83" s="16"/>
      <c r="P83" s="22"/>
      <c r="Q83" s="16"/>
      <c r="R83" s="22"/>
    </row>
    <row r="84" customFormat="false" ht="15" hidden="false" customHeight="false" outlineLevel="0" collapsed="false">
      <c r="C84" s="16"/>
      <c r="D84" s="16"/>
      <c r="E84" s="16"/>
      <c r="F84" s="22"/>
      <c r="G84" s="36" t="str">
        <f aca="false">IF(LEFT(F84,3)="2.5", MID(F84,7,2),LEFT(F84,2))</f>
        <v/>
      </c>
      <c r="H84" s="31"/>
      <c r="I84" s="59"/>
      <c r="L84" s="27"/>
      <c r="N84" s="16"/>
      <c r="O84" s="16"/>
      <c r="P84" s="22"/>
      <c r="Q84" s="16"/>
      <c r="R84" s="22"/>
    </row>
    <row r="85" customFormat="false" ht="15" hidden="false" customHeight="false" outlineLevel="0" collapsed="false">
      <c r="C85" s="226" t="s">
        <v>1469</v>
      </c>
      <c r="D85" s="161" t="s">
        <v>1057</v>
      </c>
      <c r="E85" s="161" t="s">
        <v>1255</v>
      </c>
      <c r="F85" s="162" t="s">
        <v>1470</v>
      </c>
      <c r="G85" s="36" t="str">
        <f aca="false">IF(LEFT(F85,3)="2.5", MID(F85,7,2),LEFT(F85,2))</f>
        <v>63</v>
      </c>
      <c r="H85" s="31" t="s">
        <v>774</v>
      </c>
      <c r="I85" s="254"/>
      <c r="L85" s="27" t="e">
        <f aca="false" t="array" ref="L85:L85">INDEX(Cable_L!$B$3:$B$77,MATCH(1,COUNTIFS($G85,Cable_L!$A$3:$A$77,$H85,Cable_L!$C$3:$C$77),0))</f>
        <v>#NAME?</v>
      </c>
      <c r="M85" s="22" t="e">
        <f aca="false" t="array" ref="M85:M87">_xlfn._xlws.sort(_xlfn.unique(G85:G92))</f>
        <v>#NAME?</v>
      </c>
      <c r="N85" s="8" t="e">
        <f aca="false" t="array" ref="N85:N85">INDEX(INDEX(Cable_L!$H$3:$K$77,,MATCH($N$2,Cable_L!$H$2:$K$2,0)),MATCH(1,COUNTIFS(G85,Cable_L!$A$3:$A$77,H85,Cable_L!$C$3:$C$77),0))</f>
        <v>#NAME?</v>
      </c>
      <c r="O85" s="8" t="e">
        <f aca="false" t="array" ref="O85:O85">INDEX(INDEX(Cable_L!$H$3:$K$77,,MATCH(O$2,Cable_L!$H$2:$K$2,0)),MATCH(1,COUNTIFS($G85,Cable_L!$A$3:$A$77,$H85,Cable_L!$C$3:$C$77),0))</f>
        <v>#NAME?</v>
      </c>
      <c r="P85" s="22" t="e">
        <f aca="false" t="array" ref="P85:P86">_xlfn._xlws.filter(_xlfn.unique(N85:N92),_xlfn.unique(N85:N92)&lt;&gt;"")</f>
        <v>#NAME?</v>
      </c>
      <c r="Q85" s="16" t="e">
        <f aca="false">COUNTIF(N85:N92,P85)</f>
        <v>#NAME?</v>
      </c>
      <c r="R85" s="22" t="e">
        <f aca="false" t="array" ref="R85:R86">_xlfn._xlws.filter(_xlfn.unique(O85:O92),_xlfn.unique(O85:O92)&lt;&gt;"")</f>
        <v>#NAME?</v>
      </c>
      <c r="S85" s="27" t="e">
        <f aca="false">COUNTIF(O85:O92,R85)</f>
        <v>#NAME?</v>
      </c>
    </row>
    <row r="86" customFormat="false" ht="15" hidden="false" customHeight="false" outlineLevel="0" collapsed="false">
      <c r="C86" s="228" t="s">
        <v>1471</v>
      </c>
      <c r="D86" s="16" t="s">
        <v>1061</v>
      </c>
      <c r="E86" s="16" t="s">
        <v>1258</v>
      </c>
      <c r="F86" s="165" t="s">
        <v>1472</v>
      </c>
      <c r="G86" s="36" t="str">
        <f aca="false">IF(LEFT(F86,3)="2.5", MID(F86,7,2),LEFT(F86,2))</f>
        <v>63</v>
      </c>
      <c r="H86" s="31" t="s">
        <v>774</v>
      </c>
      <c r="I86" s="254"/>
      <c r="L86" s="27" t="e">
        <f aca="false" t="array" ref="L86:L86">INDEX(Cable_L!$B$3:$B$77,MATCH(1,COUNTIFS($G86,Cable_L!$A$3:$A$77,$H86,Cable_L!$C$3:$C$77),0))</f>
        <v>#NAME?</v>
      </c>
      <c r="M86" s="22" t="e">
        <v>#NAME?</v>
      </c>
      <c r="N86" s="8" t="e">
        <f aca="false" t="array" ref="N86:N86">INDEX(INDEX(Cable_L!$H$3:$K$77,,MATCH($N$2,Cable_L!$H$2:$K$2,0)),MATCH(1,COUNTIFS(G86,Cable_L!$A$3:$A$77,H86,Cable_L!$C$3:$C$77),0))</f>
        <v>#NAME?</v>
      </c>
      <c r="O86" s="8" t="e">
        <f aca="false" t="array" ref="O86:O86">INDEX(INDEX(Cable_L!$H$3:$K$77,,MATCH(O$2,Cable_L!$H$2:$K$2,0)),MATCH(1,COUNTIFS($G86,Cable_L!$A$3:$A$77,$H86,Cable_L!$C$3:$C$77),0))</f>
        <v>#NAME?</v>
      </c>
      <c r="P86" s="22" t="e">
        <v>#NAME?</v>
      </c>
      <c r="Q86" s="16" t="e">
        <f aca="false">COUNTIF(N85:N92,P86)</f>
        <v>#NAME?</v>
      </c>
      <c r="R86" s="22" t="e">
        <v>#NAME?</v>
      </c>
      <c r="S86" s="27" t="e">
        <f aca="false">COUNTIF(O85:O92,R86)</f>
        <v>#NAME?</v>
      </c>
    </row>
    <row r="87" customFormat="false" ht="15" hidden="false" customHeight="false" outlineLevel="0" collapsed="false">
      <c r="C87" s="228" t="s">
        <v>1473</v>
      </c>
      <c r="D87" s="16" t="s">
        <v>1065</v>
      </c>
      <c r="E87" s="16" t="s">
        <v>1261</v>
      </c>
      <c r="F87" s="165" t="s">
        <v>1474</v>
      </c>
      <c r="G87" s="36" t="str">
        <f aca="false">IF(LEFT(F87,3)="2.5", MID(F87,7,2),LEFT(F87,2))</f>
        <v>63</v>
      </c>
      <c r="H87" s="31" t="s">
        <v>774</v>
      </c>
      <c r="I87" s="254"/>
      <c r="L87" s="27" t="e">
        <f aca="false" t="array" ref="L87:L87">INDEX(Cable_L!$B$3:$B$77,MATCH(1,COUNTIFS($G87,Cable_L!$A$3:$A$77,$H87,Cable_L!$C$3:$C$77),0))</f>
        <v>#NAME?</v>
      </c>
      <c r="M87" s="22" t="e">
        <v>#NAME?</v>
      </c>
      <c r="N87" s="8" t="e">
        <f aca="false" t="array" ref="N87:N87">INDEX(INDEX(Cable_L!$H$3:$K$77,,MATCH($N$2,Cable_L!$H$2:$K$2,0)),MATCH(1,COUNTIFS(G87,Cable_L!$A$3:$A$77,H87,Cable_L!$C$3:$C$77),0))</f>
        <v>#NAME?</v>
      </c>
      <c r="O87" s="8" t="e">
        <f aca="false" t="array" ref="O87:O87">INDEX(INDEX(Cable_L!$H$3:$K$77,,MATCH(O$2,Cable_L!$H$2:$K$2,0)),MATCH(1,COUNTIFS($G87,Cable_L!$A$3:$A$77,$H87,Cable_L!$C$3:$C$77),0))</f>
        <v>#NAME?</v>
      </c>
      <c r="P87" s="22"/>
      <c r="Q87" s="16"/>
      <c r="R87" s="22"/>
    </row>
    <row r="88" customFormat="false" ht="15" hidden="false" customHeight="false" outlineLevel="0" collapsed="false">
      <c r="C88" s="228" t="s">
        <v>1475</v>
      </c>
      <c r="D88" s="16" t="s">
        <v>1069</v>
      </c>
      <c r="E88" s="16" t="s">
        <v>1264</v>
      </c>
      <c r="F88" s="165" t="s">
        <v>1476</v>
      </c>
      <c r="G88" s="36" t="str">
        <f aca="false">IF(LEFT(F88,3)="2.5", MID(F88,7,2),LEFT(F88,2))</f>
        <v>64</v>
      </c>
      <c r="H88" s="31" t="s">
        <v>774</v>
      </c>
      <c r="I88" s="254"/>
      <c r="L88" s="27" t="e">
        <f aca="false" t="array" ref="L88:L88">INDEX(Cable_L!$B$3:$B$77,MATCH(1,COUNTIFS($G88,Cable_L!$A$3:$A$77,$H88,Cable_L!$C$3:$C$77),0))</f>
        <v>#NAME?</v>
      </c>
      <c r="N88" s="8" t="e">
        <f aca="false" t="array" ref="N88:N88">INDEX(INDEX(Cable_L!$H$3:$K$77,,MATCH($N$2,Cable_L!$H$2:$K$2,0)),MATCH(1,COUNTIFS(G88,Cable_L!$A$3:$A$77,H88,Cable_L!$C$3:$C$77),0))</f>
        <v>#NAME?</v>
      </c>
      <c r="O88" s="8" t="e">
        <f aca="false" t="array" ref="O88:O88">INDEX(INDEX(Cable_L!$H$3:$K$77,,MATCH(O$2,Cable_L!$H$2:$K$2,0)),MATCH(1,COUNTIFS($G88,Cable_L!$A$3:$A$77,$H88,Cable_L!$C$3:$C$77),0))</f>
        <v>#NAME?</v>
      </c>
      <c r="P88" s="22"/>
      <c r="Q88" s="16"/>
      <c r="R88" s="22"/>
    </row>
    <row r="89" customFormat="false" ht="15" hidden="false" customHeight="false" outlineLevel="0" collapsed="false">
      <c r="C89" s="228" t="s">
        <v>1477</v>
      </c>
      <c r="D89" s="16" t="s">
        <v>1073</v>
      </c>
      <c r="E89" s="16" t="s">
        <v>1267</v>
      </c>
      <c r="F89" s="165" t="s">
        <v>1478</v>
      </c>
      <c r="G89" s="36" t="str">
        <f aca="false">IF(LEFT(F89,3)="2.5", MID(F89,7,2),LEFT(F89,2))</f>
        <v>64</v>
      </c>
      <c r="H89" s="31" t="s">
        <v>774</v>
      </c>
      <c r="I89" s="254"/>
      <c r="L89" s="27" t="e">
        <f aca="false" t="array" ref="L89:L89">INDEX(Cable_L!$B$3:$B$77,MATCH(1,COUNTIFS($G89,Cable_L!$A$3:$A$77,$H89,Cable_L!$C$3:$C$77),0))</f>
        <v>#NAME?</v>
      </c>
      <c r="N89" s="8" t="e">
        <f aca="false" t="array" ref="N89:N89">INDEX(INDEX(Cable_L!$H$3:$K$77,,MATCH($N$2,Cable_L!$H$2:$K$2,0)),MATCH(1,COUNTIFS(G89,Cable_L!$A$3:$A$77,H89,Cable_L!$C$3:$C$77),0))</f>
        <v>#NAME?</v>
      </c>
      <c r="O89" s="8" t="e">
        <f aca="false" t="array" ref="O89:O89">INDEX(INDEX(Cable_L!$H$3:$K$77,,MATCH(O$2,Cable_L!$H$2:$K$2,0)),MATCH(1,COUNTIFS($G89,Cable_L!$A$3:$A$77,$H89,Cable_L!$C$3:$C$77),0))</f>
        <v>#NAME?</v>
      </c>
      <c r="P89" s="22"/>
      <c r="Q89" s="16"/>
      <c r="R89" s="22"/>
    </row>
    <row r="90" customFormat="false" ht="15" hidden="false" customHeight="false" outlineLevel="0" collapsed="false">
      <c r="C90" s="228" t="s">
        <v>1479</v>
      </c>
      <c r="D90" s="16" t="s">
        <v>1077</v>
      </c>
      <c r="E90" s="16" t="s">
        <v>1270</v>
      </c>
      <c r="F90" s="165" t="s">
        <v>1480</v>
      </c>
      <c r="G90" s="36" t="str">
        <f aca="false">IF(LEFT(F90,3)="2.5", MID(F90,7,2),LEFT(F90,2))</f>
        <v>63</v>
      </c>
      <c r="H90" s="31" t="s">
        <v>774</v>
      </c>
      <c r="I90" s="254"/>
      <c r="L90" s="27" t="e">
        <f aca="false" t="array" ref="L90:L90">INDEX(Cable_L!$B$3:$B$77,MATCH(1,COUNTIFS($G90,Cable_L!$A$3:$A$77,$H90,Cable_L!$C$3:$C$77),0))</f>
        <v>#NAME?</v>
      </c>
      <c r="N90" s="8" t="e">
        <f aca="false" t="array" ref="N90:N90">INDEX(INDEX(Cable_L!$H$3:$K$77,,MATCH($N$2,Cable_L!$H$2:$K$2,0)),MATCH(1,COUNTIFS(G90,Cable_L!$A$3:$A$77,H90,Cable_L!$C$3:$C$77),0))</f>
        <v>#NAME?</v>
      </c>
      <c r="O90" s="8" t="e">
        <f aca="false" t="array" ref="O90:O90">INDEX(INDEX(Cable_L!$H$3:$K$77,,MATCH(O$2,Cable_L!$H$2:$K$2,0)),MATCH(1,COUNTIFS($G90,Cable_L!$A$3:$A$77,$H90,Cable_L!$C$3:$C$77),0))</f>
        <v>#NAME?</v>
      </c>
      <c r="P90" s="22"/>
      <c r="Q90" s="16"/>
      <c r="R90" s="22"/>
    </row>
    <row r="91" customFormat="false" ht="15" hidden="false" customHeight="false" outlineLevel="0" collapsed="false">
      <c r="C91" s="228" t="s">
        <v>67</v>
      </c>
      <c r="D91" s="16"/>
      <c r="E91" s="16" t="s">
        <v>1272</v>
      </c>
      <c r="F91" s="165"/>
      <c r="G91" s="36" t="str">
        <f aca="false">IF(LEFT(F91,3)="2.5", MID(F91,7,2),LEFT(F91,2))</f>
        <v/>
      </c>
      <c r="H91" s="31"/>
      <c r="I91" s="194"/>
      <c r="L91" s="27"/>
      <c r="N91" s="16"/>
      <c r="O91" s="16"/>
      <c r="P91" s="22"/>
      <c r="Q91" s="16"/>
      <c r="R91" s="22"/>
    </row>
    <row r="92" customFormat="false" ht="15" hidden="false" customHeight="false" outlineLevel="0" collapsed="false">
      <c r="C92" s="232" t="s">
        <v>67</v>
      </c>
      <c r="D92" s="176"/>
      <c r="E92" s="176" t="s">
        <v>1273</v>
      </c>
      <c r="F92" s="177"/>
      <c r="G92" s="36" t="str">
        <f aca="false">IF(LEFT(F92,3)="2.5", MID(F92,7,2),LEFT(F92,2))</f>
        <v/>
      </c>
      <c r="H92" s="31"/>
      <c r="I92" s="194"/>
      <c r="L92" s="27"/>
      <c r="N92" s="16"/>
      <c r="O92" s="16"/>
      <c r="P92" s="22"/>
      <c r="Q92" s="16"/>
      <c r="R92" s="22"/>
    </row>
    <row r="93" customFormat="false" ht="15" hidden="false" customHeight="false" outlineLevel="0" collapsed="false">
      <c r="C93" s="16"/>
      <c r="D93" s="16"/>
      <c r="E93" s="16"/>
      <c r="F93" s="16"/>
      <c r="G93" s="36" t="str">
        <f aca="false">IF(LEFT(F93,3)="2.5", MID(F93,7,2),LEFT(F93,2))</f>
        <v/>
      </c>
      <c r="H93" s="31"/>
      <c r="I93" s="59"/>
      <c r="L93" s="27"/>
      <c r="N93" s="16"/>
      <c r="O93" s="16"/>
      <c r="P93" s="22"/>
      <c r="Q93" s="16"/>
      <c r="R93" s="22"/>
    </row>
    <row r="94" customFormat="false" ht="15" hidden="false" customHeight="false" outlineLevel="0" collapsed="false">
      <c r="C94" s="226" t="s">
        <v>1481</v>
      </c>
      <c r="D94" s="161" t="s">
        <v>1086</v>
      </c>
      <c r="E94" s="161" t="s">
        <v>1275</v>
      </c>
      <c r="F94" s="162" t="s">
        <v>1482</v>
      </c>
      <c r="G94" s="36" t="str">
        <f aca="false">IF(LEFT(F94,3)="2.5", MID(F94,7,2),LEFT(F94,2))</f>
        <v>64</v>
      </c>
      <c r="H94" s="31" t="s">
        <v>774</v>
      </c>
      <c r="I94" s="254"/>
      <c r="K94" s="254"/>
      <c r="L94" s="27" t="e">
        <f aca="false" t="array" ref="L94:L94">INDEX(Cable_L!$B$3:$B$77,MATCH(1,COUNTIFS($G94,Cable_L!$A$3:$A$77,$H94,Cable_L!$C$3:$C$77),0))</f>
        <v>#NAME?</v>
      </c>
      <c r="M94" s="22" t="e">
        <f aca="false" t="array" ref="M94:M97">_xlfn._xlws.sort(_xlfn.unique(G94:G101))</f>
        <v>#NAME?</v>
      </c>
      <c r="N94" s="8" t="e">
        <f aca="false" t="array" ref="N94:N94">INDEX(INDEX(Cable_L!$H$3:$K$77,,MATCH($N$2,Cable_L!$H$2:$K$2,0)),MATCH(1,COUNTIFS(G94,Cable_L!$A$3:$A$77,H94,Cable_L!$C$3:$C$77),0))</f>
        <v>#NAME?</v>
      </c>
      <c r="O94" s="8" t="e">
        <f aca="false" t="array" ref="O94:O94">INDEX(INDEX(Cable_L!$H$3:$K$77,,MATCH(O$2,Cable_L!$H$2:$K$2,0)),MATCH(1,COUNTIFS($G94,Cable_L!$A$3:$A$77,$H94,Cable_L!$C$3:$C$77),0))</f>
        <v>#NAME?</v>
      </c>
      <c r="P94" s="22" t="e">
        <f aca="false" t="array" ref="P94:P95">_xlfn._xlws.filter(_xlfn.unique(N94:N101),_xlfn.unique(N94:N101)&lt;&gt;"")</f>
        <v>#NAME?</v>
      </c>
      <c r="Q94" s="16" t="e">
        <f aca="false">COUNTIF(N94:N101,P94)</f>
        <v>#NAME?</v>
      </c>
      <c r="R94" s="22" t="e">
        <f aca="false" t="array" ref="R94:R95">_xlfn._xlws.filter(_xlfn.unique(O94:O101),_xlfn.unique(O94:O101)&lt;&gt;"")</f>
        <v>#NAME?</v>
      </c>
      <c r="S94" s="27" t="e">
        <f aca="false">COUNTIF(O94:O101,R94)</f>
        <v>#NAME?</v>
      </c>
    </row>
    <row r="95" customFormat="false" ht="15" hidden="false" customHeight="false" outlineLevel="0" collapsed="false">
      <c r="C95" s="228" t="s">
        <v>1483</v>
      </c>
      <c r="D95" s="16" t="s">
        <v>1090</v>
      </c>
      <c r="E95" s="16" t="s">
        <v>1278</v>
      </c>
      <c r="F95" s="165" t="s">
        <v>1484</v>
      </c>
      <c r="G95" s="36" t="str">
        <f aca="false">IF(LEFT(F95,3)="2.5", MID(F95,7,2),LEFT(F95,2))</f>
        <v>64</v>
      </c>
      <c r="H95" s="31" t="s">
        <v>774</v>
      </c>
      <c r="I95" s="254"/>
      <c r="K95" s="254"/>
      <c r="L95" s="27" t="e">
        <f aca="false" t="array" ref="L95:L95">INDEX(Cable_L!$B$3:$B$77,MATCH(1,COUNTIFS($G95,Cable_L!$A$3:$A$77,$H95,Cable_L!$C$3:$C$77),0))</f>
        <v>#NAME?</v>
      </c>
      <c r="M95" s="22" t="e">
        <v>#NAME?</v>
      </c>
      <c r="N95" s="8" t="e">
        <f aca="false" t="array" ref="N95:N95">INDEX(INDEX(Cable_L!$H$3:$K$77,,MATCH($N$2,Cable_L!$H$2:$K$2,0)),MATCH(1,COUNTIFS(G95,Cable_L!$A$3:$A$77,H95,Cable_L!$C$3:$C$77),0))</f>
        <v>#NAME?</v>
      </c>
      <c r="O95" s="8" t="e">
        <f aca="false" t="array" ref="O95:O95">INDEX(INDEX(Cable_L!$H$3:$K$77,,MATCH(O$2,Cable_L!$H$2:$K$2,0)),MATCH(1,COUNTIFS($G95,Cable_L!$A$3:$A$77,$H95,Cable_L!$C$3:$C$77),0))</f>
        <v>#NAME?</v>
      </c>
      <c r="P95" s="22" t="e">
        <v>#NAME?</v>
      </c>
      <c r="Q95" s="16" t="e">
        <f aca="false">COUNTIF(N94:N101,P95)</f>
        <v>#NAME?</v>
      </c>
      <c r="R95" s="22" t="e">
        <v>#NAME?</v>
      </c>
      <c r="S95" s="27" t="e">
        <f aca="false">COUNTIF(O94:O101,R95)</f>
        <v>#NAME?</v>
      </c>
    </row>
    <row r="96" customFormat="false" ht="15" hidden="false" customHeight="false" outlineLevel="0" collapsed="false">
      <c r="C96" s="228" t="s">
        <v>1485</v>
      </c>
      <c r="D96" s="16" t="s">
        <v>1094</v>
      </c>
      <c r="E96" s="16" t="s">
        <v>1281</v>
      </c>
      <c r="F96" s="165" t="s">
        <v>1486</v>
      </c>
      <c r="G96" s="36" t="str">
        <f aca="false">IF(LEFT(F96,3)="2.5", MID(F96,7,2),LEFT(F96,2))</f>
        <v>63</v>
      </c>
      <c r="H96" s="31" t="s">
        <v>774</v>
      </c>
      <c r="I96" s="254"/>
      <c r="L96" s="27" t="e">
        <f aca="false" t="array" ref="L96:L96">INDEX(Cable_L!$B$3:$B$77,MATCH(1,COUNTIFS($G96,Cable_L!$A$3:$A$77,$H96,Cable_L!$C$3:$C$77),0))</f>
        <v>#NAME?</v>
      </c>
      <c r="M96" s="22" t="e">
        <v>#NAME?</v>
      </c>
      <c r="N96" s="8" t="e">
        <f aca="false" t="array" ref="N96:N96">INDEX(INDEX(Cable_L!$H$3:$K$77,,MATCH($N$2,Cable_L!$H$2:$K$2,0)),MATCH(1,COUNTIFS(G96,Cable_L!$A$3:$A$77,H96,Cable_L!$C$3:$C$77),0))</f>
        <v>#NAME?</v>
      </c>
      <c r="O96" s="8" t="e">
        <f aca="false" t="array" ref="O96:O96">INDEX(INDEX(Cable_L!$H$3:$K$77,,MATCH(O$2,Cable_L!$H$2:$K$2,0)),MATCH(1,COUNTIFS($G96,Cable_L!$A$3:$A$77,$H96,Cable_L!$C$3:$C$77),0))</f>
        <v>#NAME?</v>
      </c>
      <c r="P96" s="22"/>
      <c r="Q96" s="16"/>
      <c r="R96" s="22"/>
    </row>
    <row r="97" customFormat="false" ht="15" hidden="false" customHeight="false" outlineLevel="0" collapsed="false">
      <c r="C97" s="228" t="s">
        <v>1487</v>
      </c>
      <c r="D97" s="16" t="s">
        <v>1098</v>
      </c>
      <c r="E97" s="16" t="s">
        <v>1284</v>
      </c>
      <c r="F97" s="229" t="s">
        <v>1488</v>
      </c>
      <c r="G97" s="36" t="str">
        <f aca="false">IF(LEFT(F97,3)="2.5", MID(F97,7,2),LEFT(F97,2))</f>
        <v>67</v>
      </c>
      <c r="H97" s="31" t="s">
        <v>774</v>
      </c>
      <c r="I97" s="254"/>
      <c r="L97" s="27" t="e">
        <f aca="false" t="array" ref="L97:L97">INDEX(Cable_L!$B$3:$B$77,MATCH(1,COUNTIFS($G97,Cable_L!$A$3:$A$77,$H97,Cable_L!$C$3:$C$77),0))</f>
        <v>#NAME?</v>
      </c>
      <c r="M97" s="22" t="e">
        <v>#NAME?</v>
      </c>
      <c r="N97" s="8" t="e">
        <f aca="false" t="array" ref="N97:N97">INDEX(INDEX(Cable_L!$H$3:$K$77,,MATCH($N$2,Cable_L!$H$2:$K$2,0)),MATCH(1,COUNTIFS(G97,Cable_L!$A$3:$A$77,H97,Cable_L!$C$3:$C$77),0))</f>
        <v>#NAME?</v>
      </c>
      <c r="O97" s="8" t="e">
        <f aca="false" t="array" ref="O97:O97">INDEX(INDEX(Cable_L!$H$3:$K$77,,MATCH(O$2,Cable_L!$H$2:$K$2,0)),MATCH(1,COUNTIFS($G97,Cable_L!$A$3:$A$77,$H97,Cable_L!$C$3:$C$77),0))</f>
        <v>#NAME?</v>
      </c>
      <c r="P97" s="22"/>
      <c r="Q97" s="16"/>
      <c r="R97" s="22"/>
    </row>
    <row r="98" customFormat="false" ht="15" hidden="false" customHeight="false" outlineLevel="0" collapsed="false">
      <c r="C98" s="228" t="s">
        <v>1489</v>
      </c>
      <c r="D98" s="16" t="s">
        <v>1102</v>
      </c>
      <c r="E98" s="16" t="s">
        <v>1287</v>
      </c>
      <c r="F98" s="165" t="s">
        <v>1490</v>
      </c>
      <c r="G98" s="36" t="str">
        <f aca="false">IF(LEFT(F98,3)="2.5", MID(F98,7,2),LEFT(F98,2))</f>
        <v>63</v>
      </c>
      <c r="H98" s="31" t="s">
        <v>774</v>
      </c>
      <c r="I98" s="254"/>
      <c r="L98" s="27" t="e">
        <f aca="false" t="array" ref="L98:L98">INDEX(Cable_L!$B$3:$B$77,MATCH(1,COUNTIFS($G98,Cable_L!$A$3:$A$77,$H98,Cable_L!$C$3:$C$77),0))</f>
        <v>#NAME?</v>
      </c>
      <c r="N98" s="8" t="e">
        <f aca="false" t="array" ref="N98:N98">INDEX(INDEX(Cable_L!$H$3:$K$77,,MATCH($N$2,Cable_L!$H$2:$K$2,0)),MATCH(1,COUNTIFS(G98,Cable_L!$A$3:$A$77,H98,Cable_L!$C$3:$C$77),0))</f>
        <v>#NAME?</v>
      </c>
      <c r="O98" s="8" t="e">
        <f aca="false" t="array" ref="O98:O98">INDEX(INDEX(Cable_L!$H$3:$K$77,,MATCH(O$2,Cable_L!$H$2:$K$2,0)),MATCH(1,COUNTIFS($G98,Cable_L!$A$3:$A$77,$H98,Cable_L!$C$3:$C$77),0))</f>
        <v>#NAME?</v>
      </c>
      <c r="P98" s="22"/>
      <c r="Q98" s="16"/>
      <c r="R98" s="22"/>
    </row>
    <row r="99" customFormat="false" ht="15" hidden="false" customHeight="false" outlineLevel="0" collapsed="false">
      <c r="C99" s="228" t="s">
        <v>67</v>
      </c>
      <c r="D99" s="16"/>
      <c r="E99" s="16" t="s">
        <v>1290</v>
      </c>
      <c r="F99" s="165"/>
      <c r="G99" s="36" t="str">
        <f aca="false">IF(LEFT(F99,3)="2.5", MID(F99,7,2),LEFT(F99,2))</f>
        <v/>
      </c>
      <c r="H99" s="31"/>
      <c r="I99" s="59"/>
      <c r="L99" s="27"/>
      <c r="N99" s="8"/>
      <c r="O99" s="8"/>
      <c r="P99" s="22"/>
      <c r="Q99" s="16"/>
      <c r="R99" s="22"/>
    </row>
    <row r="100" customFormat="false" ht="15" hidden="false" customHeight="false" outlineLevel="0" collapsed="false">
      <c r="C100" s="228" t="s">
        <v>67</v>
      </c>
      <c r="D100" s="16"/>
      <c r="E100" s="16" t="s">
        <v>1293</v>
      </c>
      <c r="F100" s="165"/>
      <c r="G100" s="36" t="str">
        <f aca="false">IF(LEFT(F100,3)="2.5", MID(F100,7,2),LEFT(F100,2))</f>
        <v/>
      </c>
      <c r="H100" s="31"/>
      <c r="I100" s="59"/>
      <c r="L100" s="27"/>
      <c r="N100" s="8"/>
      <c r="O100" s="8"/>
      <c r="P100" s="22"/>
      <c r="Q100" s="16"/>
      <c r="R100" s="22"/>
    </row>
    <row r="101" customFormat="false" ht="15" hidden="false" customHeight="false" outlineLevel="0" collapsed="false">
      <c r="C101" s="232" t="s">
        <v>67</v>
      </c>
      <c r="D101" s="176"/>
      <c r="E101" s="176" t="s">
        <v>1296</v>
      </c>
      <c r="F101" s="177"/>
      <c r="G101" s="36" t="str">
        <f aca="false">IF(LEFT(F101,3)="2.5", MID(F101,7,2),LEFT(F101,2))</f>
        <v/>
      </c>
      <c r="H101" s="31"/>
      <c r="I101" s="59"/>
      <c r="L101" s="27"/>
      <c r="N101" s="8"/>
      <c r="O101" s="8"/>
      <c r="P101" s="22"/>
      <c r="Q101" s="16"/>
      <c r="R101" s="22"/>
    </row>
    <row r="102" customFormat="false" ht="15" hidden="false" customHeight="false" outlineLevel="0" collapsed="false">
      <c r="C102" s="16"/>
      <c r="D102" s="16"/>
      <c r="E102" s="16"/>
      <c r="F102" s="16"/>
      <c r="G102" s="36" t="str">
        <f aca="false">IF(LEFT(F102,3)="2.5", MID(F102,7,2),LEFT(F102,2))</f>
        <v/>
      </c>
      <c r="H102" s="31"/>
      <c r="I102" s="59"/>
      <c r="L102" s="27"/>
      <c r="N102" s="16"/>
      <c r="O102" s="16"/>
      <c r="P102" s="22"/>
      <c r="Q102" s="16"/>
      <c r="R102" s="22"/>
    </row>
    <row r="103" customFormat="false" ht="15" hidden="false" customHeight="false" outlineLevel="0" collapsed="false">
      <c r="C103" s="226" t="s">
        <v>1491</v>
      </c>
      <c r="D103" s="161" t="s">
        <v>1118</v>
      </c>
      <c r="E103" s="161" t="s">
        <v>1299</v>
      </c>
      <c r="F103" s="234" t="s">
        <v>1492</v>
      </c>
      <c r="G103" s="36" t="str">
        <f aca="false">IF(LEFT(F103,3)="2.5", MID(F103,7,2),LEFT(F103,2))</f>
        <v>67</v>
      </c>
      <c r="H103" s="31" t="s">
        <v>774</v>
      </c>
      <c r="I103" s="254"/>
      <c r="L103" s="27" t="e">
        <f aca="false" t="array" ref="L103:L103">INDEX(Cable_L!$B$3:$B$77,MATCH(1,COUNTIFS($G103,Cable_L!$A$3:$A$77,$H103,Cable_L!$C$3:$C$77),0))</f>
        <v>#NAME?</v>
      </c>
      <c r="M103" s="22" t="e">
        <f aca="false" t="array" ref="M103:M105">_xlfn._xlws.sort(_xlfn.unique(G103:G110))</f>
        <v>#NAME?</v>
      </c>
      <c r="N103" s="8" t="e">
        <f aca="false" t="array" ref="N103:N103">INDEX(INDEX(Cable_L!$H$3:$K$77,,MATCH($N$2,Cable_L!$H$2:$K$2,0)),MATCH(1,COUNTIFS(G103,Cable_L!$A$3:$A$77,H103,Cable_L!$C$3:$C$77),0))</f>
        <v>#NAME?</v>
      </c>
      <c r="O103" s="8" t="e">
        <f aca="false" t="array" ref="O103:O103">INDEX(INDEX(Cable_L!$H$3:$K$77,,MATCH(O$2,Cable_L!$H$2:$K$2,0)),MATCH(1,COUNTIFS($G103,Cable_L!$A$3:$A$77,$H103,Cable_L!$C$3:$C$77),0))</f>
        <v>#NAME?</v>
      </c>
      <c r="P103" s="22" t="e">
        <f aca="false" t="array" ref="P103:P104">_xlfn._xlws.filter(_xlfn.unique(N103:N110),_xlfn.unique(N103:N110)&lt;&gt;"")</f>
        <v>#NAME?</v>
      </c>
      <c r="Q103" s="16" t="e">
        <f aca="false">COUNTIF(N103:N110,P103)</f>
        <v>#NAME?</v>
      </c>
      <c r="R103" s="22" t="e">
        <f aca="false" t="array" ref="R103:R104">_xlfn._xlws.filter(_xlfn.unique(O103:O110),_xlfn.unique(O103:O110)&lt;&gt;"")</f>
        <v>#NAME?</v>
      </c>
      <c r="S103" s="27" t="e">
        <f aca="false">COUNTIF(O103:O110,R103)</f>
        <v>#NAME?</v>
      </c>
    </row>
    <row r="104" customFormat="false" ht="15" hidden="false" customHeight="false" outlineLevel="0" collapsed="false">
      <c r="C104" s="228"/>
      <c r="D104" s="16"/>
      <c r="E104" s="16" t="s">
        <v>1301</v>
      </c>
      <c r="F104" s="229"/>
      <c r="G104" s="36" t="str">
        <f aca="false">IF(LEFT(F104,3)="2.5", MID(F104,7,2),LEFT(F104,2))</f>
        <v/>
      </c>
      <c r="H104" s="31"/>
      <c r="I104" s="194"/>
      <c r="L104" s="27"/>
      <c r="M104" s="22" t="e">
        <v>#NAME?</v>
      </c>
      <c r="N104" s="8"/>
      <c r="O104" s="8"/>
      <c r="P104" s="22" t="e">
        <v>#NAME?</v>
      </c>
      <c r="Q104" s="16" t="e">
        <f aca="false">COUNTIF(N103:N110,P104)</f>
        <v>#NAME?</v>
      </c>
      <c r="R104" s="22" t="e">
        <v>#NAME?</v>
      </c>
      <c r="S104" s="27" t="e">
        <f aca="false">COUNTIF(O103:O110,R104)</f>
        <v>#NAME?</v>
      </c>
    </row>
    <row r="105" customFormat="false" ht="15" hidden="false" customHeight="false" outlineLevel="0" collapsed="false">
      <c r="C105" s="228" t="s">
        <v>1493</v>
      </c>
      <c r="D105" s="16" t="s">
        <v>1127</v>
      </c>
      <c r="E105" s="16" t="s">
        <v>1303</v>
      </c>
      <c r="F105" s="165" t="s">
        <v>1494</v>
      </c>
      <c r="G105" s="36" t="str">
        <f aca="false">IF(LEFT(F105,3)="2.5", MID(F105,7,2),LEFT(F105,2))</f>
        <v>64</v>
      </c>
      <c r="H105" s="31" t="s">
        <v>774</v>
      </c>
      <c r="I105" s="254"/>
      <c r="K105" s="254"/>
      <c r="L105" s="27" t="e">
        <f aca="false" t="array" ref="L105:L105">INDEX(Cable_L!$B$3:$B$77,MATCH(1,COUNTIFS($G105,Cable_L!$A$3:$A$77,$H105,Cable_L!$C$3:$C$77),0))</f>
        <v>#NAME?</v>
      </c>
      <c r="M105" s="22" t="e">
        <v>#NAME?</v>
      </c>
      <c r="N105" s="8" t="e">
        <f aca="false" t="array" ref="N105:N105">INDEX(INDEX(Cable_L!$H$3:$K$77,,MATCH($N$2,Cable_L!$H$2:$K$2,0)),MATCH(1,COUNTIFS(G105,Cable_L!$A$3:$A$77,H105,Cable_L!$C$3:$C$77),0))</f>
        <v>#NAME?</v>
      </c>
      <c r="O105" s="8" t="e">
        <f aca="false" t="array" ref="O105:O105">INDEX(INDEX(Cable_L!$H$3:$K$77,,MATCH(O$2,Cable_L!$H$2:$K$2,0)),MATCH(1,COUNTIFS($G105,Cable_L!$A$3:$A$77,$H105,Cable_L!$C$3:$C$77),0))</f>
        <v>#NAME?</v>
      </c>
      <c r="P105" s="22"/>
      <c r="Q105" s="16"/>
      <c r="R105" s="22"/>
    </row>
    <row r="106" customFormat="false" ht="15" hidden="false" customHeight="false" outlineLevel="0" collapsed="false">
      <c r="C106" s="228" t="s">
        <v>1495</v>
      </c>
      <c r="D106" s="16" t="s">
        <v>1131</v>
      </c>
      <c r="E106" s="16" t="s">
        <v>1306</v>
      </c>
      <c r="F106" s="229" t="s">
        <v>1496</v>
      </c>
      <c r="G106" s="36" t="str">
        <f aca="false">IF(LEFT(F106,3)="2.5", MID(F106,7,2),LEFT(F106,2))</f>
        <v>67</v>
      </c>
      <c r="H106" s="31" t="s">
        <v>774</v>
      </c>
      <c r="I106" s="256"/>
      <c r="L106" s="27" t="e">
        <f aca="false" t="array" ref="L106:L106">INDEX(Cable_L!$B$3:$B$77,MATCH(1,COUNTIFS($G106,Cable_L!$A$3:$A$77,$H106,Cable_L!$C$3:$C$77),0))</f>
        <v>#NAME?</v>
      </c>
      <c r="N106" s="8" t="e">
        <f aca="false" t="array" ref="N106:N106">INDEX(INDEX(Cable_L!$H$3:$K$77,,MATCH($N$2,Cable_L!$H$2:$K$2,0)),MATCH(1,COUNTIFS(G106,Cable_L!$A$3:$A$77,H106,Cable_L!$C$3:$C$77),0))</f>
        <v>#NAME?</v>
      </c>
      <c r="O106" s="8" t="e">
        <f aca="false" t="array" ref="O106:O106">INDEX(INDEX(Cable_L!$H$3:$K$77,,MATCH(O$2,Cable_L!$H$2:$K$2,0)),MATCH(1,COUNTIFS($G106,Cable_L!$A$3:$A$77,$H106,Cable_L!$C$3:$C$77),0))</f>
        <v>#NAME?</v>
      </c>
      <c r="P106" s="22"/>
      <c r="Q106" s="16"/>
      <c r="R106" s="22"/>
    </row>
    <row r="107" customFormat="false" ht="15" hidden="false" customHeight="false" outlineLevel="0" collapsed="false">
      <c r="C107" s="228" t="s">
        <v>1497</v>
      </c>
      <c r="D107" s="16" t="s">
        <v>1135</v>
      </c>
      <c r="E107" s="16" t="s">
        <v>1309</v>
      </c>
      <c r="F107" s="165" t="s">
        <v>1498</v>
      </c>
      <c r="G107" s="36" t="str">
        <f aca="false">IF(LEFT(F107,3)="2.5", MID(F107,7,2),LEFT(F107,2))</f>
        <v>64</v>
      </c>
      <c r="H107" s="31" t="s">
        <v>774</v>
      </c>
      <c r="I107" s="254"/>
      <c r="K107" s="254"/>
      <c r="L107" s="27" t="e">
        <f aca="false" t="array" ref="L107:L107">INDEX(Cable_L!$B$3:$B$77,MATCH(1,COUNTIFS($G107,Cable_L!$A$3:$A$77,$H107,Cable_L!$C$3:$C$77),0))</f>
        <v>#NAME?</v>
      </c>
      <c r="N107" s="8" t="e">
        <f aca="false" t="array" ref="N107:N107">INDEX(INDEX(Cable_L!$H$3:$K$77,,MATCH($N$2,Cable_L!$H$2:$K$2,0)),MATCH(1,COUNTIFS(G107,Cable_L!$A$3:$A$77,H107,Cable_L!$C$3:$C$77),0))</f>
        <v>#NAME?</v>
      </c>
      <c r="O107" s="8" t="e">
        <f aca="false" t="array" ref="O107:O107">INDEX(INDEX(Cable_L!$H$3:$K$77,,MATCH(O$2,Cable_L!$H$2:$K$2,0)),MATCH(1,COUNTIFS($G107,Cable_L!$A$3:$A$77,$H107,Cable_L!$C$3:$C$77),0))</f>
        <v>#NAME?</v>
      </c>
      <c r="P107" s="22"/>
      <c r="Q107" s="16"/>
      <c r="R107" s="22"/>
    </row>
    <row r="108" customFormat="false" ht="15" hidden="false" customHeight="false" outlineLevel="0" collapsed="false">
      <c r="C108" s="228" t="s">
        <v>67</v>
      </c>
      <c r="D108" s="16"/>
      <c r="E108" s="16" t="s">
        <v>1311</v>
      </c>
      <c r="F108" s="165"/>
      <c r="G108" s="36" t="str">
        <f aca="false">IF(LEFT(F108,3)="2.5", MID(F108,7,2),LEFT(F108,2))</f>
        <v/>
      </c>
      <c r="H108" s="31"/>
      <c r="I108" s="194"/>
      <c r="J108" s="194"/>
      <c r="L108" s="27"/>
      <c r="N108" s="16"/>
      <c r="O108" s="16"/>
      <c r="P108" s="22"/>
      <c r="Q108" s="16"/>
      <c r="R108" s="22"/>
    </row>
    <row r="109" customFormat="false" ht="15" hidden="false" customHeight="false" outlineLevel="0" collapsed="false">
      <c r="C109" s="228" t="s">
        <v>67</v>
      </c>
      <c r="D109" s="16"/>
      <c r="E109" s="16" t="s">
        <v>1312</v>
      </c>
      <c r="F109" s="165"/>
      <c r="G109" s="36" t="str">
        <f aca="false">IF(LEFT(F109,3)="2.5", MID(F109,7,2),LEFT(F109,2))</f>
        <v/>
      </c>
      <c r="H109" s="31"/>
      <c r="I109" s="194"/>
      <c r="L109" s="27"/>
      <c r="N109" s="16"/>
      <c r="O109" s="16"/>
      <c r="P109" s="22"/>
      <c r="Q109" s="16"/>
      <c r="R109" s="22"/>
    </row>
    <row r="110" customFormat="false" ht="15" hidden="false" customHeight="false" outlineLevel="0" collapsed="false">
      <c r="C110" s="232" t="s">
        <v>67</v>
      </c>
      <c r="D110" s="176"/>
      <c r="E110" s="176" t="s">
        <v>1313</v>
      </c>
      <c r="F110" s="177"/>
      <c r="G110" s="36" t="str">
        <f aca="false">IF(LEFT(F110,3)="2.5", MID(F110,7,2),LEFT(F110,2))</f>
        <v/>
      </c>
      <c r="H110" s="31"/>
      <c r="I110" s="194"/>
      <c r="L110" s="214"/>
      <c r="N110" s="16"/>
      <c r="O110" s="16"/>
      <c r="P110" s="22"/>
      <c r="Q110" s="16"/>
      <c r="R110" s="22"/>
    </row>
    <row r="111" customFormat="false" ht="15" hidden="false" customHeight="false" outlineLevel="0" collapsed="false">
      <c r="C111" s="16"/>
      <c r="D111" s="16"/>
      <c r="E111" s="16"/>
      <c r="F111" s="16"/>
      <c r="G111" s="36"/>
    </row>
    <row r="112" customFormat="false" ht="15" hidden="false" customHeight="false" outlineLevel="0" collapsed="false">
      <c r="C112" s="16"/>
      <c r="D112" s="16"/>
      <c r="E112" s="16"/>
      <c r="F112" s="16"/>
      <c r="G112" s="36"/>
    </row>
    <row r="113" customFormat="false" ht="15" hidden="false" customHeight="false" outlineLevel="0" collapsed="false">
      <c r="C113" s="22" t="s">
        <v>352</v>
      </c>
      <c r="D113" s="16"/>
      <c r="E113" s="16"/>
      <c r="F113" s="16"/>
      <c r="G113" s="36"/>
    </row>
    <row r="114" customFormat="false" ht="18.75" hidden="false" customHeight="false" outlineLevel="0" collapsed="false">
      <c r="C114" s="16" t="s">
        <v>67</v>
      </c>
      <c r="D114" s="225"/>
      <c r="E114" s="225"/>
      <c r="F114" s="22" t="s">
        <v>1499</v>
      </c>
      <c r="G114" s="36"/>
    </row>
    <row r="115" customFormat="false" ht="15" hidden="false" customHeight="false" outlineLevel="0" collapsed="false">
      <c r="C115" s="16" t="s">
        <v>67</v>
      </c>
      <c r="D115" s="16"/>
      <c r="E115" s="16"/>
      <c r="F115" s="22" t="s">
        <v>1500</v>
      </c>
      <c r="G115" s="36"/>
    </row>
    <row r="116" customFormat="false" ht="18.75" hidden="false" customHeight="false" outlineLevel="0" collapsed="false">
      <c r="C116" s="16" t="s">
        <v>67</v>
      </c>
      <c r="D116" s="16"/>
      <c r="E116" s="16"/>
      <c r="F116" s="22" t="s">
        <v>1501</v>
      </c>
      <c r="G116" s="36"/>
      <c r="M116" s="71" t="s">
        <v>1344</v>
      </c>
      <c r="N116" s="14"/>
      <c r="O116" s="14"/>
      <c r="P116" s="16"/>
    </row>
    <row r="117" customFormat="false" ht="18.75" hidden="false" customHeight="false" outlineLevel="0" collapsed="false">
      <c r="C117" s="16" t="s">
        <v>67</v>
      </c>
      <c r="D117" s="16"/>
      <c r="E117" s="16"/>
      <c r="F117" s="22" t="s">
        <v>1502</v>
      </c>
      <c r="G117" s="36"/>
      <c r="M117" s="72"/>
      <c r="N117" s="190" t="s">
        <v>774</v>
      </c>
      <c r="O117" s="74" t="s">
        <v>350</v>
      </c>
      <c r="P117" s="16"/>
    </row>
    <row r="118" customFormat="false" ht="18.75" hidden="false" customHeight="false" outlineLevel="0" collapsed="false">
      <c r="C118" s="16" t="s">
        <v>67</v>
      </c>
      <c r="D118" s="16"/>
      <c r="E118" s="16"/>
      <c r="F118" s="22" t="s">
        <v>1504</v>
      </c>
      <c r="M118" s="15"/>
      <c r="N118" s="251" t="e">
        <f aca="false" t="array" ref="N118:N119">_xlfn._xlws.sort(_xlfn._xlws.filter(_xlfn.unique($N$4:$N$113),_xlfn.unique($N$4:$N$113)&lt;&gt;""))</f>
        <v>#NAME?</v>
      </c>
      <c r="O118" s="252" t="e">
        <f aca="false">COUNTIFS($N$4:$N$113,"=" &amp; N118,$H$4:$H$113,"yel")</f>
        <v>#NAME?</v>
      </c>
      <c r="P118" s="16"/>
    </row>
    <row r="119" customFormat="false" ht="18.75" hidden="false" customHeight="false" outlineLevel="0" collapsed="false">
      <c r="C119" s="16" t="s">
        <v>67</v>
      </c>
      <c r="D119" s="16"/>
      <c r="E119" s="16"/>
      <c r="F119" s="22" t="s">
        <v>1505</v>
      </c>
      <c r="G119" s="36"/>
      <c r="M119" s="78"/>
      <c r="N119" s="191" t="e">
        <v>#NAME?</v>
      </c>
      <c r="O119" s="252" t="e">
        <f aca="false">COUNTIFS($N$4:$N$113,"=" &amp; N119,$H$4:$H$113,"yel")</f>
        <v>#NAME?</v>
      </c>
      <c r="P119" s="16"/>
    </row>
    <row r="120" customFormat="false" ht="18.75" hidden="false" customHeight="false" outlineLevel="0" collapsed="false">
      <c r="C120" s="16" t="s">
        <v>67</v>
      </c>
      <c r="D120" s="16"/>
      <c r="E120" s="16"/>
      <c r="F120" s="22" t="s">
        <v>1506</v>
      </c>
      <c r="G120" s="36"/>
      <c r="M120" s="78"/>
      <c r="N120" s="87"/>
      <c r="O120" s="88" t="n">
        <f aca="false">COUNTIFS($N$4:$N$113,"=" &amp; N120,$H$4:$H$113,"grn")</f>
        <v>0</v>
      </c>
      <c r="P120" s="16"/>
    </row>
    <row r="121" customFormat="false" ht="18.75" hidden="false" customHeight="false" outlineLevel="0" collapsed="false">
      <c r="C121" s="16" t="s">
        <v>67</v>
      </c>
      <c r="D121" s="16"/>
      <c r="E121" s="16"/>
      <c r="F121" s="22" t="s">
        <v>1507</v>
      </c>
      <c r="G121" s="36"/>
      <c r="M121" s="78"/>
      <c r="N121" s="82"/>
      <c r="O121" s="83" t="n">
        <f aca="false">COUNTIFS($N$4:$N$113,"=" &amp; N121,$H$4:$H$113,"blu")</f>
        <v>0</v>
      </c>
      <c r="P121" s="16"/>
    </row>
    <row r="122" customFormat="false" ht="18.75" hidden="false" customHeight="false" outlineLevel="0" collapsed="false">
      <c r="C122" s="16" t="s">
        <v>67</v>
      </c>
      <c r="D122" s="16"/>
      <c r="E122" s="16"/>
      <c r="F122" s="16" t="s">
        <v>1508</v>
      </c>
      <c r="G122" s="36"/>
      <c r="M122" s="78"/>
      <c r="N122" s="77"/>
      <c r="O122" s="74"/>
      <c r="P122" s="16"/>
    </row>
    <row r="123" customFormat="false" ht="18.75" hidden="false" customHeight="false" outlineLevel="0" collapsed="false">
      <c r="C123" s="16" t="s">
        <v>67</v>
      </c>
      <c r="D123" s="16"/>
      <c r="E123" s="16"/>
      <c r="F123" s="16" t="s">
        <v>1509</v>
      </c>
      <c r="G123" s="36"/>
      <c r="M123" s="15"/>
      <c r="N123" s="112"/>
      <c r="O123" s="86"/>
      <c r="P123" s="16"/>
    </row>
    <row r="124" customFormat="false" ht="18.75" hidden="false" customHeight="false" outlineLevel="0" collapsed="false">
      <c r="C124" s="16" t="s">
        <v>67</v>
      </c>
      <c r="D124" s="16"/>
      <c r="E124" s="16"/>
      <c r="F124" s="16" t="s">
        <v>1510</v>
      </c>
      <c r="G124" s="36"/>
      <c r="M124" s="78"/>
      <c r="N124" s="87"/>
      <c r="O124" s="88"/>
      <c r="P124" s="16"/>
    </row>
    <row r="125" customFormat="false" ht="18.75" hidden="false" customHeight="false" outlineLevel="0" collapsed="false">
      <c r="C125" s="16" t="s">
        <v>67</v>
      </c>
      <c r="D125" s="16"/>
      <c r="E125" s="16"/>
      <c r="F125" s="16" t="s">
        <v>1511</v>
      </c>
      <c r="G125" s="36"/>
      <c r="M125" s="78"/>
      <c r="N125" s="87"/>
      <c r="O125" s="88"/>
      <c r="P125" s="16"/>
    </row>
    <row r="126" customFormat="false" ht="18.75" hidden="false" customHeight="false" outlineLevel="0" collapsed="false">
      <c r="C126" s="16"/>
      <c r="D126" s="16"/>
      <c r="E126" s="16"/>
      <c r="F126" s="16"/>
      <c r="G126" s="36"/>
      <c r="M126" s="78"/>
      <c r="N126" s="82"/>
      <c r="O126" s="83"/>
      <c r="P126" s="16"/>
    </row>
    <row r="127" customFormat="false" ht="18.75" hidden="false" customHeight="false" outlineLevel="0" collapsed="false">
      <c r="C127" s="16"/>
      <c r="D127" s="16"/>
      <c r="E127" s="16"/>
      <c r="F127" s="16"/>
      <c r="M127" s="78"/>
      <c r="N127" s="190" t="s">
        <v>774</v>
      </c>
      <c r="O127" s="74" t="s">
        <v>360</v>
      </c>
      <c r="P127" s="16"/>
    </row>
    <row r="128" customFormat="false" ht="18.75" hidden="false" customHeight="false" outlineLevel="0" collapsed="false">
      <c r="C128" s="16"/>
      <c r="D128" s="16"/>
      <c r="G128" s="36"/>
      <c r="M128" s="15"/>
      <c r="N128" s="251" t="e">
        <f aca="false" t="array" ref="N128:N129">_xlfn._xlws.sort(_xlfn._xlws.filter(_xlfn.unique($O$4:$O$113),_xlfn.unique($O$4:$O$113)&lt;&gt;""))</f>
        <v>#NAME?</v>
      </c>
      <c r="O128" s="252" t="e">
        <f aca="false">COUNTIFS($O$4:$O$113,"=" &amp; N128,$H$4:$H$113,"yel")</f>
        <v>#NAME?</v>
      </c>
      <c r="P128" s="16"/>
    </row>
    <row r="129" customFormat="false" ht="18.75" hidden="false" customHeight="false" outlineLevel="0" collapsed="false">
      <c r="C129" s="16"/>
      <c r="D129" s="16"/>
      <c r="E129" s="16"/>
      <c r="F129" s="16"/>
      <c r="G129" s="36"/>
      <c r="M129" s="78"/>
      <c r="N129" s="191" t="e">
        <v>#NAME?</v>
      </c>
      <c r="O129" s="252" t="e">
        <f aca="false">COUNTIFS($O$4:$O$113,"=" &amp; N129,$H$4:$H$113,"yel")</f>
        <v>#NAME?</v>
      </c>
      <c r="P129" s="16"/>
    </row>
    <row r="130" customFormat="false" ht="18.75" hidden="false" customHeight="false" outlineLevel="0" collapsed="false">
      <c r="C130" s="16"/>
      <c r="D130" s="16"/>
      <c r="E130" s="16"/>
      <c r="F130" s="16"/>
      <c r="G130" s="36"/>
      <c r="M130" s="78"/>
      <c r="N130" s="87"/>
      <c r="O130" s="88" t="n">
        <f aca="false">COUNTIFS($O$4:$O$113,"=" &amp; N130,$H$4:$H$113,"blu")</f>
        <v>0</v>
      </c>
      <c r="P130" s="16"/>
    </row>
    <row r="131" customFormat="false" ht="18.75" hidden="false" customHeight="false" outlineLevel="0" collapsed="false">
      <c r="C131" s="16"/>
      <c r="D131" s="16"/>
      <c r="E131" s="16"/>
      <c r="F131" s="16"/>
      <c r="G131" s="36"/>
      <c r="M131" s="78"/>
      <c r="N131" s="87"/>
      <c r="O131" s="88" t="n">
        <f aca="false">COUNTIFS($O$4:$O$113,"=" &amp; N131,$H$4:$H$113,"blu")</f>
        <v>0</v>
      </c>
      <c r="P131" s="16"/>
    </row>
    <row r="132" customFormat="false" ht="18.75" hidden="false" customHeight="false" outlineLevel="0" collapsed="false">
      <c r="C132" s="16"/>
      <c r="D132" s="16"/>
      <c r="E132" s="16"/>
      <c r="F132" s="16"/>
      <c r="G132" s="36"/>
      <c r="M132" s="78"/>
      <c r="N132" s="82"/>
      <c r="O132" s="83" t="n">
        <f aca="false">COUNTIFS($O$4:$O$113,"=" &amp; N132,$H$4:$H$113,"blu")</f>
        <v>0</v>
      </c>
      <c r="P132" s="16"/>
    </row>
    <row r="133" customFormat="false" ht="15" hidden="false" customHeight="false" outlineLevel="0" collapsed="false">
      <c r="C133" s="16"/>
      <c r="D133" s="16"/>
      <c r="E133" s="16"/>
      <c r="F133" s="16"/>
      <c r="G133" s="36"/>
    </row>
    <row r="134" customFormat="false" ht="15" hidden="false" customHeight="false" outlineLevel="0" collapsed="false">
      <c r="C134" s="16"/>
      <c r="D134" s="16"/>
      <c r="E134" s="16"/>
      <c r="F134" s="16"/>
      <c r="G134" s="36"/>
    </row>
    <row r="135" customFormat="false" ht="15" hidden="false" customHeight="false" outlineLevel="0" collapsed="false">
      <c r="C135" s="16"/>
      <c r="D135" s="16"/>
      <c r="E135" s="16"/>
      <c r="F135" s="16"/>
      <c r="G135" s="36"/>
    </row>
    <row r="136" customFormat="false" ht="15" hidden="false" customHeight="false" outlineLevel="0" collapsed="false">
      <c r="C136" s="16"/>
      <c r="D136" s="16"/>
      <c r="F136" s="16"/>
    </row>
    <row r="137" customFormat="false" ht="15" hidden="false" customHeight="false" outlineLevel="0" collapsed="false">
      <c r="C137" s="16"/>
      <c r="D137" s="16"/>
      <c r="F137" s="16"/>
      <c r="G137" s="36"/>
    </row>
    <row r="138" customFormat="false" ht="15" hidden="false" customHeight="false" outlineLevel="0" collapsed="false">
      <c r="C138" s="16"/>
      <c r="D138" s="22" t="s">
        <v>1521</v>
      </c>
      <c r="E138" s="16" t="s">
        <v>1055</v>
      </c>
      <c r="F138" s="16"/>
      <c r="G138" s="36"/>
    </row>
    <row r="139" customFormat="false" ht="15" hidden="false" customHeight="false" outlineLevel="0" collapsed="false">
      <c r="C139" s="16"/>
      <c r="D139" s="16"/>
      <c r="E139" s="16" t="s">
        <v>1084</v>
      </c>
      <c r="F139" s="16"/>
      <c r="G139" s="36"/>
    </row>
    <row r="140" customFormat="false" ht="15" hidden="false" customHeight="false" outlineLevel="0" collapsed="false">
      <c r="C140" s="16"/>
      <c r="D140" s="16"/>
      <c r="E140" s="16" t="s">
        <v>1171</v>
      </c>
      <c r="F140" s="16"/>
      <c r="G140" s="36"/>
    </row>
    <row r="141" customFormat="false" ht="15" hidden="false" customHeight="false" outlineLevel="0" collapsed="false">
      <c r="C141" s="16"/>
      <c r="D141" s="16"/>
      <c r="E141" s="16" t="s">
        <v>1190</v>
      </c>
      <c r="F141" s="16"/>
      <c r="G141" s="36"/>
    </row>
    <row r="142" customFormat="false" ht="15" hidden="false" customHeight="false" outlineLevel="0" collapsed="false">
      <c r="C142" s="16"/>
      <c r="D142" s="16"/>
      <c r="E142" s="16" t="s">
        <v>1191</v>
      </c>
      <c r="F142" s="16"/>
      <c r="G142" s="36"/>
    </row>
    <row r="143" customFormat="false" ht="15" hidden="false" customHeight="false" outlineLevel="0" collapsed="false">
      <c r="C143" s="16"/>
      <c r="D143" s="16"/>
      <c r="E143" s="16" t="s">
        <v>1219</v>
      </c>
      <c r="F143" s="16"/>
      <c r="G143" s="36"/>
    </row>
    <row r="144" customFormat="false" ht="15" hidden="false" customHeight="false" outlineLevel="0" collapsed="false">
      <c r="C144" s="16"/>
      <c r="D144" s="16"/>
      <c r="E144" s="16" t="s">
        <v>1229</v>
      </c>
      <c r="F144" s="16"/>
      <c r="G144" s="36"/>
    </row>
    <row r="145" customFormat="false" ht="15" hidden="false" customHeight="false" outlineLevel="0" collapsed="false">
      <c r="C145" s="16"/>
      <c r="D145" s="16"/>
      <c r="E145" s="16" t="s">
        <v>1230</v>
      </c>
      <c r="F145" s="16"/>
    </row>
    <row r="146" customFormat="false" ht="15" hidden="false" customHeight="false" outlineLevel="0" collapsed="false">
      <c r="C146" s="16"/>
      <c r="D146" s="16"/>
      <c r="E146" s="16" t="s">
        <v>1231</v>
      </c>
      <c r="F146" s="16"/>
    </row>
    <row r="147" customFormat="false" ht="15" hidden="false" customHeight="false" outlineLevel="0" collapsed="false">
      <c r="C147" s="16"/>
      <c r="D147" s="16"/>
      <c r="E147" s="16" t="s">
        <v>1248</v>
      </c>
      <c r="F147" s="16"/>
    </row>
    <row r="148" customFormat="false" ht="15" hidden="false" customHeight="false" outlineLevel="0" collapsed="false">
      <c r="C148" s="16"/>
      <c r="D148" s="16"/>
      <c r="E148" s="16" t="s">
        <v>1251</v>
      </c>
      <c r="F148" s="16"/>
    </row>
    <row r="149" customFormat="false" ht="15" hidden="false" customHeight="false" outlineLevel="0" collapsed="false">
      <c r="C149" s="16"/>
      <c r="D149" s="16"/>
      <c r="E149" s="16" t="s">
        <v>1253</v>
      </c>
    </row>
    <row r="150" customFormat="false" ht="15" hidden="false" customHeight="false" outlineLevel="0" collapsed="false">
      <c r="C150" s="16"/>
      <c r="D150" s="16"/>
      <c r="E150" s="16" t="s">
        <v>1272</v>
      </c>
    </row>
    <row r="151" customFormat="false" ht="15" hidden="false" customHeight="false" outlineLevel="0" collapsed="false">
      <c r="C151" s="16"/>
      <c r="D151" s="16"/>
      <c r="E151" s="16" t="s">
        <v>1273</v>
      </c>
    </row>
    <row r="152" customFormat="false" ht="15" hidden="false" customHeight="false" outlineLevel="0" collapsed="false">
      <c r="C152" s="16"/>
      <c r="D152" s="16"/>
      <c r="E152" s="16" t="s">
        <v>1290</v>
      </c>
      <c r="F152" s="16"/>
    </row>
    <row r="153" customFormat="false" ht="15" hidden="false" customHeight="false" outlineLevel="0" collapsed="false">
      <c r="C153" s="16"/>
      <c r="D153" s="16"/>
      <c r="E153" s="16" t="s">
        <v>1293</v>
      </c>
      <c r="F153" s="16"/>
    </row>
    <row r="154" customFormat="false" ht="15" hidden="false" customHeight="false" outlineLevel="0" collapsed="false">
      <c r="C154" s="16"/>
      <c r="D154" s="16"/>
      <c r="E154" s="16" t="s">
        <v>1296</v>
      </c>
      <c r="F154" s="16"/>
    </row>
    <row r="155" customFormat="false" ht="15" hidden="false" customHeight="false" outlineLevel="0" collapsed="false">
      <c r="C155" s="16"/>
      <c r="D155" s="16"/>
      <c r="E155" s="16" t="s">
        <v>1301</v>
      </c>
      <c r="F155" s="16"/>
    </row>
    <row r="156" customFormat="false" ht="15" hidden="false" customHeight="false" outlineLevel="0" collapsed="false">
      <c r="C156" s="16"/>
      <c r="D156" s="16"/>
      <c r="E156" s="16" t="s">
        <v>1311</v>
      </c>
      <c r="F156" s="16"/>
    </row>
    <row r="157" customFormat="false" ht="15" hidden="false" customHeight="false" outlineLevel="0" collapsed="false">
      <c r="C157" s="16"/>
      <c r="D157" s="16"/>
      <c r="E157" s="16" t="s">
        <v>1312</v>
      </c>
      <c r="F157" s="16"/>
    </row>
    <row r="158" customFormat="false" ht="15" hidden="false" customHeight="false" outlineLevel="0" collapsed="false">
      <c r="C158" s="16"/>
      <c r="D158" s="16"/>
      <c r="E158" s="16" t="s">
        <v>1313</v>
      </c>
      <c r="F158" s="16"/>
    </row>
  </sheetData>
  <mergeCells count="6">
    <mergeCell ref="H1:H3"/>
    <mergeCell ref="L1:L3"/>
    <mergeCell ref="M1:M3"/>
    <mergeCell ref="C2:F2"/>
    <mergeCell ref="I2:K2"/>
    <mergeCell ref="U13:X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07"/>
  <sheetViews>
    <sheetView showFormulas="false" showGridLines="true" showRowColHeaders="true" showZeros="true" rightToLeft="false" tabSelected="false" showOutlineSymbols="true" defaultGridColor="true" view="normal" topLeftCell="B73" colorId="64" zoomScale="110" zoomScaleNormal="110" zoomScalePageLayoutView="100" workbookViewId="0">
      <selection pane="topLeft" activeCell="G1" activeCellId="0" sqref="G1"/>
    </sheetView>
  </sheetViews>
  <sheetFormatPr defaultRowHeight="45" zeroHeight="false" outlineLevelRow="0" outlineLevelCol="0"/>
  <cols>
    <col collapsed="false" customWidth="true" hidden="true" outlineLevel="0" max="1" min="1" style="0" width="31.7"/>
    <col collapsed="false" customWidth="true" hidden="false" outlineLevel="0" max="2" min="2" style="98" width="31.7"/>
    <col collapsed="false" customWidth="true" hidden="false" outlineLevel="0" max="3" min="3" style="98" width="38.43"/>
    <col collapsed="false" customWidth="true" hidden="true" outlineLevel="0" max="4" min="4" style="0" width="22.28"/>
    <col collapsed="false" customWidth="true" hidden="true" outlineLevel="0" max="5" min="5" style="0" width="4.86"/>
    <col collapsed="false" customWidth="true" hidden="false" outlineLevel="0" max="6" min="6" style="98" width="37.42"/>
    <col collapsed="false" customWidth="true" hidden="false" outlineLevel="0" max="7" min="7" style="98" width="10.14"/>
    <col collapsed="false" customWidth="true" hidden="false" outlineLevel="0" max="8" min="8" style="98" width="9.14"/>
    <col collapsed="false" customWidth="true" hidden="false" outlineLevel="0" max="9" min="9" style="0" width="6.28"/>
    <col collapsed="false" customWidth="true" hidden="false" outlineLevel="0" max="12" min="10" style="46" width="1.58"/>
    <col collapsed="false" customWidth="true" hidden="false" outlineLevel="0" max="13" min="13" style="0" width="31.7"/>
    <col collapsed="false" customWidth="true" hidden="false" outlineLevel="0" max="14" min="14" style="0" width="8.67"/>
    <col collapsed="false" customWidth="true" hidden="false" outlineLevel="0" max="15" min="15" style="0" width="31.7"/>
    <col collapsed="false" customWidth="true" hidden="false" outlineLevel="0" max="1025" min="16" style="0" width="8.67"/>
  </cols>
  <sheetData>
    <row r="1" customFormat="false" ht="26.25" hidden="false" customHeight="true" outlineLevel="0" collapsed="false">
      <c r="A1" s="0" t="n">
        <f aca="false">'DCB - IP - Mirror'!C1</f>
        <v>0</v>
      </c>
      <c r="B1" s="257" t="s">
        <v>1513</v>
      </c>
      <c r="C1" s="257"/>
      <c r="D1" s="257"/>
      <c r="E1" s="257"/>
    </row>
    <row r="2" customFormat="false" ht="18" hidden="false" customHeight="true" outlineLevel="0" collapsed="false">
      <c r="A2" s="0" t="str">
        <f aca="false">'DCB - IP - Mirror'!C2</f>
        <v>DCB - IP - Mirror</v>
      </c>
      <c r="D2" s="0" t="n">
        <f aca="false">'DCB - IP - Mirror'!F2</f>
        <v>0</v>
      </c>
      <c r="E2" s="0" t="n">
        <f aca="false">'DCB - IP - Mirror'!L2</f>
        <v>0</v>
      </c>
      <c r="G2" s="98" t="str">
        <f aca="false">'DCB - IP - Mirror'!N2</f>
        <v>A-bot</v>
      </c>
      <c r="H2" s="98" t="str">
        <f aca="false">'DCB - IP - Mirror'!O2</f>
        <v>C-top</v>
      </c>
      <c r="J2" s="243" t="s">
        <v>42</v>
      </c>
      <c r="K2" s="243"/>
      <c r="L2" s="243"/>
    </row>
    <row r="3" s="114" customFormat="true" ht="28.5" hidden="false" customHeight="true" outlineLevel="0" collapsed="false">
      <c r="A3" s="114" t="str">
        <f aca="false">'DCB - IP - Mirror'!C3</f>
        <v>LVR Name</v>
      </c>
      <c r="B3" s="149" t="s">
        <v>371</v>
      </c>
      <c r="C3" s="149" t="s">
        <v>372</v>
      </c>
      <c r="D3" s="114" t="str">
        <f aca="false">'DCB - IP - Mirror'!F3</f>
        <v>LVR ID - Connector - Pin</v>
      </c>
      <c r="E3" s="114" t="n">
        <f aca="false">'DCB - IP - Mirror'!L3</f>
        <v>0</v>
      </c>
      <c r="F3" s="149" t="s">
        <v>670</v>
      </c>
      <c r="G3" s="149" t="str">
        <f aca="false">'DCB - IP - Mirror'!N3</f>
        <v>L (m)</v>
      </c>
      <c r="H3" s="149" t="str">
        <f aca="false">'DCB - IP - Mirror'!O3</f>
        <v>L (m)</v>
      </c>
      <c r="J3" s="253"/>
      <c r="K3" s="253"/>
      <c r="L3" s="253"/>
    </row>
    <row r="4" customFormat="false" ht="45" hidden="false" customHeight="true" outlineLevel="0" collapsed="false">
      <c r="A4" s="0" t="str">
        <f aca="false">'DCB - IP - Mirror'!C4</f>
        <v>DCB_7_alpha_a_P/N</v>
      </c>
      <c r="B4" s="98" t="str">
        <f aca="false">IF(ISNUMBER(SEARCH("_P/N",A4)),SUBSTITUTE(A4,"_P/N",""),"")</f>
        <v>DCB_7_alpha_a</v>
      </c>
      <c r="C4" s="98" t="str">
        <f aca="false">'DCB - IP - Mirror'!E4</f>
        <v>P20 - 1/9</v>
      </c>
      <c r="D4" s="0" t="str">
        <f aca="false">'DCB - IP - Mirror'!F4</f>
        <v>59 - J13 - 8/7</v>
      </c>
      <c r="E4" s="0" t="e">
        <f aca="false">'DCB - IP - Mirror'!L4</f>
        <v>#NAME?</v>
      </c>
      <c r="F4" s="98" t="e">
        <f aca="false">CONCATENATE(IF(ISNUMBER(SEARCH("2.5V:",D4)),SUBSTITUTE(D4,"2.5V:",""),D4),"   ",E4)</f>
        <v>#NAME?</v>
      </c>
      <c r="G4" s="98" t="e">
        <f aca="false">'DCB - IP - Mirror'!N4</f>
        <v>#NAME?</v>
      </c>
      <c r="H4" s="98" t="e">
        <f aca="false">'DCB - IP - Mirror'!O4</f>
        <v>#NAME?</v>
      </c>
      <c r="J4" s="254"/>
    </row>
    <row r="5" customFormat="false" ht="45" hidden="false" customHeight="true" outlineLevel="0" collapsed="false">
      <c r="A5" s="0" t="str">
        <f aca="false">'DCB - IP - Mirror'!C5</f>
        <v>DCB_7_alpha_a_P/N_S</v>
      </c>
      <c r="B5" s="98" t="str">
        <f aca="false">IF(ISNUMBER(SEARCH("_P/N",A5)),SUBSTITUTE(A5,"_P/N",""),"")</f>
        <v>DCB_7_alpha_a_S</v>
      </c>
      <c r="C5" s="98" t="str">
        <f aca="false">'DCB - IP - Mirror'!E5</f>
        <v>P20 - 2/10</v>
      </c>
      <c r="D5" s="0" t="str">
        <f aca="false">'DCB - IP - Mirror'!F5</f>
        <v>59 - J13 - 6/5</v>
      </c>
      <c r="E5" s="0" t="e">
        <f aca="false">'DCB - IP - Mirror'!L5</f>
        <v>#NAME?</v>
      </c>
      <c r="F5" s="98" t="e">
        <f aca="false">CONCATENATE(IF(ISNUMBER(SEARCH("2.5V:",D5)),SUBSTITUTE(D5,"2.5V:",""),D5),"   ",E5)</f>
        <v>#NAME?</v>
      </c>
      <c r="G5" s="98" t="e">
        <f aca="false">'DCB - IP - Mirror'!N5</f>
        <v>#NAME?</v>
      </c>
      <c r="H5" s="98" t="e">
        <f aca="false">'DCB - IP - Mirror'!O5</f>
        <v>#NAME?</v>
      </c>
      <c r="J5" s="254"/>
    </row>
    <row r="6" customFormat="false" ht="45" hidden="false" customHeight="true" outlineLevel="0" collapsed="false">
      <c r="A6" s="0" t="str">
        <f aca="false">'DCB - IP - Mirror'!C6</f>
        <v>DCB_6_7_alpha_a_25_P/N</v>
      </c>
      <c r="B6" s="98" t="str">
        <f aca="false">IF(ISNUMBER(SEARCH("_P/N",A6)),SUBSTITUTE(A6,"_P/N",""),"")</f>
        <v>DCB_6_7_alpha_a_25</v>
      </c>
      <c r="C6" s="98" t="str">
        <f aca="false">'DCB - IP - Mirror'!E6</f>
        <v>P20 - 3/11</v>
      </c>
      <c r="D6" s="0" t="str">
        <f aca="false">'DCB - IP - Mirror'!F6</f>
        <v>2.5V: 65 - J13 - 8/7</v>
      </c>
      <c r="E6" s="0" t="e">
        <f aca="false">'DCB - IP - Mirror'!L6</f>
        <v>#NAME?</v>
      </c>
      <c r="F6" s="98" t="e">
        <f aca="false">CONCATENATE(IF(ISNUMBER(SEARCH("2.5V:",D6)),SUBSTITUTE(D6,"2.5V:",""),D6),"   ",E6)</f>
        <v>#NAME?</v>
      </c>
      <c r="G6" s="98" t="e">
        <f aca="false">'DCB - IP - Mirror'!N6</f>
        <v>#NAME?</v>
      </c>
      <c r="H6" s="98" t="e">
        <f aca="false">'DCB - IP - Mirror'!O6</f>
        <v>#NAME?</v>
      </c>
      <c r="J6" s="254"/>
    </row>
    <row r="7" customFormat="false" ht="45" hidden="false" customHeight="true" outlineLevel="0" collapsed="false">
      <c r="A7" s="0" t="str">
        <f aca="false">'DCB - IP - Mirror'!C7</f>
        <v>DCB_8_alpha_a_P/N</v>
      </c>
      <c r="B7" s="98" t="str">
        <f aca="false">IF(ISNUMBER(SEARCH("_P/N",A7)),SUBSTITUTE(A7,"_P/N",""),"")</f>
        <v>DCB_8_alpha_a</v>
      </c>
      <c r="C7" s="98" t="str">
        <f aca="false">'DCB - IP - Mirror'!E7</f>
        <v>P20 - 4/12</v>
      </c>
      <c r="D7" s="0" t="str">
        <f aca="false">'DCB - IP - Mirror'!F7</f>
        <v>57 - J13 - 4/3</v>
      </c>
      <c r="E7" s="0" t="e">
        <f aca="false">'DCB - IP - Mirror'!L7</f>
        <v>#NAME?</v>
      </c>
      <c r="F7" s="98" t="e">
        <f aca="false">CONCATENATE(IF(ISNUMBER(SEARCH("2.5V:",D7)),SUBSTITUTE(D7,"2.5V:",""),D7),"   ",E7)</f>
        <v>#NAME?</v>
      </c>
      <c r="G7" s="98" t="e">
        <f aca="false">'DCB - IP - Mirror'!N7</f>
        <v>#NAME?</v>
      </c>
      <c r="H7" s="98" t="e">
        <f aca="false">'DCB - IP - Mirror'!O7</f>
        <v>#NAME?</v>
      </c>
      <c r="J7" s="254"/>
    </row>
    <row r="8" customFormat="false" ht="45" hidden="false" customHeight="true" outlineLevel="0" collapsed="false">
      <c r="A8" s="0" t="str">
        <f aca="false">'DCB - IP - Mirror'!C8</f>
        <v>DCB_8_alpha_a_P/N_S</v>
      </c>
      <c r="B8" s="98" t="str">
        <f aca="false">IF(ISNUMBER(SEARCH("_P/N",A8)),SUBSTITUTE(A8,"_P/N",""),"")</f>
        <v>DCB_8_alpha_a_S</v>
      </c>
      <c r="C8" s="98" t="str">
        <f aca="false">'DCB - IP - Mirror'!E8</f>
        <v>P20 - 5/13</v>
      </c>
      <c r="D8" s="0" t="str">
        <f aca="false">'DCB - IP - Mirror'!F8</f>
        <v>57 - J13 - 2/1 </v>
      </c>
      <c r="E8" s="0" t="e">
        <f aca="false">'DCB - IP - Mirror'!L8</f>
        <v>#NAME?</v>
      </c>
      <c r="F8" s="98" t="e">
        <f aca="false">CONCATENATE(IF(ISNUMBER(SEARCH("2.5V:",D8)),SUBSTITUTE(D8,"2.5V:",""),D8),"   ",E8)</f>
        <v>#NAME?</v>
      </c>
      <c r="G8" s="98" t="e">
        <f aca="false">'DCB - IP - Mirror'!N8</f>
        <v>#NAME?</v>
      </c>
      <c r="H8" s="98" t="e">
        <f aca="false">'DCB - IP - Mirror'!O8</f>
        <v>#NAME?</v>
      </c>
      <c r="J8" s="254"/>
    </row>
    <row r="9" customFormat="false" ht="45" hidden="false" customHeight="true" outlineLevel="0" collapsed="false">
      <c r="A9" s="0" t="str">
        <f aca="false">'DCB - IP - Mirror'!C9</f>
        <v>DCB_10_11_alpha_a_25_P/N</v>
      </c>
      <c r="B9" s="98" t="str">
        <f aca="false">IF(ISNUMBER(SEARCH("_P/N",A9)),SUBSTITUTE(A9,"_P/N",""),"")</f>
        <v>DCB_10_11_alpha_a_25</v>
      </c>
      <c r="C9" s="98" t="str">
        <f aca="false">'DCB - IP - Mirror'!E9</f>
        <v>P20 - 6/14</v>
      </c>
      <c r="D9" s="0" t="str">
        <f aca="false">'DCB - IP - Mirror'!F9</f>
        <v>2.5V: 65 - J12 - 6/5</v>
      </c>
      <c r="E9" s="0" t="e">
        <f aca="false">'DCB - IP - Mirror'!L9</f>
        <v>#NAME?</v>
      </c>
      <c r="F9" s="98" t="e">
        <f aca="false">CONCATENATE(IF(ISNUMBER(SEARCH("2.5V:",D9)),SUBSTITUTE(D9,"2.5V:",""),D9),"   ",E9)</f>
        <v>#NAME?</v>
      </c>
      <c r="G9" s="98" t="e">
        <f aca="false">'DCB - IP - Mirror'!N9</f>
        <v>#NAME?</v>
      </c>
      <c r="H9" s="98" t="e">
        <f aca="false">'DCB - IP - Mirror'!O9</f>
        <v>#NAME?</v>
      </c>
      <c r="J9" s="254"/>
    </row>
    <row r="10" customFormat="false" ht="45" hidden="false" customHeight="true" outlineLevel="0" collapsed="false">
      <c r="A10" s="0" t="str">
        <f aca="false">'DCB - IP - Mirror'!C10</f>
        <v>DCB_11_alpha_a_P/N</v>
      </c>
      <c r="B10" s="98" t="str">
        <f aca="false">IF(ISNUMBER(SEARCH("_P/N",A10)),SUBSTITUTE(A10,"_P/N",""),"")</f>
        <v>DCB_11_alpha_a</v>
      </c>
      <c r="C10" s="98" t="str">
        <f aca="false">'DCB - IP - Mirror'!E10</f>
        <v>P20 - 7/15</v>
      </c>
      <c r="D10" s="0" t="str">
        <f aca="false">'DCB - IP - Mirror'!F10</f>
        <v>58 - J13 - 4/3</v>
      </c>
      <c r="E10" s="0" t="e">
        <f aca="false">'DCB - IP - Mirror'!L10</f>
        <v>#NAME?</v>
      </c>
      <c r="F10" s="98" t="e">
        <f aca="false">CONCATENATE(IF(ISNUMBER(SEARCH("2.5V:",D10)),SUBSTITUTE(D10,"2.5V:",""),D10),"   ",E10)</f>
        <v>#NAME?</v>
      </c>
      <c r="G10" s="98" t="e">
        <f aca="false">'DCB - IP - Mirror'!N10</f>
        <v>#NAME?</v>
      </c>
      <c r="H10" s="98" t="e">
        <f aca="false">'DCB - IP - Mirror'!O10</f>
        <v>#NAME?</v>
      </c>
      <c r="J10" s="254"/>
    </row>
    <row r="11" customFormat="false" ht="14.25" hidden="false" customHeight="true" outlineLevel="0" collapsed="false">
      <c r="J11" s="59"/>
    </row>
    <row r="12" customFormat="false" ht="16.5" hidden="false" customHeight="true" outlineLevel="0" collapsed="false">
      <c r="J12" s="59"/>
    </row>
    <row r="13" customFormat="false" ht="45" hidden="false" customHeight="true" outlineLevel="0" collapsed="false">
      <c r="A13" s="0" t="str">
        <f aca="false">'DCB - IP - Mirror'!C13</f>
        <v>DCB_0_alpha_a_P/N</v>
      </c>
      <c r="B13" s="98" t="str">
        <f aca="false">IF(ISNUMBER(SEARCH("_P/N",A13)),SUBSTITUTE(A13,"_P/N",""),"")</f>
        <v>DCB_0_alpha_a</v>
      </c>
      <c r="C13" s="98" t="str">
        <f aca="false">'DCB - IP - Mirror'!E13</f>
        <v>P21 - 1/9</v>
      </c>
      <c r="D13" s="0" t="str">
        <f aca="false">'DCB - IP - Mirror'!F13</f>
        <v>57 - J12 - 4/3</v>
      </c>
      <c r="E13" s="0" t="e">
        <f aca="false">'DCB - IP - Mirror'!L13</f>
        <v>#NAME?</v>
      </c>
      <c r="F13" s="98" t="e">
        <f aca="false">CONCATENATE(IF(ISNUMBER(SEARCH("2.5V:",D13)),SUBSTITUTE(D13,"2.5V:",""),D13),"   ",E13)</f>
        <v>#NAME?</v>
      </c>
      <c r="G13" s="98" t="e">
        <f aca="false">'DCB - IP - Mirror'!N13</f>
        <v>#NAME?</v>
      </c>
      <c r="H13" s="98" t="e">
        <f aca="false">'DCB - IP - Mirror'!O13</f>
        <v>#NAME?</v>
      </c>
      <c r="J13" s="254"/>
    </row>
    <row r="14" customFormat="false" ht="45" hidden="false" customHeight="true" outlineLevel="0" collapsed="false">
      <c r="A14" s="0" t="str">
        <f aca="false">'DCB - IP - Mirror'!C14</f>
        <v>DCB_1_alpha_a_P/N_S</v>
      </c>
      <c r="B14" s="98" t="str">
        <f aca="false">IF(ISNUMBER(SEARCH("_P/N",A14)),SUBSTITUTE(A14,"_P/N",""),"")</f>
        <v>DCB_1_alpha_a_S</v>
      </c>
      <c r="C14" s="98" t="str">
        <f aca="false">'DCB - IP - Mirror'!E14</f>
        <v>P21 - 2/10</v>
      </c>
      <c r="D14" s="0" t="str">
        <f aca="false">'DCB - IP - Mirror'!F14</f>
        <v>57 - J12 - 6/5</v>
      </c>
      <c r="E14" s="0" t="e">
        <f aca="false">'DCB - IP - Mirror'!L14</f>
        <v>#NAME?</v>
      </c>
      <c r="F14" s="98" t="e">
        <f aca="false">CONCATENATE(IF(ISNUMBER(SEARCH("2.5V:",D14)),SUBSTITUTE(D14,"2.5V:",""),D14),"   ",E14)</f>
        <v>#NAME?</v>
      </c>
      <c r="G14" s="98" t="e">
        <f aca="false">'DCB - IP - Mirror'!N14</f>
        <v>#NAME?</v>
      </c>
      <c r="H14" s="98" t="e">
        <f aca="false">'DCB - IP - Mirror'!O14</f>
        <v>#NAME?</v>
      </c>
      <c r="J14" s="254"/>
    </row>
    <row r="15" customFormat="false" ht="45" hidden="false" customHeight="true" outlineLevel="0" collapsed="false">
      <c r="A15" s="0" t="str">
        <f aca="false">'DCB - IP - Mirror'!C15</f>
        <v>DCB_1_alpha_a_P/N</v>
      </c>
      <c r="B15" s="98" t="str">
        <f aca="false">IF(ISNUMBER(SEARCH("_P/N",A15)),SUBSTITUTE(A15,"_P/N",""),"")</f>
        <v>DCB_1_alpha_a</v>
      </c>
      <c r="C15" s="98" t="str">
        <f aca="false">'DCB - IP - Mirror'!E15</f>
        <v>P21 - 3/11</v>
      </c>
      <c r="D15" s="0" t="str">
        <f aca="false">'DCB - IP - Mirror'!F15</f>
        <v>57 - J12 - 8/7</v>
      </c>
      <c r="E15" s="0" t="e">
        <f aca="false">'DCB - IP - Mirror'!L15</f>
        <v>#NAME?</v>
      </c>
      <c r="F15" s="98" t="e">
        <f aca="false">CONCATENATE(IF(ISNUMBER(SEARCH("2.5V:",D15)),SUBSTITUTE(D15,"2.5V:",""),D15),"   ",E15)</f>
        <v>#NAME?</v>
      </c>
      <c r="G15" s="98" t="e">
        <f aca="false">'DCB - IP - Mirror'!N15</f>
        <v>#NAME?</v>
      </c>
      <c r="H15" s="98" t="e">
        <f aca="false">'DCB - IP - Mirror'!O15</f>
        <v>#NAME?</v>
      </c>
      <c r="J15" s="254"/>
    </row>
    <row r="16" customFormat="false" ht="45" hidden="false" customHeight="true" outlineLevel="0" collapsed="false">
      <c r="A16" s="0" t="str">
        <f aca="false">'DCB - IP - Mirror'!C16</f>
        <v>DCB_4_alpha_a_P/N</v>
      </c>
      <c r="B16" s="98" t="str">
        <f aca="false">IF(ISNUMBER(SEARCH("_P/N",A16)),SUBSTITUTE(A16,"_P/N",""),"")</f>
        <v>DCB_4_alpha_a</v>
      </c>
      <c r="C16" s="98" t="str">
        <f aca="false">'DCB - IP - Mirror'!E16</f>
        <v>P21 - 4/12</v>
      </c>
      <c r="D16" s="0" t="str">
        <f aca="false">'DCB - IP - Mirror'!F16</f>
        <v>59 - J12 - 4/3</v>
      </c>
      <c r="E16" s="0" t="e">
        <f aca="false">'DCB - IP - Mirror'!L16</f>
        <v>#NAME?</v>
      </c>
      <c r="F16" s="98" t="e">
        <f aca="false">CONCATENATE(IF(ISNUMBER(SEARCH("2.5V:",D16)),SUBSTITUTE(D16,"2.5V:",""),D16),"   ",E16)</f>
        <v>#NAME?</v>
      </c>
      <c r="G16" s="98" t="e">
        <f aca="false">'DCB - IP - Mirror'!N16</f>
        <v>#NAME?</v>
      </c>
      <c r="H16" s="98" t="e">
        <f aca="false">'DCB - IP - Mirror'!O16</f>
        <v>#NAME?</v>
      </c>
      <c r="J16" s="254"/>
    </row>
    <row r="17" customFormat="false" ht="45" hidden="false" customHeight="true" outlineLevel="0" collapsed="false">
      <c r="A17" s="0" t="str">
        <f aca="false">'DCB - IP - Mirror'!C17</f>
        <v>DCB_4_alpha_a_P/N_S</v>
      </c>
      <c r="B17" s="98" t="str">
        <f aca="false">IF(ISNUMBER(SEARCH("_P/N",A17)),SUBSTITUTE(A17,"_P/N",""),"")</f>
        <v>DCB_4_alpha_a_S</v>
      </c>
      <c r="C17" s="98" t="str">
        <f aca="false">'DCB - IP - Mirror'!E17</f>
        <v>P21 - 5/13</v>
      </c>
      <c r="D17" s="0" t="str">
        <f aca="false">'DCB - IP - Mirror'!F17</f>
        <v>59 - J12 - 2/1</v>
      </c>
      <c r="E17" s="0" t="e">
        <f aca="false">'DCB - IP - Mirror'!L17</f>
        <v>#NAME?</v>
      </c>
      <c r="F17" s="98" t="e">
        <f aca="false">CONCATENATE(IF(ISNUMBER(SEARCH("2.5V:",D17)),SUBSTITUTE(D17,"2.5V:",""),D17),"   ",E17)</f>
        <v>#NAME?</v>
      </c>
      <c r="G17" s="98" t="e">
        <f aca="false">'DCB - IP - Mirror'!N17</f>
        <v>#NAME?</v>
      </c>
      <c r="H17" s="98" t="e">
        <f aca="false">'DCB - IP - Mirror'!O17</f>
        <v>#NAME?</v>
      </c>
      <c r="J17" s="254"/>
    </row>
    <row r="18" customFormat="false" ht="45" hidden="false" customHeight="true" outlineLevel="0" collapsed="false">
      <c r="A18" s="0" t="str">
        <f aca="false">'DCB - IP - Mirror'!C18</f>
        <v>DCB_0_alpha_a_P/N_S</v>
      </c>
      <c r="B18" s="98" t="str">
        <f aca="false">IF(ISNUMBER(SEARCH("_P/N",A18)),SUBSTITUTE(A18,"_P/N",""),"")</f>
        <v>DCB_0_alpha_a_S</v>
      </c>
      <c r="C18" s="98" t="str">
        <f aca="false">'DCB - IP - Mirror'!E18</f>
        <v>P21 - 6/14</v>
      </c>
      <c r="D18" s="0" t="str">
        <f aca="false">'DCB - IP - Mirror'!F18</f>
        <v>57 - J12 - 2/1</v>
      </c>
      <c r="E18" s="0" t="e">
        <f aca="false">'DCB - IP - Mirror'!L18</f>
        <v>#NAME?</v>
      </c>
      <c r="F18" s="98" t="e">
        <f aca="false">CONCATENATE(IF(ISNUMBER(SEARCH("2.5V:",D18)),SUBSTITUTE(D18,"2.5V:",""),D18),"   ",E18)</f>
        <v>#NAME?</v>
      </c>
      <c r="G18" s="98" t="e">
        <f aca="false">'DCB - IP - Mirror'!N18</f>
        <v>#NAME?</v>
      </c>
      <c r="H18" s="98" t="e">
        <f aca="false">'DCB - IP - Mirror'!O18</f>
        <v>#NAME?</v>
      </c>
      <c r="J18" s="254"/>
    </row>
    <row r="19" customFormat="false" ht="45" hidden="false" customHeight="true" outlineLevel="0" collapsed="false">
      <c r="A19" s="0" t="str">
        <f aca="false">'DCB - IP - Mirror'!C19</f>
        <v>DCB_2_3_alpha_a_25_P/N</v>
      </c>
      <c r="B19" s="98" t="str">
        <f aca="false">IF(ISNUMBER(SEARCH("_P/N",A19)),SUBSTITUTE(A19,"_P/N",""),"")</f>
        <v>DCB_2_3_alpha_a_25</v>
      </c>
      <c r="C19" s="98" t="str">
        <f aca="false">'DCB - IP - Mirror'!E19</f>
        <v>P21 - 7/15</v>
      </c>
      <c r="D19" s="0" t="str">
        <f aca="false">'DCB - IP - Mirror'!F19</f>
        <v>2.5V: 65 - J12 - 4/3</v>
      </c>
      <c r="E19" s="0" t="e">
        <f aca="false">'DCB - IP - Mirror'!L19</f>
        <v>#NAME?</v>
      </c>
      <c r="F19" s="98" t="e">
        <f aca="false">CONCATENATE(IF(ISNUMBER(SEARCH("2.5V:",D19)),SUBSTITUTE(D19,"2.5V:",""),D19),"   ",E19)</f>
        <v>#NAME?</v>
      </c>
      <c r="G19" s="98" t="e">
        <f aca="false">'DCB - IP - Mirror'!N19</f>
        <v>#NAME?</v>
      </c>
      <c r="H19" s="98" t="e">
        <f aca="false">'DCB - IP - Mirror'!O19</f>
        <v>#NAME?</v>
      </c>
      <c r="J19" s="254"/>
    </row>
    <row r="20" customFormat="false" ht="10.5" hidden="false" customHeight="true" outlineLevel="0" collapsed="false">
      <c r="J20" s="59"/>
    </row>
    <row r="21" customFormat="false" ht="9.75" hidden="false" customHeight="true" outlineLevel="0" collapsed="false">
      <c r="J21" s="59"/>
    </row>
    <row r="22" customFormat="false" ht="45" hidden="false" customHeight="true" outlineLevel="0" collapsed="false">
      <c r="A22" s="0" t="str">
        <f aca="false">'DCB - IP - Mirror'!C22</f>
        <v>DCB_6_alpha_a_P/N_S</v>
      </c>
      <c r="B22" s="98" t="str">
        <f aca="false">IF(ISNUMBER(SEARCH("_P/N",A22)),SUBSTITUTE(A22,"_P/N",""),"")</f>
        <v>DCB_6_alpha_a_S</v>
      </c>
      <c r="C22" s="98" t="str">
        <f aca="false">'DCB - IP - Mirror'!E22</f>
        <v>P23 - 1/9</v>
      </c>
      <c r="D22" s="0" t="str">
        <f aca="false">'DCB - IP - Mirror'!F22</f>
        <v>59 - J13 - 2/1</v>
      </c>
      <c r="E22" s="0" t="e">
        <f aca="false">'DCB - IP - Mirror'!L22</f>
        <v>#NAME?</v>
      </c>
      <c r="F22" s="98" t="e">
        <f aca="false">CONCATENATE(IF(ISNUMBER(SEARCH("2.5V:",D22)),SUBSTITUTE(D22,"2.5V:",""),D22),"   ",E22)</f>
        <v>#NAME?</v>
      </c>
      <c r="G22" s="98" t="e">
        <f aca="false">'DCB - IP - Mirror'!N22</f>
        <v>#NAME?</v>
      </c>
      <c r="H22" s="98" t="e">
        <f aca="false">'DCB - IP - Mirror'!O22</f>
        <v>#NAME?</v>
      </c>
      <c r="J22" s="254"/>
    </row>
    <row r="23" customFormat="false" ht="45" hidden="false" customHeight="true" outlineLevel="0" collapsed="false">
      <c r="A23" s="0" t="str">
        <f aca="false">'DCB - IP - Mirror'!C23</f>
        <v>DCB_6_alpha_a_P/N</v>
      </c>
      <c r="B23" s="98" t="str">
        <f aca="false">IF(ISNUMBER(SEARCH("_P/N",A23)),SUBSTITUTE(A23,"_P/N",""),"")</f>
        <v>DCB_6_alpha_a</v>
      </c>
      <c r="C23" s="98" t="str">
        <f aca="false">'DCB - IP - Mirror'!E23</f>
        <v>P23 - 2/10</v>
      </c>
      <c r="D23" s="0" t="str">
        <f aca="false">'DCB - IP - Mirror'!F23</f>
        <v>59 - J13 - 4/3</v>
      </c>
      <c r="E23" s="0" t="e">
        <f aca="false">'DCB - IP - Mirror'!L23</f>
        <v>#NAME?</v>
      </c>
      <c r="F23" s="98" t="e">
        <f aca="false">CONCATENATE(IF(ISNUMBER(SEARCH("2.5V:",D23)),SUBSTITUTE(D23,"2.5V:",""),D23),"   ",E23)</f>
        <v>#NAME?</v>
      </c>
      <c r="G23" s="98" t="e">
        <f aca="false">'DCB - IP - Mirror'!N23</f>
        <v>#NAME?</v>
      </c>
      <c r="H23" s="98" t="e">
        <f aca="false">'DCB - IP - Mirror'!O23</f>
        <v>#NAME?</v>
      </c>
      <c r="J23" s="254"/>
    </row>
    <row r="24" customFormat="false" ht="45" hidden="false" customHeight="true" outlineLevel="0" collapsed="false">
      <c r="A24" s="0" t="str">
        <f aca="false">'DCB - IP - Mirror'!C24</f>
        <v>DCB_9_alpha_a_P/N_S</v>
      </c>
      <c r="B24" s="98" t="str">
        <f aca="false">IF(ISNUMBER(SEARCH("_P/N",A24)),SUBSTITUTE(A24,"_P/N",""),"")</f>
        <v>DCB_9_alpha_a_S</v>
      </c>
      <c r="C24" s="98" t="str">
        <f aca="false">'DCB - IP - Mirror'!E24</f>
        <v>P23 - 3/11</v>
      </c>
      <c r="D24" s="0" t="str">
        <f aca="false">'DCB - IP - Mirror'!F24</f>
        <v>57 - J13 - 6/5</v>
      </c>
      <c r="E24" s="0" t="e">
        <f aca="false">'DCB - IP - Mirror'!L24</f>
        <v>#NAME?</v>
      </c>
      <c r="F24" s="98" t="e">
        <f aca="false">CONCATENATE(IF(ISNUMBER(SEARCH("2.5V:",D24)),SUBSTITUTE(D24,"2.5V:",""),D24),"   ",E24)</f>
        <v>#NAME?</v>
      </c>
      <c r="G24" s="98" t="e">
        <f aca="false">'DCB - IP - Mirror'!N24</f>
        <v>#NAME?</v>
      </c>
      <c r="H24" s="98" t="e">
        <f aca="false">'DCB - IP - Mirror'!O24</f>
        <v>#NAME?</v>
      </c>
      <c r="J24" s="254"/>
    </row>
    <row r="25" customFormat="false" ht="45" hidden="false" customHeight="true" outlineLevel="0" collapsed="false">
      <c r="A25" s="0" t="str">
        <f aca="false">'DCB - IP - Mirror'!C25</f>
        <v>DCB_8_9_alpha_a_25_P/N</v>
      </c>
      <c r="B25" s="98" t="str">
        <f aca="false">IF(ISNUMBER(SEARCH("_P/N",A25)),SUBSTITUTE(A25,"_P/N",""),"")</f>
        <v>DCB_8_9_alpha_a_25</v>
      </c>
      <c r="C25" s="98" t="str">
        <f aca="false">'DCB - IP - Mirror'!E25</f>
        <v>P23 - 4/12</v>
      </c>
      <c r="D25" s="0" t="str">
        <f aca="false">'DCB - IP - Mirror'!F25</f>
        <v>2.5V: 65 - J13 - 6/5</v>
      </c>
      <c r="E25" s="0" t="e">
        <f aca="false">'DCB - IP - Mirror'!L25</f>
        <v>#NAME?</v>
      </c>
      <c r="F25" s="98" t="e">
        <f aca="false">CONCATENATE(IF(ISNUMBER(SEARCH("2.5V:",D25)),SUBSTITUTE(D25,"2.5V:",""),D25),"   ",E25)</f>
        <v>#NAME?</v>
      </c>
      <c r="G25" s="98" t="e">
        <f aca="false">'DCB - IP - Mirror'!N25</f>
        <v>#NAME?</v>
      </c>
      <c r="H25" s="98" t="e">
        <f aca="false">'DCB - IP - Mirror'!O25</f>
        <v>#NAME?</v>
      </c>
      <c r="J25" s="254"/>
    </row>
    <row r="26" customFormat="false" ht="45" hidden="false" customHeight="true" outlineLevel="0" collapsed="false">
      <c r="A26" s="0" t="str">
        <f aca="false">'DCB - IP - Mirror'!C26</f>
        <v>DCB_9_alpha_a_P/N</v>
      </c>
      <c r="B26" s="98" t="str">
        <f aca="false">IF(ISNUMBER(SEARCH("_P/N",A26)),SUBSTITUTE(A26,"_P/N",""),"")</f>
        <v>DCB_9_alpha_a</v>
      </c>
      <c r="C26" s="98" t="str">
        <f aca="false">'DCB - IP - Mirror'!E26</f>
        <v>P23 - 5/13</v>
      </c>
      <c r="D26" s="0" t="str">
        <f aca="false">'DCB - IP - Mirror'!F26</f>
        <v>57 - J13 - 8/7</v>
      </c>
      <c r="E26" s="0" t="e">
        <f aca="false">'DCB - IP - Mirror'!L26</f>
        <v>#NAME?</v>
      </c>
      <c r="F26" s="98" t="e">
        <f aca="false">CONCATENATE(IF(ISNUMBER(SEARCH("2.5V:",D26)),SUBSTITUTE(D26,"2.5V:",""),D26),"   ",E26)</f>
        <v>#NAME?</v>
      </c>
      <c r="G26" s="98" t="e">
        <f aca="false">'DCB - IP - Mirror'!N26</f>
        <v>#NAME?</v>
      </c>
      <c r="H26" s="98" t="e">
        <f aca="false">'DCB - IP - Mirror'!O26</f>
        <v>#NAME?</v>
      </c>
      <c r="J26" s="254"/>
    </row>
    <row r="27" customFormat="false" ht="45" hidden="false" customHeight="true" outlineLevel="0" collapsed="false">
      <c r="A27" s="0" t="str">
        <f aca="false">'DCB - IP - Mirror'!C27</f>
        <v>DCB_10_alpha_a_P/N_S</v>
      </c>
      <c r="B27" s="98" t="str">
        <f aca="false">IF(ISNUMBER(SEARCH("_P/N",A27)),SUBSTITUTE(A27,"_P/N",""),"")</f>
        <v>DCB_10_alpha_a_S</v>
      </c>
      <c r="C27" s="98" t="str">
        <f aca="false">'DCB - IP - Mirror'!E27</f>
        <v>P23 - 6/14</v>
      </c>
      <c r="D27" s="0" t="str">
        <f aca="false">'DCB - IP - Mirror'!F27</f>
        <v>58 - J12 - 2/1</v>
      </c>
      <c r="E27" s="0" t="e">
        <f aca="false">'DCB - IP - Mirror'!L27</f>
        <v>#NAME?</v>
      </c>
      <c r="F27" s="98" t="e">
        <f aca="false">CONCATENATE(IF(ISNUMBER(SEARCH("2.5V:",D27)),SUBSTITUTE(D27,"2.5V:",""),D27),"   ",E27)</f>
        <v>#NAME?</v>
      </c>
      <c r="G27" s="98" t="e">
        <f aca="false">'DCB - IP - Mirror'!N27</f>
        <v>#NAME?</v>
      </c>
      <c r="H27" s="98" t="e">
        <f aca="false">'DCB - IP - Mirror'!O27</f>
        <v>#NAME?</v>
      </c>
      <c r="J27" s="254"/>
    </row>
    <row r="28" customFormat="false" ht="45" hidden="false" customHeight="true" outlineLevel="0" collapsed="false">
      <c r="A28" s="0" t="str">
        <f aca="false">'DCB - IP - Mirror'!C28</f>
        <v>DCB_10_alpha_a_P/N</v>
      </c>
      <c r="B28" s="98" t="str">
        <f aca="false">IF(ISNUMBER(SEARCH("_P/N",A28)),SUBSTITUTE(A28,"_P/N",""),"")</f>
        <v>DCB_10_alpha_a</v>
      </c>
      <c r="C28" s="98" t="str">
        <f aca="false">'DCB - IP - Mirror'!E28</f>
        <v>P23 - 7/15</v>
      </c>
      <c r="D28" s="0" t="str">
        <f aca="false">'DCB - IP - Mirror'!F28</f>
        <v>58 - J12 - 4/3</v>
      </c>
      <c r="E28" s="0" t="e">
        <f aca="false">'DCB - IP - Mirror'!L28</f>
        <v>#NAME?</v>
      </c>
      <c r="F28" s="98" t="e">
        <f aca="false">CONCATENATE(IF(ISNUMBER(SEARCH("2.5V:",D28)),SUBSTITUTE(D28,"2.5V:",""),D28),"   ",E28)</f>
        <v>#NAME?</v>
      </c>
      <c r="G28" s="98" t="e">
        <f aca="false">'DCB - IP - Mirror'!N28</f>
        <v>#NAME?</v>
      </c>
      <c r="H28" s="98" t="e">
        <f aca="false">'DCB - IP - Mirror'!O28</f>
        <v>#NAME?</v>
      </c>
      <c r="J28" s="254"/>
    </row>
    <row r="29" customFormat="false" ht="45" hidden="false" customHeight="true" outlineLevel="0" collapsed="false">
      <c r="A29" s="0" t="str">
        <f aca="false">'DCB - IP - Mirror'!C29</f>
        <v>DCB_11_alpha_a_P/N_S</v>
      </c>
      <c r="B29" s="98" t="str">
        <f aca="false">IF(ISNUMBER(SEARCH("_P/N",A29)),SUBSTITUTE(A29,"_P/N",""),"")</f>
        <v>DCB_11_alpha_a_S</v>
      </c>
      <c r="C29" s="98" t="str">
        <f aca="false">'DCB - IP - Mirror'!E29</f>
        <v>P23 - 8/16</v>
      </c>
      <c r="D29" s="0" t="str">
        <f aca="false">'DCB - IP - Mirror'!F29</f>
        <v>58 - J13 - 2/1</v>
      </c>
      <c r="E29" s="0" t="e">
        <f aca="false">'DCB - IP - Mirror'!L29</f>
        <v>#NAME?</v>
      </c>
      <c r="F29" s="98" t="e">
        <f aca="false">CONCATENATE(IF(ISNUMBER(SEARCH("2.5V:",D29)),SUBSTITUTE(D29,"2.5V:",""),D29),"   ",E29)</f>
        <v>#NAME?</v>
      </c>
      <c r="G29" s="98" t="e">
        <f aca="false">'DCB - IP - Mirror'!N29</f>
        <v>#NAME?</v>
      </c>
      <c r="H29" s="98" t="e">
        <f aca="false">'DCB - IP - Mirror'!O29</f>
        <v>#NAME?</v>
      </c>
      <c r="J29" s="254"/>
    </row>
    <row r="30" customFormat="false" ht="15.75" hidden="false" customHeight="true" outlineLevel="0" collapsed="false">
      <c r="J30" s="59"/>
    </row>
    <row r="31" customFormat="false" ht="45" hidden="false" customHeight="true" outlineLevel="0" collapsed="false">
      <c r="A31" s="0" t="str">
        <f aca="false">'DCB - IP - Mirror'!C31</f>
        <v>DCB_0_1_alpha_a_25_P/N</v>
      </c>
      <c r="B31" s="98" t="str">
        <f aca="false">IF(ISNUMBER(SEARCH("_P/N",A31)),SUBSTITUTE(A31,"_P/N",""),"")</f>
        <v>DCB_0_1_alpha_a_25</v>
      </c>
      <c r="C31" s="98" t="str">
        <f aca="false">'DCB - IP - Mirror'!E31</f>
        <v>P24 - 1/9</v>
      </c>
      <c r="D31" s="0" t="str">
        <f aca="false">'DCB - IP - Mirror'!F31</f>
        <v>2.5V: 65 - J13 - 2/1</v>
      </c>
      <c r="E31" s="0" t="e">
        <f aca="false">'DCB - IP - Mirror'!L31</f>
        <v>#NAME?</v>
      </c>
      <c r="F31" s="98" t="e">
        <f aca="false">CONCATENATE(IF(ISNUMBER(SEARCH("2.5V:",D31)),SUBSTITUTE(D31,"2.5V:",""),D31),"   ",E31)</f>
        <v>#NAME?</v>
      </c>
      <c r="G31" s="98" t="e">
        <f aca="false">'DCB - IP - Mirror'!N31</f>
        <v>#NAME?</v>
      </c>
      <c r="H31" s="98" t="e">
        <f aca="false">'DCB - IP - Mirror'!O31</f>
        <v>#NAME?</v>
      </c>
      <c r="J31" s="254"/>
    </row>
    <row r="32" customFormat="false" ht="45" hidden="false" customHeight="true" outlineLevel="0" collapsed="false">
      <c r="A32" s="0" t="str">
        <f aca="false">'DCB - IP - Mirror'!C32</f>
        <v>DCB_3_alpha_a_P/N</v>
      </c>
      <c r="B32" s="98" t="str">
        <f aca="false">IF(ISNUMBER(SEARCH("_P/N",A32)),SUBSTITUTE(A32,"_P/N",""),"")</f>
        <v>DCB_3_alpha_a</v>
      </c>
      <c r="C32" s="98" t="str">
        <f aca="false">'DCB - IP - Mirror'!E32</f>
        <v>P24 - 2/10</v>
      </c>
      <c r="D32" s="0" t="str">
        <f aca="false">'DCB - IP - Mirror'!F32</f>
        <v>58 - J13 - 8/7</v>
      </c>
      <c r="E32" s="0" t="e">
        <f aca="false">'DCB - IP - Mirror'!L32</f>
        <v>#NAME?</v>
      </c>
      <c r="F32" s="98" t="e">
        <f aca="false">CONCATENATE(IF(ISNUMBER(SEARCH("2.5V:",D32)),SUBSTITUTE(D32,"2.5V:",""),D32),"   ",E32)</f>
        <v>#NAME?</v>
      </c>
      <c r="G32" s="98" t="e">
        <f aca="false">'DCB - IP - Mirror'!N32</f>
        <v>#NAME?</v>
      </c>
      <c r="H32" s="98" t="e">
        <f aca="false">'DCB - IP - Mirror'!O32</f>
        <v>#NAME?</v>
      </c>
      <c r="J32" s="254"/>
    </row>
    <row r="33" customFormat="false" ht="45" hidden="false" customHeight="true" outlineLevel="0" collapsed="false">
      <c r="A33" s="0" t="str">
        <f aca="false">'DCB - IP - Mirror'!C33</f>
        <v>DCB_5_alpha_a_P/N_S</v>
      </c>
      <c r="B33" s="98" t="str">
        <f aca="false">IF(ISNUMBER(SEARCH("_P/N",A33)),SUBSTITUTE(A33,"_P/N",""),"")</f>
        <v>DCB_5_alpha_a_S</v>
      </c>
      <c r="C33" s="98" t="str">
        <f aca="false">'DCB - IP - Mirror'!E33</f>
        <v>P24 - 3/11</v>
      </c>
      <c r="D33" s="0" t="str">
        <f aca="false">'DCB - IP - Mirror'!F33</f>
        <v>59 - J12 - 6/5</v>
      </c>
      <c r="E33" s="0" t="e">
        <f aca="false">'DCB - IP - Mirror'!L33</f>
        <v>#NAME?</v>
      </c>
      <c r="F33" s="98" t="e">
        <f aca="false">CONCATENATE(IF(ISNUMBER(SEARCH("2.5V:",D33)),SUBSTITUTE(D33,"2.5V:",""),D33),"   ",E33)</f>
        <v>#NAME?</v>
      </c>
      <c r="G33" s="98" t="e">
        <f aca="false">'DCB - IP - Mirror'!N33</f>
        <v>#NAME?</v>
      </c>
      <c r="H33" s="98" t="e">
        <f aca="false">'DCB - IP - Mirror'!O33</f>
        <v>#NAME?</v>
      </c>
      <c r="J33" s="254"/>
    </row>
    <row r="34" customFormat="false" ht="45" hidden="false" customHeight="true" outlineLevel="0" collapsed="false">
      <c r="A34" s="0" t="str">
        <f aca="false">'DCB - IP - Mirror'!C34</f>
        <v>DCB_4_5_alpha_a_25_P/N</v>
      </c>
      <c r="B34" s="98" t="str">
        <f aca="false">IF(ISNUMBER(SEARCH("_P/N",A34)),SUBSTITUTE(A34,"_P/N",""),"")</f>
        <v>DCB_4_5_alpha_a_25</v>
      </c>
      <c r="C34" s="98" t="str">
        <f aca="false">'DCB - IP - Mirror'!E34</f>
        <v>P24 - 4/12</v>
      </c>
      <c r="D34" s="0" t="str">
        <f aca="false">'DCB - IP - Mirror'!F34</f>
        <v>2.5V: 65 - J13 - 4/3</v>
      </c>
      <c r="E34" s="0" t="e">
        <f aca="false">'DCB - IP - Mirror'!L34</f>
        <v>#NAME?</v>
      </c>
      <c r="F34" s="98" t="e">
        <f aca="false">CONCATENATE(IF(ISNUMBER(SEARCH("2.5V:",D34)),SUBSTITUTE(D34,"2.5V:",""),D34),"   ",E34)</f>
        <v>#NAME?</v>
      </c>
      <c r="G34" s="98" t="e">
        <f aca="false">'DCB - IP - Mirror'!N34</f>
        <v>#NAME?</v>
      </c>
      <c r="H34" s="98" t="e">
        <f aca="false">'DCB - IP - Mirror'!O34</f>
        <v>#NAME?</v>
      </c>
      <c r="J34" s="254"/>
    </row>
    <row r="35" customFormat="false" ht="45" hidden="false" customHeight="true" outlineLevel="0" collapsed="false">
      <c r="A35" s="0" t="str">
        <f aca="false">'DCB - IP - Mirror'!C35</f>
        <v>DCB_5_alpha_a_P/N</v>
      </c>
      <c r="B35" s="98" t="str">
        <f aca="false">IF(ISNUMBER(SEARCH("_P/N",A35)),SUBSTITUTE(A35,"_P/N",""),"")</f>
        <v>DCB_5_alpha_a</v>
      </c>
      <c r="C35" s="98" t="str">
        <f aca="false">'DCB - IP - Mirror'!E35</f>
        <v>P24 - 5/13</v>
      </c>
      <c r="D35" s="0" t="str">
        <f aca="false">'DCB - IP - Mirror'!F35</f>
        <v>59 - J12 - 8/7</v>
      </c>
      <c r="E35" s="0" t="e">
        <f aca="false">'DCB - IP - Mirror'!L35</f>
        <v>#NAME?</v>
      </c>
      <c r="F35" s="98" t="e">
        <f aca="false">CONCATENATE(IF(ISNUMBER(SEARCH("2.5V:",D35)),SUBSTITUTE(D35,"2.5V:",""),D35),"   ",E35)</f>
        <v>#NAME?</v>
      </c>
      <c r="G35" s="98" t="e">
        <f aca="false">'DCB - IP - Mirror'!N35</f>
        <v>#NAME?</v>
      </c>
      <c r="H35" s="98" t="e">
        <f aca="false">'DCB - IP - Mirror'!O35</f>
        <v>#NAME?</v>
      </c>
      <c r="J35" s="254"/>
    </row>
    <row r="36" customFormat="false" ht="45" hidden="false" customHeight="true" outlineLevel="0" collapsed="false">
      <c r="A36" s="0" t="str">
        <f aca="false">'DCB - IP - Mirror'!C36</f>
        <v>DCB_3_alpha_a_P/N_S</v>
      </c>
      <c r="B36" s="98" t="str">
        <f aca="false">IF(ISNUMBER(SEARCH("_P/N",A36)),SUBSTITUTE(A36,"_P/N",""),"")</f>
        <v>DCB_3_alpha_a_S</v>
      </c>
      <c r="C36" s="98" t="str">
        <f aca="false">'DCB - IP - Mirror'!E36</f>
        <v>P24 - 6/14</v>
      </c>
      <c r="D36" s="0" t="str">
        <f aca="false">'DCB - IP - Mirror'!F36</f>
        <v>58 - J13 - 6/5</v>
      </c>
      <c r="E36" s="0" t="e">
        <f aca="false">'DCB - IP - Mirror'!L36</f>
        <v>#NAME?</v>
      </c>
      <c r="F36" s="98" t="e">
        <f aca="false">CONCATENATE(IF(ISNUMBER(SEARCH("2.5V:",D36)),SUBSTITUTE(D36,"2.5V:",""),D36),"   ",E36)</f>
        <v>#NAME?</v>
      </c>
      <c r="G36" s="98" t="e">
        <f aca="false">'DCB - IP - Mirror'!N36</f>
        <v>#NAME?</v>
      </c>
      <c r="H36" s="98" t="e">
        <f aca="false">'DCB - IP - Mirror'!O36</f>
        <v>#NAME?</v>
      </c>
      <c r="J36" s="254"/>
    </row>
    <row r="37" customFormat="false" ht="45" hidden="false" customHeight="true" outlineLevel="0" collapsed="false">
      <c r="A37" s="0" t="str">
        <f aca="false">'DCB - IP - Mirror'!C37</f>
        <v>DCB_2_alpha_a_P/N</v>
      </c>
      <c r="B37" s="98" t="str">
        <f aca="false">IF(ISNUMBER(SEARCH("_P/N",A37)),SUBSTITUTE(A37,"_P/N",""),"")</f>
        <v>DCB_2_alpha_a</v>
      </c>
      <c r="C37" s="98" t="str">
        <f aca="false">'DCB - IP - Mirror'!E37</f>
        <v>P24 - 7/15</v>
      </c>
      <c r="D37" s="0" t="str">
        <f aca="false">'DCB - IP - Mirror'!F37</f>
        <v>58 - J12 - 8/7</v>
      </c>
      <c r="E37" s="0" t="e">
        <f aca="false">'DCB - IP - Mirror'!L37</f>
        <v>#NAME?</v>
      </c>
      <c r="F37" s="98" t="e">
        <f aca="false">CONCATENATE(IF(ISNUMBER(SEARCH("2.5V:",D37)),SUBSTITUTE(D37,"2.5V:",""),D37),"   ",E37)</f>
        <v>#NAME?</v>
      </c>
      <c r="G37" s="98" t="e">
        <f aca="false">'DCB - IP - Mirror'!N37</f>
        <v>#NAME?</v>
      </c>
      <c r="H37" s="98" t="e">
        <f aca="false">'DCB - IP - Mirror'!O37</f>
        <v>#NAME?</v>
      </c>
      <c r="J37" s="254"/>
    </row>
    <row r="38" customFormat="false" ht="45" hidden="false" customHeight="true" outlineLevel="0" collapsed="false">
      <c r="A38" s="0" t="str">
        <f aca="false">'DCB - IP - Mirror'!C38</f>
        <v>DCB_2_alpha_a_P/N_S</v>
      </c>
      <c r="B38" s="98" t="str">
        <f aca="false">IF(ISNUMBER(SEARCH("_P/N",A38)),SUBSTITUTE(A38,"_P/N",""),"")</f>
        <v>DCB_2_alpha_a_S</v>
      </c>
      <c r="C38" s="98" t="str">
        <f aca="false">'DCB - IP - Mirror'!E38</f>
        <v>P24 - 8/16</v>
      </c>
      <c r="D38" s="0" t="str">
        <f aca="false">'DCB - IP - Mirror'!F38</f>
        <v>58 - J12 - 6/5</v>
      </c>
      <c r="E38" s="0" t="e">
        <f aca="false">'DCB - IP - Mirror'!L38</f>
        <v>#NAME?</v>
      </c>
      <c r="F38" s="98" t="e">
        <f aca="false">CONCATENATE(IF(ISNUMBER(SEARCH("2.5V:",D38)),SUBSTITUTE(D38,"2.5V:",""),D38),"   ",E38)</f>
        <v>#NAME?</v>
      </c>
      <c r="G38" s="98" t="e">
        <f aca="false">'DCB - IP - Mirror'!N38</f>
        <v>#NAME?</v>
      </c>
      <c r="H38" s="98" t="e">
        <f aca="false">'DCB - IP - Mirror'!O38</f>
        <v>#NAME?</v>
      </c>
      <c r="J38" s="254"/>
    </row>
    <row r="39" customFormat="false" ht="14.25" hidden="false" customHeight="true" outlineLevel="0" collapsed="false">
      <c r="J39" s="59"/>
    </row>
    <row r="40" customFormat="false" ht="45" hidden="false" customHeight="true" outlineLevel="0" collapsed="false">
      <c r="A40" s="0" t="str">
        <f aca="false">'DCB - IP - Mirror'!C40</f>
        <v>DCB_7_beta_a_P/N</v>
      </c>
      <c r="B40" s="98" t="str">
        <f aca="false">IF(ISNUMBER(SEARCH("_P/N",A40)),SUBSTITUTE(A40,"_P/N",""),"")</f>
        <v>DCB_7_beta_a</v>
      </c>
      <c r="C40" s="98" t="str">
        <f aca="false">'DCB - IP - Mirror'!E40</f>
        <v>P26 - 1/9</v>
      </c>
      <c r="D40" s="0" t="str">
        <f aca="false">'DCB - IP - Mirror'!F40</f>
        <v>62 - J13 - 8/7</v>
      </c>
      <c r="E40" s="0" t="e">
        <f aca="false">'DCB - IP - Mirror'!L40</f>
        <v>#NAME?</v>
      </c>
      <c r="F40" s="98" t="e">
        <f aca="false">CONCATENATE(IF(ISNUMBER(SEARCH("2.5V:",D40)),SUBSTITUTE(D40,"2.5V:",""),D40),"   ",E40)</f>
        <v>#NAME?</v>
      </c>
      <c r="G40" s="98" t="e">
        <f aca="false">'DCB - IP - Mirror'!N40</f>
        <v>#NAME?</v>
      </c>
      <c r="H40" s="98" t="e">
        <f aca="false">'DCB - IP - Mirror'!O40</f>
        <v>#NAME?</v>
      </c>
      <c r="J40" s="254"/>
    </row>
    <row r="41" customFormat="false" ht="45" hidden="false" customHeight="true" outlineLevel="0" collapsed="false">
      <c r="A41" s="0" t="str">
        <f aca="false">'DCB - IP - Mirror'!C41</f>
        <v>DCB_7_beta_a_P/N_S</v>
      </c>
      <c r="B41" s="98" t="str">
        <f aca="false">IF(ISNUMBER(SEARCH("_P/N",A41)),SUBSTITUTE(A41,"_P/N",""),"")</f>
        <v>DCB_7_beta_a_S</v>
      </c>
      <c r="C41" s="98" t="str">
        <f aca="false">'DCB - IP - Mirror'!E41</f>
        <v>P26 - 2/10</v>
      </c>
      <c r="D41" s="0" t="str">
        <f aca="false">'DCB - IP - Mirror'!F41</f>
        <v>62 - J13 - 6/5</v>
      </c>
      <c r="E41" s="0" t="e">
        <f aca="false">'DCB - IP - Mirror'!L41</f>
        <v>#NAME?</v>
      </c>
      <c r="F41" s="98" t="e">
        <f aca="false">CONCATENATE(IF(ISNUMBER(SEARCH("2.5V:",D41)),SUBSTITUTE(D41,"2.5V:",""),D41),"   ",E41)</f>
        <v>#NAME?</v>
      </c>
      <c r="G41" s="98" t="e">
        <f aca="false">'DCB - IP - Mirror'!N41</f>
        <v>#NAME?</v>
      </c>
      <c r="H41" s="98" t="e">
        <f aca="false">'DCB - IP - Mirror'!O41</f>
        <v>#NAME?</v>
      </c>
      <c r="J41" s="254"/>
    </row>
    <row r="42" customFormat="false" ht="45" hidden="false" customHeight="true" outlineLevel="0" collapsed="false">
      <c r="A42" s="0" t="str">
        <f aca="false">'DCB - IP - Mirror'!C42</f>
        <v>DCB_6_7_beta_a_25_P/N</v>
      </c>
      <c r="B42" s="98" t="str">
        <f aca="false">IF(ISNUMBER(SEARCH("_P/N",A42)),SUBSTITUTE(A42,"_P/N",""),"")</f>
        <v>DCB_6_7_beta_a_25</v>
      </c>
      <c r="C42" s="98" t="str">
        <f aca="false">'DCB - IP - Mirror'!E42</f>
        <v>P26 - 3/11</v>
      </c>
      <c r="D42" s="0" t="str">
        <f aca="false">'DCB - IP - Mirror'!F42</f>
        <v>2.5V: 66 - J13 - 8/7</v>
      </c>
      <c r="E42" s="0" t="e">
        <f aca="false">'DCB - IP - Mirror'!L42</f>
        <v>#NAME?</v>
      </c>
      <c r="F42" s="98" t="e">
        <f aca="false">CONCATENATE(IF(ISNUMBER(SEARCH("2.5V:",D42)),SUBSTITUTE(D42,"2.5V:",""),D42),"   ",E42)</f>
        <v>#NAME?</v>
      </c>
      <c r="G42" s="98" t="e">
        <f aca="false">'DCB - IP - Mirror'!N42</f>
        <v>#NAME?</v>
      </c>
      <c r="H42" s="98" t="e">
        <f aca="false">'DCB - IP - Mirror'!O42</f>
        <v>#NAME?</v>
      </c>
      <c r="J42" s="254"/>
    </row>
    <row r="43" customFormat="false" ht="45" hidden="false" customHeight="true" outlineLevel="0" collapsed="false">
      <c r="A43" s="0" t="str">
        <f aca="false">'DCB - IP - Mirror'!C43</f>
        <v>DCB_8_beta_a_P/N</v>
      </c>
      <c r="B43" s="98" t="str">
        <f aca="false">IF(ISNUMBER(SEARCH("_P/N",A43)),SUBSTITUTE(A43,"_P/N",""),"")</f>
        <v>DCB_8_beta_a</v>
      </c>
      <c r="C43" s="98" t="str">
        <f aca="false">'DCB - IP - Mirror'!E43</f>
        <v>P26 - 4/12</v>
      </c>
      <c r="D43" s="0" t="str">
        <f aca="false">'DCB - IP - Mirror'!F43</f>
        <v>60 - J13 - 4/3</v>
      </c>
      <c r="E43" s="0" t="e">
        <f aca="false">'DCB - IP - Mirror'!L43</f>
        <v>#NAME?</v>
      </c>
      <c r="F43" s="98" t="e">
        <f aca="false">CONCATENATE(IF(ISNUMBER(SEARCH("2.5V:",D43)),SUBSTITUTE(D43,"2.5V:",""),D43),"   ",E43)</f>
        <v>#NAME?</v>
      </c>
      <c r="G43" s="98" t="e">
        <f aca="false">'DCB - IP - Mirror'!N43</f>
        <v>#NAME?</v>
      </c>
      <c r="H43" s="98" t="e">
        <f aca="false">'DCB - IP - Mirror'!O43</f>
        <v>#NAME?</v>
      </c>
      <c r="J43" s="254"/>
    </row>
    <row r="44" customFormat="false" ht="45" hidden="false" customHeight="true" outlineLevel="0" collapsed="false">
      <c r="A44" s="0" t="str">
        <f aca="false">'DCB - IP - Mirror'!C44</f>
        <v>DCB_8_beta_a_P/N_S</v>
      </c>
      <c r="B44" s="98" t="str">
        <f aca="false">IF(ISNUMBER(SEARCH("_P/N",A44)),SUBSTITUTE(A44,"_P/N",""),"")</f>
        <v>DCB_8_beta_a_S</v>
      </c>
      <c r="C44" s="98" t="str">
        <f aca="false">'DCB - IP - Mirror'!E44</f>
        <v>P26 - 5/13</v>
      </c>
      <c r="D44" s="0" t="str">
        <f aca="false">'DCB - IP - Mirror'!F44</f>
        <v>60 - J13 - 2/1</v>
      </c>
      <c r="E44" s="0" t="e">
        <f aca="false">'DCB - IP - Mirror'!L44</f>
        <v>#NAME?</v>
      </c>
      <c r="F44" s="98" t="e">
        <f aca="false">CONCATENATE(IF(ISNUMBER(SEARCH("2.5V:",D44)),SUBSTITUTE(D44,"2.5V:",""),D44),"   ",E44)</f>
        <v>#NAME?</v>
      </c>
      <c r="G44" s="98" t="e">
        <f aca="false">'DCB - IP - Mirror'!N44</f>
        <v>#NAME?</v>
      </c>
      <c r="H44" s="98" t="e">
        <f aca="false">'DCB - IP - Mirror'!O44</f>
        <v>#NAME?</v>
      </c>
      <c r="J44" s="254"/>
    </row>
    <row r="45" customFormat="false" ht="45" hidden="false" customHeight="true" outlineLevel="0" collapsed="false">
      <c r="A45" s="0" t="str">
        <f aca="false">'DCB - IP - Mirror'!C45</f>
        <v>DCB_10_11_beta_a_25_P/N</v>
      </c>
      <c r="B45" s="98" t="str">
        <f aca="false">IF(ISNUMBER(SEARCH("_P/N",A45)),SUBSTITUTE(A45,"_P/N",""),"")</f>
        <v>DCB_10_11_beta_a_25</v>
      </c>
      <c r="C45" s="98" t="str">
        <f aca="false">'DCB - IP - Mirror'!E45</f>
        <v>P26 - 6/14</v>
      </c>
      <c r="D45" s="0" t="str">
        <f aca="false">'DCB - IP - Mirror'!F45</f>
        <v>2.5V: 66 - J12 - 6/5</v>
      </c>
      <c r="E45" s="0" t="e">
        <f aca="false">'DCB - IP - Mirror'!L45</f>
        <v>#NAME?</v>
      </c>
      <c r="F45" s="98" t="e">
        <f aca="false">CONCATENATE(IF(ISNUMBER(SEARCH("2.5V:",D45)),SUBSTITUTE(D45,"2.5V:",""),D45),"   ",E45)</f>
        <v>#NAME?</v>
      </c>
      <c r="G45" s="98" t="e">
        <f aca="false">'DCB - IP - Mirror'!N45</f>
        <v>#NAME?</v>
      </c>
      <c r="H45" s="98" t="e">
        <f aca="false">'DCB - IP - Mirror'!O45</f>
        <v>#NAME?</v>
      </c>
      <c r="J45" s="254"/>
    </row>
    <row r="46" customFormat="false" ht="45" hidden="false" customHeight="true" outlineLevel="0" collapsed="false">
      <c r="A46" s="0" t="str">
        <f aca="false">'DCB - IP - Mirror'!C46</f>
        <v>DCB_11_beta_a_P/N</v>
      </c>
      <c r="B46" s="98" t="str">
        <f aca="false">IF(ISNUMBER(SEARCH("_P/N",A46)),SUBSTITUTE(A46,"_P/N",""),"")</f>
        <v>DCB_11_beta_a</v>
      </c>
      <c r="C46" s="98" t="str">
        <f aca="false">'DCB - IP - Mirror'!E46</f>
        <v>P26 - 7/15</v>
      </c>
      <c r="D46" s="0" t="str">
        <f aca="false">'DCB - IP - Mirror'!F46</f>
        <v>61 - J13 - 4/3</v>
      </c>
      <c r="E46" s="0" t="e">
        <f aca="false">'DCB - IP - Mirror'!L46</f>
        <v>#NAME?</v>
      </c>
      <c r="F46" s="98" t="e">
        <f aca="false">CONCATENATE(IF(ISNUMBER(SEARCH("2.5V:",D46)),SUBSTITUTE(D46,"2.5V:",""),D46),"   ",E46)</f>
        <v>#NAME?</v>
      </c>
      <c r="G46" s="98" t="e">
        <f aca="false">'DCB - IP - Mirror'!N46</f>
        <v>#NAME?</v>
      </c>
      <c r="H46" s="98" t="e">
        <f aca="false">'DCB - IP - Mirror'!O46</f>
        <v>#NAME?</v>
      </c>
      <c r="J46" s="254"/>
    </row>
    <row r="47" customFormat="false" ht="15" hidden="false" customHeight="true" outlineLevel="0" collapsed="false">
      <c r="J47" s="59"/>
    </row>
    <row r="48" customFormat="false" ht="11.25" hidden="false" customHeight="true" outlineLevel="0" collapsed="false">
      <c r="J48" s="59"/>
    </row>
    <row r="49" customFormat="false" ht="45" hidden="false" customHeight="true" outlineLevel="0" collapsed="false">
      <c r="A49" s="0" t="str">
        <f aca="false">'DCB - IP - Mirror'!C49</f>
        <v>DCB_0_beta_a_P/N</v>
      </c>
      <c r="B49" s="98" t="str">
        <f aca="false">IF(ISNUMBER(SEARCH("_P/N",A49)),SUBSTITUTE(A49,"_P/N",""),"")</f>
        <v>DCB_0_beta_a</v>
      </c>
      <c r="C49" s="98" t="str">
        <f aca="false">'DCB - IP - Mirror'!E49</f>
        <v>P27 - 1/9</v>
      </c>
      <c r="D49" s="0" t="str">
        <f aca="false">'DCB - IP - Mirror'!F49</f>
        <v>60 - J12 - 4/3</v>
      </c>
      <c r="E49" s="0" t="e">
        <f aca="false">'DCB - IP - Mirror'!L49</f>
        <v>#NAME?</v>
      </c>
      <c r="F49" s="98" t="e">
        <f aca="false">CONCATENATE(IF(ISNUMBER(SEARCH("2.5V:",D49)),SUBSTITUTE(D49,"2.5V:",""),D49),"   ",E49)</f>
        <v>#NAME?</v>
      </c>
      <c r="G49" s="98" t="e">
        <f aca="false">'DCB - IP - Mirror'!N49</f>
        <v>#NAME?</v>
      </c>
      <c r="H49" s="98" t="e">
        <f aca="false">'DCB - IP - Mirror'!O49</f>
        <v>#NAME?</v>
      </c>
      <c r="J49" s="254"/>
    </row>
    <row r="50" customFormat="false" ht="45" hidden="false" customHeight="true" outlineLevel="0" collapsed="false">
      <c r="A50" s="0" t="str">
        <f aca="false">'DCB - IP - Mirror'!C50</f>
        <v>DCB_1_beta_a_P/N_S</v>
      </c>
      <c r="B50" s="98" t="str">
        <f aca="false">IF(ISNUMBER(SEARCH("_P/N",A50)),SUBSTITUTE(A50,"_P/N",""),"")</f>
        <v>DCB_1_beta_a_S</v>
      </c>
      <c r="C50" s="98" t="str">
        <f aca="false">'DCB - IP - Mirror'!E50</f>
        <v>P27 - 2/10</v>
      </c>
      <c r="D50" s="0" t="str">
        <f aca="false">'DCB - IP - Mirror'!F50</f>
        <v>60 - J12 - 6/5</v>
      </c>
      <c r="E50" s="0" t="e">
        <f aca="false">'DCB - IP - Mirror'!L50</f>
        <v>#NAME?</v>
      </c>
      <c r="F50" s="98" t="e">
        <f aca="false">CONCATENATE(IF(ISNUMBER(SEARCH("2.5V:",D50)),SUBSTITUTE(D50,"2.5V:",""),D50),"   ",E50)</f>
        <v>#NAME?</v>
      </c>
      <c r="G50" s="98" t="e">
        <f aca="false">'DCB - IP - Mirror'!N50</f>
        <v>#NAME?</v>
      </c>
      <c r="H50" s="98" t="e">
        <f aca="false">'DCB - IP - Mirror'!O50</f>
        <v>#NAME?</v>
      </c>
      <c r="J50" s="254"/>
    </row>
    <row r="51" customFormat="false" ht="45" hidden="false" customHeight="true" outlineLevel="0" collapsed="false">
      <c r="A51" s="0" t="str">
        <f aca="false">'DCB - IP - Mirror'!C51</f>
        <v>DCB_1_beta_a_P/N</v>
      </c>
      <c r="B51" s="98" t="str">
        <f aca="false">IF(ISNUMBER(SEARCH("_P/N",A51)),SUBSTITUTE(A51,"_P/N",""),"")</f>
        <v>DCB_1_beta_a</v>
      </c>
      <c r="C51" s="98" t="str">
        <f aca="false">'DCB - IP - Mirror'!E51</f>
        <v>P27 - 3/11</v>
      </c>
      <c r="D51" s="0" t="str">
        <f aca="false">'DCB - IP - Mirror'!F51</f>
        <v>60 - J12 - 8/7</v>
      </c>
      <c r="E51" s="0" t="e">
        <f aca="false">'DCB - IP - Mirror'!L51</f>
        <v>#NAME?</v>
      </c>
      <c r="F51" s="98" t="e">
        <f aca="false">CONCATENATE(IF(ISNUMBER(SEARCH("2.5V:",D51)),SUBSTITUTE(D51,"2.5V:",""),D51),"   ",E51)</f>
        <v>#NAME?</v>
      </c>
      <c r="G51" s="98" t="e">
        <f aca="false">'DCB - IP - Mirror'!N51</f>
        <v>#NAME?</v>
      </c>
      <c r="H51" s="98" t="e">
        <f aca="false">'DCB - IP - Mirror'!O51</f>
        <v>#NAME?</v>
      </c>
      <c r="J51" s="254"/>
    </row>
    <row r="52" customFormat="false" ht="45" hidden="false" customHeight="true" outlineLevel="0" collapsed="false">
      <c r="A52" s="0" t="str">
        <f aca="false">'DCB - IP - Mirror'!C52</f>
        <v>DCB_4_beta_a_P/N</v>
      </c>
      <c r="B52" s="98" t="str">
        <f aca="false">IF(ISNUMBER(SEARCH("_P/N",A52)),SUBSTITUTE(A52,"_P/N",""),"")</f>
        <v>DCB_4_beta_a</v>
      </c>
      <c r="C52" s="98" t="str">
        <f aca="false">'DCB - IP - Mirror'!E52</f>
        <v>P27 - 4/12</v>
      </c>
      <c r="D52" s="0" t="str">
        <f aca="false">'DCB - IP - Mirror'!F52</f>
        <v>62 - J12 - 4/3</v>
      </c>
      <c r="E52" s="0" t="e">
        <f aca="false">'DCB - IP - Mirror'!L52</f>
        <v>#NAME?</v>
      </c>
      <c r="F52" s="98" t="e">
        <f aca="false">CONCATENATE(IF(ISNUMBER(SEARCH("2.5V:",D52)),SUBSTITUTE(D52,"2.5V:",""),D52),"   ",E52)</f>
        <v>#NAME?</v>
      </c>
      <c r="G52" s="98" t="e">
        <f aca="false">'DCB - IP - Mirror'!N52</f>
        <v>#NAME?</v>
      </c>
      <c r="H52" s="98" t="e">
        <f aca="false">'DCB - IP - Mirror'!O52</f>
        <v>#NAME?</v>
      </c>
      <c r="J52" s="254"/>
    </row>
    <row r="53" customFormat="false" ht="45" hidden="false" customHeight="true" outlineLevel="0" collapsed="false">
      <c r="A53" s="0" t="str">
        <f aca="false">'DCB - IP - Mirror'!C53</f>
        <v>DCB_4_beta_a_P/N_S</v>
      </c>
      <c r="B53" s="98" t="str">
        <f aca="false">IF(ISNUMBER(SEARCH("_P/N",A53)),SUBSTITUTE(A53,"_P/N",""),"")</f>
        <v>DCB_4_beta_a_S</v>
      </c>
      <c r="C53" s="98" t="str">
        <f aca="false">'DCB - IP - Mirror'!E53</f>
        <v>P27 - 5/13</v>
      </c>
      <c r="D53" s="0" t="str">
        <f aca="false">'DCB - IP - Mirror'!F53</f>
        <v>62 - J12 - 2/1</v>
      </c>
      <c r="E53" s="0" t="e">
        <f aca="false">'DCB - IP - Mirror'!L53</f>
        <v>#NAME?</v>
      </c>
      <c r="F53" s="98" t="e">
        <f aca="false">CONCATENATE(IF(ISNUMBER(SEARCH("2.5V:",D53)),SUBSTITUTE(D53,"2.5V:",""),D53),"   ",E53)</f>
        <v>#NAME?</v>
      </c>
      <c r="G53" s="98" t="e">
        <f aca="false">'DCB - IP - Mirror'!N53</f>
        <v>#NAME?</v>
      </c>
      <c r="H53" s="98" t="e">
        <f aca="false">'DCB - IP - Mirror'!O53</f>
        <v>#NAME?</v>
      </c>
      <c r="J53" s="254"/>
    </row>
    <row r="54" customFormat="false" ht="45" hidden="false" customHeight="true" outlineLevel="0" collapsed="false">
      <c r="A54" s="0" t="str">
        <f aca="false">'DCB - IP - Mirror'!C54</f>
        <v>DCB_0_beta_a_P/N_S</v>
      </c>
      <c r="B54" s="98" t="str">
        <f aca="false">IF(ISNUMBER(SEARCH("_P/N",A54)),SUBSTITUTE(A54,"_P/N",""),"")</f>
        <v>DCB_0_beta_a_S</v>
      </c>
      <c r="C54" s="98" t="str">
        <f aca="false">'DCB - IP - Mirror'!E54</f>
        <v>P27 - 6/14</v>
      </c>
      <c r="D54" s="0" t="str">
        <f aca="false">'DCB - IP - Mirror'!F54</f>
        <v>60 - J12 - 2/1</v>
      </c>
      <c r="E54" s="0" t="e">
        <f aca="false">'DCB - IP - Mirror'!L54</f>
        <v>#NAME?</v>
      </c>
      <c r="F54" s="98" t="e">
        <f aca="false">CONCATENATE(IF(ISNUMBER(SEARCH("2.5V:",D54)),SUBSTITUTE(D54,"2.5V:",""),D54),"   ",E54)</f>
        <v>#NAME?</v>
      </c>
      <c r="G54" s="98" t="e">
        <f aca="false">'DCB - IP - Mirror'!N54</f>
        <v>#NAME?</v>
      </c>
      <c r="H54" s="98" t="e">
        <f aca="false">'DCB - IP - Mirror'!O54</f>
        <v>#NAME?</v>
      </c>
      <c r="J54" s="254"/>
    </row>
    <row r="55" customFormat="false" ht="45" hidden="false" customHeight="true" outlineLevel="0" collapsed="false">
      <c r="J55" s="59"/>
    </row>
    <row r="56" customFormat="false" ht="45" hidden="false" customHeight="true" outlineLevel="0" collapsed="false">
      <c r="J56" s="59"/>
    </row>
    <row r="57" customFormat="false" ht="18.75" hidden="false" customHeight="true" outlineLevel="0" collapsed="false">
      <c r="J57" s="59"/>
    </row>
    <row r="58" customFormat="false" ht="45" hidden="false" customHeight="true" outlineLevel="0" collapsed="false">
      <c r="A58" s="0" t="str">
        <f aca="false">'DCB - IP - Mirror'!C58</f>
        <v>DCB_6_beta_a_P/N_S</v>
      </c>
      <c r="B58" s="98" t="str">
        <f aca="false">IF(ISNUMBER(SEARCH("_P/N",A58)),SUBSTITUTE(A58,"_P/N",""),"")</f>
        <v>DCB_6_beta_a_S</v>
      </c>
      <c r="C58" s="98" t="str">
        <f aca="false">'DCB - IP - Mirror'!E58</f>
        <v>P29 - 1/9</v>
      </c>
      <c r="D58" s="0" t="str">
        <f aca="false">'DCB - IP - Mirror'!F58</f>
        <v>62 - J13 - 2/1</v>
      </c>
      <c r="E58" s="0" t="e">
        <f aca="false">'DCB - IP - Mirror'!L58</f>
        <v>#NAME?</v>
      </c>
      <c r="F58" s="98" t="e">
        <f aca="false">CONCATENATE(IF(ISNUMBER(SEARCH("2.5V:",D58)),SUBSTITUTE(D58,"2.5V:",""),D58),"   ",E58)</f>
        <v>#NAME?</v>
      </c>
      <c r="G58" s="98" t="e">
        <f aca="false">'DCB - IP - Mirror'!N58</f>
        <v>#NAME?</v>
      </c>
      <c r="H58" s="98" t="e">
        <f aca="false">'DCB - IP - Mirror'!O58</f>
        <v>#NAME?</v>
      </c>
      <c r="J58" s="254"/>
    </row>
    <row r="59" customFormat="false" ht="45" hidden="false" customHeight="true" outlineLevel="0" collapsed="false">
      <c r="A59" s="0" t="str">
        <f aca="false">'DCB - IP - Mirror'!C59</f>
        <v>DCB_6_beta_a_P/N</v>
      </c>
      <c r="B59" s="98" t="str">
        <f aca="false">IF(ISNUMBER(SEARCH("_P/N",A59)),SUBSTITUTE(A59,"_P/N",""),"")</f>
        <v>DCB_6_beta_a</v>
      </c>
      <c r="C59" s="98" t="str">
        <f aca="false">'DCB - IP - Mirror'!E59</f>
        <v>P29 - 2/10</v>
      </c>
      <c r="D59" s="0" t="str">
        <f aca="false">'DCB - IP - Mirror'!F59</f>
        <v>62 - J13 - 4/3</v>
      </c>
      <c r="E59" s="0" t="e">
        <f aca="false">'DCB - IP - Mirror'!L59</f>
        <v>#NAME?</v>
      </c>
      <c r="F59" s="98" t="e">
        <f aca="false">CONCATENATE(IF(ISNUMBER(SEARCH("2.5V:",D59)),SUBSTITUTE(D59,"2.5V:",""),D59),"   ",E59)</f>
        <v>#NAME?</v>
      </c>
      <c r="G59" s="98" t="e">
        <f aca="false">'DCB - IP - Mirror'!N59</f>
        <v>#NAME?</v>
      </c>
      <c r="H59" s="98" t="e">
        <f aca="false">'DCB - IP - Mirror'!O59</f>
        <v>#NAME?</v>
      </c>
      <c r="J59" s="254"/>
    </row>
    <row r="60" customFormat="false" ht="45" hidden="false" customHeight="true" outlineLevel="0" collapsed="false">
      <c r="A60" s="0" t="str">
        <f aca="false">'DCB - IP - Mirror'!C60</f>
        <v>DCB_9_beta_a_P/N_S</v>
      </c>
      <c r="B60" s="98" t="str">
        <f aca="false">IF(ISNUMBER(SEARCH("_P/N",A60)),SUBSTITUTE(A60,"_P/N",""),"")</f>
        <v>DCB_9_beta_a_S</v>
      </c>
      <c r="C60" s="98" t="str">
        <f aca="false">'DCB - IP - Mirror'!E60</f>
        <v>P29 - 3/11</v>
      </c>
      <c r="D60" s="0" t="str">
        <f aca="false">'DCB - IP - Mirror'!F60</f>
        <v>60 - J13 - 6/5</v>
      </c>
      <c r="E60" s="0" t="e">
        <f aca="false">'DCB - IP - Mirror'!L60</f>
        <v>#NAME?</v>
      </c>
      <c r="F60" s="98" t="e">
        <f aca="false">CONCATENATE(IF(ISNUMBER(SEARCH("2.5V:",D60)),SUBSTITUTE(D60,"2.5V:",""),D60),"   ",E60)</f>
        <v>#NAME?</v>
      </c>
      <c r="G60" s="98" t="e">
        <f aca="false">'DCB - IP - Mirror'!N60</f>
        <v>#NAME?</v>
      </c>
      <c r="H60" s="98" t="e">
        <f aca="false">'DCB - IP - Mirror'!O60</f>
        <v>#NAME?</v>
      </c>
      <c r="J60" s="254"/>
    </row>
    <row r="61" customFormat="false" ht="45" hidden="false" customHeight="true" outlineLevel="0" collapsed="false">
      <c r="A61" s="0" t="str">
        <f aca="false">'DCB - IP - Mirror'!C61</f>
        <v>DCB_8_9_beta_a_25_P/N</v>
      </c>
      <c r="B61" s="98" t="str">
        <f aca="false">IF(ISNUMBER(SEARCH("_P/N",A61)),SUBSTITUTE(A61,"_P/N",""),"")</f>
        <v>DCB_8_9_beta_a_25</v>
      </c>
      <c r="C61" s="98" t="str">
        <f aca="false">'DCB - IP - Mirror'!E61</f>
        <v>P29 - 4/12</v>
      </c>
      <c r="D61" s="0" t="str">
        <f aca="false">'DCB - IP - Mirror'!F61</f>
        <v>2.5V: 66 - J13 - 6/5</v>
      </c>
      <c r="E61" s="0" t="e">
        <f aca="false">'DCB - IP - Mirror'!L61</f>
        <v>#NAME?</v>
      </c>
      <c r="F61" s="98" t="e">
        <f aca="false">CONCATENATE(IF(ISNUMBER(SEARCH("2.5V:",D61)),SUBSTITUTE(D61,"2.5V:",""),D61),"   ",E61)</f>
        <v>#NAME?</v>
      </c>
      <c r="G61" s="98" t="e">
        <f aca="false">'DCB - IP - Mirror'!N61</f>
        <v>#NAME?</v>
      </c>
      <c r="H61" s="98" t="e">
        <f aca="false">'DCB - IP - Mirror'!O61</f>
        <v>#NAME?</v>
      </c>
      <c r="J61" s="254"/>
    </row>
    <row r="62" customFormat="false" ht="45" hidden="false" customHeight="true" outlineLevel="0" collapsed="false">
      <c r="A62" s="0" t="str">
        <f aca="false">'DCB - IP - Mirror'!C62</f>
        <v>DCB_9_beta_a_P/N</v>
      </c>
      <c r="B62" s="98" t="str">
        <f aca="false">IF(ISNUMBER(SEARCH("_P/N",A62)),SUBSTITUTE(A62,"_P/N",""),"")</f>
        <v>DCB_9_beta_a</v>
      </c>
      <c r="C62" s="98" t="str">
        <f aca="false">'DCB - IP - Mirror'!E62</f>
        <v>P29 - 5/13</v>
      </c>
      <c r="D62" s="0" t="str">
        <f aca="false">'DCB - IP - Mirror'!F62</f>
        <v>60 - J13 - 8/7</v>
      </c>
      <c r="E62" s="0" t="e">
        <f aca="false">'DCB - IP - Mirror'!L62</f>
        <v>#NAME?</v>
      </c>
      <c r="F62" s="98" t="e">
        <f aca="false">CONCATENATE(IF(ISNUMBER(SEARCH("2.5V:",D62)),SUBSTITUTE(D62,"2.5V:",""),D62),"   ",E62)</f>
        <v>#NAME?</v>
      </c>
      <c r="G62" s="98" t="e">
        <f aca="false">'DCB - IP - Mirror'!N62</f>
        <v>#NAME?</v>
      </c>
      <c r="H62" s="98" t="e">
        <f aca="false">'DCB - IP - Mirror'!O62</f>
        <v>#NAME?</v>
      </c>
      <c r="J62" s="254"/>
    </row>
    <row r="63" customFormat="false" ht="45" hidden="false" customHeight="true" outlineLevel="0" collapsed="false">
      <c r="A63" s="0" t="str">
        <f aca="false">'DCB - IP - Mirror'!C63</f>
        <v>DCB_10_beta_a_P/N_S</v>
      </c>
      <c r="B63" s="98" t="str">
        <f aca="false">IF(ISNUMBER(SEARCH("_P/N",A63)),SUBSTITUTE(A63,"_P/N",""),"")</f>
        <v>DCB_10_beta_a_S</v>
      </c>
      <c r="C63" s="98" t="str">
        <f aca="false">'DCB - IP - Mirror'!E63</f>
        <v>P29 - 6/14</v>
      </c>
      <c r="D63" s="0" t="str">
        <f aca="false">'DCB - IP - Mirror'!F63</f>
        <v>61 - J12 - 2/1</v>
      </c>
      <c r="E63" s="0" t="e">
        <f aca="false">'DCB - IP - Mirror'!L63</f>
        <v>#NAME?</v>
      </c>
      <c r="F63" s="98" t="e">
        <f aca="false">CONCATENATE(IF(ISNUMBER(SEARCH("2.5V:",D63)),SUBSTITUTE(D63,"2.5V:",""),D63),"   ",E63)</f>
        <v>#NAME?</v>
      </c>
      <c r="G63" s="98" t="e">
        <f aca="false">'DCB - IP - Mirror'!N63</f>
        <v>#NAME?</v>
      </c>
      <c r="H63" s="98" t="e">
        <f aca="false">'DCB - IP - Mirror'!O63</f>
        <v>#NAME?</v>
      </c>
      <c r="J63" s="254"/>
    </row>
    <row r="64" customFormat="false" ht="45" hidden="false" customHeight="true" outlineLevel="0" collapsed="false">
      <c r="A64" s="0" t="str">
        <f aca="false">'DCB - IP - Mirror'!C64</f>
        <v>DCB_10_beta_a_P/N</v>
      </c>
      <c r="B64" s="98" t="str">
        <f aca="false">IF(ISNUMBER(SEARCH("_P/N",A64)),SUBSTITUTE(A64,"_P/N",""),"")</f>
        <v>DCB_10_beta_a</v>
      </c>
      <c r="C64" s="98" t="str">
        <f aca="false">'DCB - IP - Mirror'!E64</f>
        <v>P29 - 7/15</v>
      </c>
      <c r="D64" s="0" t="str">
        <f aca="false">'DCB - IP - Mirror'!F64</f>
        <v>61 - J12 - 4/3</v>
      </c>
      <c r="E64" s="0" t="e">
        <f aca="false">'DCB - IP - Mirror'!L64</f>
        <v>#NAME?</v>
      </c>
      <c r="F64" s="98" t="e">
        <f aca="false">CONCATENATE(IF(ISNUMBER(SEARCH("2.5V:",D64)),SUBSTITUTE(D64,"2.5V:",""),D64),"   ",E64)</f>
        <v>#NAME?</v>
      </c>
      <c r="G64" s="98" t="e">
        <f aca="false">'DCB - IP - Mirror'!N64</f>
        <v>#NAME?</v>
      </c>
      <c r="H64" s="98" t="e">
        <f aca="false">'DCB - IP - Mirror'!O64</f>
        <v>#NAME?</v>
      </c>
      <c r="J64" s="254"/>
    </row>
    <row r="65" customFormat="false" ht="45" hidden="false" customHeight="true" outlineLevel="0" collapsed="false">
      <c r="A65" s="0" t="str">
        <f aca="false">'DCB - IP - Mirror'!C65</f>
        <v>DCB_11_beta_a_P/N_S</v>
      </c>
      <c r="B65" s="98" t="str">
        <f aca="false">IF(ISNUMBER(SEARCH("_P/N",A65)),SUBSTITUTE(A65,"_P/N",""),"")</f>
        <v>DCB_11_beta_a_S</v>
      </c>
      <c r="C65" s="98" t="str">
        <f aca="false">'DCB - IP - Mirror'!E65</f>
        <v>P29 - 8/16</v>
      </c>
      <c r="D65" s="0" t="str">
        <f aca="false">'DCB - IP - Mirror'!F65</f>
        <v>61 - J13 - 2/1</v>
      </c>
      <c r="E65" s="0" t="e">
        <f aca="false">'DCB - IP - Mirror'!L65</f>
        <v>#NAME?</v>
      </c>
      <c r="F65" s="98" t="e">
        <f aca="false">CONCATENATE(IF(ISNUMBER(SEARCH("2.5V:",D65)),SUBSTITUTE(D65,"2.5V:",""),D65),"   ",E65)</f>
        <v>#NAME?</v>
      </c>
      <c r="G65" s="98" t="e">
        <f aca="false">'DCB - IP - Mirror'!N65</f>
        <v>#NAME?</v>
      </c>
      <c r="H65" s="98" t="e">
        <f aca="false">'DCB - IP - Mirror'!O65</f>
        <v>#NAME?</v>
      </c>
      <c r="J65" s="254"/>
    </row>
    <row r="66" customFormat="false" ht="20.25" hidden="false" customHeight="true" outlineLevel="0" collapsed="false">
      <c r="J66" s="59"/>
    </row>
    <row r="67" customFormat="false" ht="45" hidden="false" customHeight="true" outlineLevel="0" collapsed="false">
      <c r="A67" s="0" t="str">
        <f aca="false">'DCB - IP - Mirror'!C67</f>
        <v>DCB_0_1_beta_a_25_P/N</v>
      </c>
      <c r="B67" s="98" t="str">
        <f aca="false">IF(ISNUMBER(SEARCH("_P/N",A67)),SUBSTITUTE(A67,"_P/N",""),"")</f>
        <v>DCB_0_1_beta_a_25</v>
      </c>
      <c r="C67" s="98" t="str">
        <f aca="false">'DCB - IP - Mirror'!E67</f>
        <v>P30 - 1/9</v>
      </c>
      <c r="D67" s="0" t="str">
        <f aca="false">'DCB - IP - Mirror'!F67</f>
        <v>2.5V: 66 - J13 - 2/1</v>
      </c>
      <c r="E67" s="0" t="e">
        <f aca="false">'DCB - IP - Mirror'!L67</f>
        <v>#NAME?</v>
      </c>
      <c r="F67" s="98" t="e">
        <f aca="false">CONCATENATE(IF(ISNUMBER(SEARCH("2.5V:",D67)),SUBSTITUTE(D67,"2.5V:",""),D67),"   ",E67)</f>
        <v>#NAME?</v>
      </c>
      <c r="G67" s="98" t="e">
        <f aca="false">'DCB - IP - Mirror'!N67</f>
        <v>#NAME?</v>
      </c>
      <c r="H67" s="98" t="e">
        <f aca="false">'DCB - IP - Mirror'!O67</f>
        <v>#NAME?</v>
      </c>
      <c r="J67" s="254"/>
    </row>
    <row r="68" customFormat="false" ht="15" hidden="false" customHeight="true" outlineLevel="0" collapsed="false">
      <c r="J68" s="254"/>
    </row>
    <row r="69" customFormat="false" ht="45" hidden="false" customHeight="true" outlineLevel="0" collapsed="false">
      <c r="A69" s="0" t="str">
        <f aca="false">'DCB - IP - Mirror'!C69</f>
        <v>DCB_5_beta_a_P/N_S</v>
      </c>
      <c r="B69" s="98" t="str">
        <f aca="false">IF(ISNUMBER(SEARCH("_P/N",A69)),SUBSTITUTE(A69,"_P/N",""),"")</f>
        <v>DCB_5_beta_a_S</v>
      </c>
      <c r="C69" s="98" t="str">
        <f aca="false">'DCB - IP - Mirror'!E69</f>
        <v>P30 - 3/11</v>
      </c>
      <c r="D69" s="0" t="str">
        <f aca="false">'DCB - IP - Mirror'!F69</f>
        <v>62 - J12 - 6/5</v>
      </c>
      <c r="E69" s="0" t="e">
        <f aca="false">'DCB - IP - Mirror'!L69</f>
        <v>#NAME?</v>
      </c>
      <c r="F69" s="98" t="e">
        <f aca="false">CONCATENATE(IF(ISNUMBER(SEARCH("2.5V:",D69)),SUBSTITUTE(D69,"2.5V:",""),D69),"   ",E69)</f>
        <v>#NAME?</v>
      </c>
      <c r="G69" s="98" t="e">
        <f aca="false">'DCB - IP - Mirror'!N69</f>
        <v>#NAME?</v>
      </c>
      <c r="H69" s="98" t="e">
        <f aca="false">'DCB - IP - Mirror'!O69</f>
        <v>#NAME?</v>
      </c>
      <c r="J69" s="254"/>
    </row>
    <row r="70" customFormat="false" ht="45" hidden="false" customHeight="true" outlineLevel="0" collapsed="false">
      <c r="A70" s="0" t="str">
        <f aca="false">'DCB - IP - Mirror'!C70</f>
        <v>DCB_4_5_beta_a_25_P/N</v>
      </c>
      <c r="B70" s="98" t="str">
        <f aca="false">IF(ISNUMBER(SEARCH("_P/N",A70)),SUBSTITUTE(A70,"_P/N",""),"")</f>
        <v>DCB_4_5_beta_a_25</v>
      </c>
      <c r="C70" s="98" t="str">
        <f aca="false">'DCB - IP - Mirror'!E70</f>
        <v>P30 - 4/12</v>
      </c>
      <c r="D70" s="0" t="str">
        <f aca="false">'DCB - IP - Mirror'!F70</f>
        <v>2.5V: 66 - J13 - 4/3</v>
      </c>
      <c r="E70" s="0" t="e">
        <f aca="false">'DCB - IP - Mirror'!L70</f>
        <v>#NAME?</v>
      </c>
      <c r="F70" s="98" t="e">
        <f aca="false">CONCATENATE(IF(ISNUMBER(SEARCH("2.5V:",D70)),SUBSTITUTE(D70,"2.5V:",""),D70),"   ",E70)</f>
        <v>#NAME?</v>
      </c>
      <c r="G70" s="98" t="e">
        <f aca="false">'DCB - IP - Mirror'!N70</f>
        <v>#NAME?</v>
      </c>
      <c r="H70" s="98" t="e">
        <f aca="false">'DCB - IP - Mirror'!O70</f>
        <v>#NAME?</v>
      </c>
      <c r="J70" s="254"/>
    </row>
    <row r="71" customFormat="false" ht="45" hidden="false" customHeight="true" outlineLevel="0" collapsed="false">
      <c r="A71" s="0" t="str">
        <f aca="false">'DCB - IP - Mirror'!C71</f>
        <v>DCB_5_beta_a_P/N</v>
      </c>
      <c r="B71" s="98" t="str">
        <f aca="false">IF(ISNUMBER(SEARCH("_P/N",A71)),SUBSTITUTE(A71,"_P/N",""),"")</f>
        <v>DCB_5_beta_a</v>
      </c>
      <c r="C71" s="98" t="str">
        <f aca="false">'DCB - IP - Mirror'!E71</f>
        <v>P30 - 5/13</v>
      </c>
      <c r="D71" s="0" t="str">
        <f aca="false">'DCB - IP - Mirror'!F71</f>
        <v>62 - J12 - 8/7</v>
      </c>
      <c r="E71" s="0" t="e">
        <f aca="false">'DCB - IP - Mirror'!L71</f>
        <v>#NAME?</v>
      </c>
      <c r="F71" s="98" t="e">
        <f aca="false">CONCATENATE(IF(ISNUMBER(SEARCH("2.5V:",D71)),SUBSTITUTE(D71,"2.5V:",""),D71),"   ",E71)</f>
        <v>#NAME?</v>
      </c>
      <c r="G71" s="98" t="e">
        <f aca="false">'DCB - IP - Mirror'!N71</f>
        <v>#NAME?</v>
      </c>
      <c r="H71" s="98" t="e">
        <f aca="false">'DCB - IP - Mirror'!O71</f>
        <v>#NAME?</v>
      </c>
      <c r="J71" s="254"/>
    </row>
    <row r="72" customFormat="false" ht="18" hidden="false" customHeight="true" outlineLevel="0" collapsed="false">
      <c r="J72" s="59"/>
    </row>
    <row r="73" customFormat="false" ht="15.75" hidden="false" customHeight="true" outlineLevel="0" collapsed="false">
      <c r="J73" s="59"/>
    </row>
    <row r="74" customFormat="false" ht="14.25" hidden="false" customHeight="true" outlineLevel="0" collapsed="false">
      <c r="J74" s="59"/>
    </row>
    <row r="75" customFormat="false" ht="15" hidden="false" customHeight="true" outlineLevel="0" collapsed="false">
      <c r="J75" s="59"/>
    </row>
    <row r="76" customFormat="false" ht="45" hidden="false" customHeight="true" outlineLevel="0" collapsed="false">
      <c r="A76" s="0" t="str">
        <f aca="false">'DCB - IP - Mirror'!C76</f>
        <v>DCB_7_gamma_a_P/N</v>
      </c>
      <c r="B76" s="98" t="str">
        <f aca="false">IF(ISNUMBER(SEARCH("_P/N",A76)),SUBSTITUTE(A76,"_P/N",""),"")</f>
        <v>DCB_7_gamma_a</v>
      </c>
      <c r="C76" s="98" t="str">
        <f aca="false">'DCB - IP - Mirror'!E76</f>
        <v>P32 - 1/9</v>
      </c>
      <c r="D76" s="0" t="str">
        <f aca="false">'DCB - IP - Mirror'!F76</f>
        <v>64 - J13 - 8/7</v>
      </c>
      <c r="E76" s="0" t="e">
        <f aca="false">'DCB - IP - Mirror'!L76</f>
        <v>#NAME?</v>
      </c>
      <c r="F76" s="98" t="e">
        <f aca="false">CONCATENATE(IF(ISNUMBER(SEARCH("2.5V:",D76)),SUBSTITUTE(D76,"2.5V:",""),D76),"   ",E76)</f>
        <v>#NAME?</v>
      </c>
      <c r="G76" s="98" t="e">
        <f aca="false">'DCB - IP - Mirror'!N76</f>
        <v>#NAME?</v>
      </c>
      <c r="H76" s="98" t="e">
        <f aca="false">'DCB - IP - Mirror'!O76</f>
        <v>#NAME?</v>
      </c>
      <c r="J76" s="254"/>
      <c r="L76" s="254"/>
    </row>
    <row r="77" customFormat="false" ht="45" hidden="false" customHeight="true" outlineLevel="0" collapsed="false">
      <c r="A77" s="0" t="str">
        <f aca="false">'DCB - IP - Mirror'!C77</f>
        <v>DCB_7_gamma_a_P/N_S</v>
      </c>
      <c r="B77" s="98" t="str">
        <f aca="false">IF(ISNUMBER(SEARCH("_P/N",A77)),SUBSTITUTE(A77,"_P/N",""),"")</f>
        <v>DCB_7_gamma_a_S</v>
      </c>
      <c r="C77" s="98" t="str">
        <f aca="false">'DCB - IP - Mirror'!E77</f>
        <v>P32 - 2/10</v>
      </c>
      <c r="D77" s="0" t="str">
        <f aca="false">'DCB - IP - Mirror'!F77</f>
        <v>64 - J13 - 6/5</v>
      </c>
      <c r="E77" s="0" t="e">
        <f aca="false">'DCB - IP - Mirror'!L77</f>
        <v>#NAME?</v>
      </c>
      <c r="F77" s="98" t="e">
        <f aca="false">CONCATENATE(IF(ISNUMBER(SEARCH("2.5V:",D77)),SUBSTITUTE(D77,"2.5V:",""),D77),"   ",E77)</f>
        <v>#NAME?</v>
      </c>
      <c r="G77" s="98" t="e">
        <f aca="false">'DCB - IP - Mirror'!N77</f>
        <v>#NAME?</v>
      </c>
      <c r="H77" s="98" t="e">
        <f aca="false">'DCB - IP - Mirror'!O77</f>
        <v>#NAME?</v>
      </c>
      <c r="J77" s="254"/>
      <c r="L77" s="254"/>
    </row>
    <row r="78" customFormat="false" ht="45" hidden="false" customHeight="true" outlineLevel="0" collapsed="false">
      <c r="A78" s="0" t="str">
        <f aca="false">'DCB - IP - Mirror'!C78</f>
        <v>DCB_6_7_gamma_a_25_P/N</v>
      </c>
      <c r="B78" s="98" t="str">
        <f aca="false">IF(ISNUMBER(SEARCH("_P/N",A78)),SUBSTITUTE(A78,"_P/N",""),"")</f>
        <v>DCB_6_7_gamma_a_25</v>
      </c>
      <c r="C78" s="98" t="str">
        <f aca="false">'DCB - IP - Mirror'!E78</f>
        <v>P32 - 3/11</v>
      </c>
      <c r="D78" s="0" t="str">
        <f aca="false">'DCB - IP - Mirror'!F78</f>
        <v>2.5V: 67 - J13 - 8/7</v>
      </c>
      <c r="E78" s="0" t="e">
        <f aca="false">'DCB - IP - Mirror'!L78</f>
        <v>#NAME?</v>
      </c>
      <c r="F78" s="98" t="e">
        <f aca="false">CONCATENATE(IF(ISNUMBER(SEARCH("2.5V:",D78)),SUBSTITUTE(D78,"2.5V:",""),D78),"   ",E78)</f>
        <v>#NAME?</v>
      </c>
      <c r="G78" s="98" t="e">
        <f aca="false">'DCB - IP - Mirror'!N78</f>
        <v>#NAME?</v>
      </c>
      <c r="H78" s="98" t="e">
        <f aca="false">'DCB - IP - Mirror'!O78</f>
        <v>#NAME?</v>
      </c>
      <c r="J78" s="254"/>
    </row>
    <row r="79" customFormat="false" ht="45" hidden="false" customHeight="true" outlineLevel="0" collapsed="false">
      <c r="A79" s="0" t="str">
        <f aca="false">'DCB - IP - Mirror'!C79</f>
        <v>DCB_8_gamma_a_P/N</v>
      </c>
      <c r="B79" s="98" t="str">
        <f aca="false">IF(ISNUMBER(SEARCH("_P/N",A79)),SUBSTITUTE(A79,"_P/N",""),"")</f>
        <v>DCB_8_gamma_a</v>
      </c>
      <c r="C79" s="98" t="str">
        <f aca="false">'DCB - IP - Mirror'!E79</f>
        <v>P32 - 4/12</v>
      </c>
      <c r="D79" s="0" t="str">
        <f aca="false">'DCB - IP - Mirror'!F79</f>
        <v>63 - J13 - 4/3</v>
      </c>
      <c r="E79" s="0" t="e">
        <f aca="false">'DCB - IP - Mirror'!L79</f>
        <v>#NAME?</v>
      </c>
      <c r="F79" s="98" t="e">
        <f aca="false">CONCATENATE(IF(ISNUMBER(SEARCH("2.5V:",D79)),SUBSTITUTE(D79,"2.5V:",""),D79),"   ",E79)</f>
        <v>#NAME?</v>
      </c>
      <c r="G79" s="98" t="e">
        <f aca="false">'DCB - IP - Mirror'!N79</f>
        <v>#NAME?</v>
      </c>
      <c r="H79" s="98" t="e">
        <f aca="false">'DCB - IP - Mirror'!O79</f>
        <v>#NAME?</v>
      </c>
      <c r="J79" s="254"/>
    </row>
    <row r="80" customFormat="false" ht="45" hidden="false" customHeight="true" outlineLevel="0" collapsed="false">
      <c r="A80" s="0" t="str">
        <f aca="false">'DCB - IP - Mirror'!C80</f>
        <v>DCB_8_gamma_a_P/N_S</v>
      </c>
      <c r="B80" s="98" t="str">
        <f aca="false">IF(ISNUMBER(SEARCH("_P/N",A80)),SUBSTITUTE(A80,"_P/N",""),"")</f>
        <v>DCB_8_gamma_a_S</v>
      </c>
      <c r="C80" s="98" t="str">
        <f aca="false">'DCB - IP - Mirror'!E80</f>
        <v>P32 - 5/13</v>
      </c>
      <c r="D80" s="0" t="str">
        <f aca="false">'DCB - IP - Mirror'!F80</f>
        <v>63 - J13 - 2/1</v>
      </c>
      <c r="E80" s="0" t="e">
        <f aca="false">'DCB - IP - Mirror'!L80</f>
        <v>#NAME?</v>
      </c>
      <c r="F80" s="98" t="e">
        <f aca="false">CONCATENATE(IF(ISNUMBER(SEARCH("2.5V:",D80)),SUBSTITUTE(D80,"2.5V:",""),D80),"   ",E80)</f>
        <v>#NAME?</v>
      </c>
      <c r="G80" s="98" t="e">
        <f aca="false">'DCB - IP - Mirror'!N80</f>
        <v>#NAME?</v>
      </c>
      <c r="H80" s="98" t="e">
        <f aca="false">'DCB - IP - Mirror'!O80</f>
        <v>#NAME?</v>
      </c>
      <c r="J80" s="254"/>
    </row>
    <row r="81" customFormat="false" ht="43.5" hidden="false" customHeight="true" outlineLevel="0" collapsed="false">
      <c r="J81" s="194"/>
    </row>
    <row r="82" customFormat="false" ht="45" hidden="false" customHeight="true" outlineLevel="0" collapsed="false">
      <c r="J82" s="194"/>
    </row>
    <row r="83" customFormat="false" ht="47.25" hidden="false" customHeight="true" outlineLevel="0" collapsed="false">
      <c r="J83" s="194"/>
    </row>
    <row r="84" customFormat="false" ht="104.25" hidden="false" customHeight="true" outlineLevel="0" collapsed="false">
      <c r="J84" s="59"/>
    </row>
    <row r="85" customFormat="false" ht="45" hidden="false" customHeight="true" outlineLevel="0" collapsed="false">
      <c r="A85" s="0" t="str">
        <f aca="false">'DCB - IP - Mirror'!C85</f>
        <v>DCB_0_gamma_a_P/N</v>
      </c>
      <c r="B85" s="98" t="str">
        <f aca="false">IF(ISNUMBER(SEARCH("_P/N",A85)),SUBSTITUTE(A85,"_P/N",""),"")</f>
        <v>DCB_0_gamma_a</v>
      </c>
      <c r="C85" s="98" t="str">
        <f aca="false">'DCB - IP - Mirror'!E85</f>
        <v>P33 - 1/9</v>
      </c>
      <c r="D85" s="0" t="str">
        <f aca="false">'DCB - IP - Mirror'!F85</f>
        <v>63 - J12 - 4/3</v>
      </c>
      <c r="E85" s="0" t="e">
        <f aca="false">'DCB - IP - Mirror'!L85</f>
        <v>#NAME?</v>
      </c>
      <c r="F85" s="98" t="e">
        <f aca="false">CONCATENATE(IF(ISNUMBER(SEARCH("2.5V:",D85)),SUBSTITUTE(D85,"2.5V:",""),D85),"   ",E85)</f>
        <v>#NAME?</v>
      </c>
      <c r="G85" s="98" t="e">
        <f aca="false">'DCB - IP - Mirror'!N85</f>
        <v>#NAME?</v>
      </c>
      <c r="H85" s="98" t="e">
        <f aca="false">'DCB - IP - Mirror'!O85</f>
        <v>#NAME?</v>
      </c>
      <c r="J85" s="254"/>
    </row>
    <row r="86" customFormat="false" ht="45" hidden="false" customHeight="true" outlineLevel="0" collapsed="false">
      <c r="A86" s="0" t="str">
        <f aca="false">'DCB - IP - Mirror'!C86</f>
        <v>DCB_1_gamma_a_P/N_S</v>
      </c>
      <c r="B86" s="98" t="str">
        <f aca="false">IF(ISNUMBER(SEARCH("_P/N",A86)),SUBSTITUTE(A86,"_P/N",""),"")</f>
        <v>DCB_1_gamma_a_S</v>
      </c>
      <c r="C86" s="98" t="str">
        <f aca="false">'DCB - IP - Mirror'!E86</f>
        <v>P33 - 2/10</v>
      </c>
      <c r="D86" s="0" t="str">
        <f aca="false">'DCB - IP - Mirror'!F86</f>
        <v>63 - J12 - 6/5</v>
      </c>
      <c r="E86" s="0" t="e">
        <f aca="false">'DCB - IP - Mirror'!L86</f>
        <v>#NAME?</v>
      </c>
      <c r="F86" s="98" t="e">
        <f aca="false">CONCATENATE(IF(ISNUMBER(SEARCH("2.5V:",D86)),SUBSTITUTE(D86,"2.5V:",""),D86),"   ",E86)</f>
        <v>#NAME?</v>
      </c>
      <c r="G86" s="98" t="e">
        <f aca="false">'DCB - IP - Mirror'!N86</f>
        <v>#NAME?</v>
      </c>
      <c r="H86" s="98" t="e">
        <f aca="false">'DCB - IP - Mirror'!O86</f>
        <v>#NAME?</v>
      </c>
      <c r="J86" s="254"/>
    </row>
    <row r="87" customFormat="false" ht="45" hidden="false" customHeight="true" outlineLevel="0" collapsed="false">
      <c r="A87" s="0" t="str">
        <f aca="false">'DCB - IP - Mirror'!C87</f>
        <v>DCB_1_gamma_a_P/N</v>
      </c>
      <c r="B87" s="98" t="str">
        <f aca="false">IF(ISNUMBER(SEARCH("_P/N",A87)),SUBSTITUTE(A87,"_P/N",""),"")</f>
        <v>DCB_1_gamma_a</v>
      </c>
      <c r="C87" s="98" t="str">
        <f aca="false">'DCB - IP - Mirror'!E87</f>
        <v>P33 - 3/11</v>
      </c>
      <c r="D87" s="0" t="str">
        <f aca="false">'DCB - IP - Mirror'!F87</f>
        <v>63 - J12 - 8/7</v>
      </c>
      <c r="E87" s="0" t="e">
        <f aca="false">'DCB - IP - Mirror'!L87</f>
        <v>#NAME?</v>
      </c>
      <c r="F87" s="98" t="e">
        <f aca="false">CONCATENATE(IF(ISNUMBER(SEARCH("2.5V:",D87)),SUBSTITUTE(D87,"2.5V:",""),D87),"   ",E87)</f>
        <v>#NAME?</v>
      </c>
      <c r="G87" s="98" t="e">
        <f aca="false">'DCB - IP - Mirror'!N87</f>
        <v>#NAME?</v>
      </c>
      <c r="H87" s="98" t="e">
        <f aca="false">'DCB - IP - Mirror'!O87</f>
        <v>#NAME?</v>
      </c>
      <c r="J87" s="254"/>
    </row>
    <row r="88" customFormat="false" ht="45" hidden="false" customHeight="true" outlineLevel="0" collapsed="false">
      <c r="A88" s="0" t="str">
        <f aca="false">'DCB - IP - Mirror'!C88</f>
        <v>DCB_4_gamma_a_P/N</v>
      </c>
      <c r="B88" s="98" t="str">
        <f aca="false">IF(ISNUMBER(SEARCH("_P/N",A88)),SUBSTITUTE(A88,"_P/N",""),"")</f>
        <v>DCB_4_gamma_a</v>
      </c>
      <c r="C88" s="98" t="str">
        <f aca="false">'DCB - IP - Mirror'!E88</f>
        <v>P33 - 4/12</v>
      </c>
      <c r="D88" s="0" t="str">
        <f aca="false">'DCB - IP - Mirror'!F88</f>
        <v>64 - J12 - 4/3</v>
      </c>
      <c r="E88" s="0" t="e">
        <f aca="false">'DCB - IP - Mirror'!L88</f>
        <v>#NAME?</v>
      </c>
      <c r="F88" s="98" t="e">
        <f aca="false">CONCATENATE(IF(ISNUMBER(SEARCH("2.5V:",D88)),SUBSTITUTE(D88,"2.5V:",""),D88),"   ",E88)</f>
        <v>#NAME?</v>
      </c>
      <c r="G88" s="98" t="e">
        <f aca="false">'DCB - IP - Mirror'!N88</f>
        <v>#NAME?</v>
      </c>
      <c r="H88" s="98" t="e">
        <f aca="false">'DCB - IP - Mirror'!O88</f>
        <v>#NAME?</v>
      </c>
      <c r="J88" s="254"/>
    </row>
    <row r="89" customFormat="false" ht="45" hidden="false" customHeight="true" outlineLevel="0" collapsed="false">
      <c r="A89" s="0" t="str">
        <f aca="false">'DCB - IP - Mirror'!C89</f>
        <v>DCB_4_gamma_a_P/N_S</v>
      </c>
      <c r="B89" s="98" t="str">
        <f aca="false">IF(ISNUMBER(SEARCH("_P/N",A89)),SUBSTITUTE(A89,"_P/N",""),"")</f>
        <v>DCB_4_gamma_a_S</v>
      </c>
      <c r="C89" s="98" t="str">
        <f aca="false">'DCB - IP - Mirror'!E89</f>
        <v>P33 - 5/13</v>
      </c>
      <c r="D89" s="0" t="str">
        <f aca="false">'DCB - IP - Mirror'!F89</f>
        <v>64 - J12 - 2/1</v>
      </c>
      <c r="E89" s="0" t="e">
        <f aca="false">'DCB - IP - Mirror'!L89</f>
        <v>#NAME?</v>
      </c>
      <c r="F89" s="98" t="e">
        <f aca="false">CONCATENATE(IF(ISNUMBER(SEARCH("2.5V:",D89)),SUBSTITUTE(D89,"2.5V:",""),D89),"   ",E89)</f>
        <v>#NAME?</v>
      </c>
      <c r="G89" s="98" t="e">
        <f aca="false">'DCB - IP - Mirror'!N89</f>
        <v>#NAME?</v>
      </c>
      <c r="H89" s="98" t="e">
        <f aca="false">'DCB - IP - Mirror'!O89</f>
        <v>#NAME?</v>
      </c>
      <c r="J89" s="254"/>
    </row>
    <row r="90" customFormat="false" ht="45" hidden="false" customHeight="true" outlineLevel="0" collapsed="false">
      <c r="A90" s="0" t="str">
        <f aca="false">'DCB - IP - Mirror'!C90</f>
        <v>DCB_0_gamma_a_P/N_S</v>
      </c>
      <c r="B90" s="98" t="str">
        <f aca="false">IF(ISNUMBER(SEARCH("_P/N",A90)),SUBSTITUTE(A90,"_P/N",""),"")</f>
        <v>DCB_0_gamma_a_S</v>
      </c>
      <c r="C90" s="98" t="str">
        <f aca="false">'DCB - IP - Mirror'!E90</f>
        <v>P33 - 6/14</v>
      </c>
      <c r="D90" s="0" t="str">
        <f aca="false">'DCB - IP - Mirror'!F90</f>
        <v>63 - J12 - 2/1</v>
      </c>
      <c r="E90" s="0" t="e">
        <f aca="false">'DCB - IP - Mirror'!L90</f>
        <v>#NAME?</v>
      </c>
      <c r="F90" s="98" t="e">
        <f aca="false">CONCATENATE(IF(ISNUMBER(SEARCH("2.5V:",D90)),SUBSTITUTE(D90,"2.5V:",""),D90),"   ",E90)</f>
        <v>#NAME?</v>
      </c>
      <c r="G90" s="98" t="e">
        <f aca="false">'DCB - IP - Mirror'!N90</f>
        <v>#NAME?</v>
      </c>
      <c r="H90" s="98" t="e">
        <f aca="false">'DCB - IP - Mirror'!O90</f>
        <v>#NAME?</v>
      </c>
      <c r="J90" s="254"/>
    </row>
    <row r="91" customFormat="false" ht="16.5" hidden="false" customHeight="true" outlineLevel="0" collapsed="false">
      <c r="J91" s="194"/>
    </row>
    <row r="92" customFormat="false" ht="13.5" hidden="false" customHeight="true" outlineLevel="0" collapsed="false">
      <c r="J92" s="194"/>
    </row>
    <row r="93" customFormat="false" ht="16.5" hidden="false" customHeight="true" outlineLevel="0" collapsed="false">
      <c r="J93" s="59"/>
    </row>
    <row r="94" customFormat="false" ht="45" hidden="false" customHeight="true" outlineLevel="0" collapsed="false">
      <c r="A94" s="0" t="str">
        <f aca="false">'DCB - IP - Mirror'!C94</f>
        <v>DCB_6_gamma_a_P/N_S</v>
      </c>
      <c r="B94" s="98" t="str">
        <f aca="false">IF(ISNUMBER(SEARCH("_P/N",A94)),SUBSTITUTE(A94,"_P/N",""),"")</f>
        <v>DCB_6_gamma_a_S</v>
      </c>
      <c r="C94" s="98" t="str">
        <f aca="false">'DCB - IP - Mirror'!E94</f>
        <v>P35 - 1/9</v>
      </c>
      <c r="D94" s="0" t="str">
        <f aca="false">'DCB - IP - Mirror'!F94</f>
        <v>64 - J13 - 2/1</v>
      </c>
      <c r="E94" s="0" t="e">
        <f aca="false">'DCB - IP - Mirror'!L94</f>
        <v>#NAME?</v>
      </c>
      <c r="F94" s="98" t="e">
        <f aca="false">CONCATENATE(IF(ISNUMBER(SEARCH("2.5V:",D94)),SUBSTITUTE(D94,"2.5V:",""),D94),"   ",E94)</f>
        <v>#NAME?</v>
      </c>
      <c r="G94" s="98" t="e">
        <f aca="false">'DCB - IP - Mirror'!N94</f>
        <v>#NAME?</v>
      </c>
      <c r="H94" s="98" t="e">
        <f aca="false">'DCB - IP - Mirror'!O94</f>
        <v>#NAME?</v>
      </c>
      <c r="J94" s="254"/>
      <c r="L94" s="254"/>
    </row>
    <row r="95" customFormat="false" ht="45" hidden="false" customHeight="true" outlineLevel="0" collapsed="false">
      <c r="A95" s="0" t="str">
        <f aca="false">'DCB - IP - Mirror'!C95</f>
        <v>DCB_6_gamma_a_P/N</v>
      </c>
      <c r="B95" s="98" t="str">
        <f aca="false">IF(ISNUMBER(SEARCH("_P/N",A95)),SUBSTITUTE(A95,"_P/N",""),"")</f>
        <v>DCB_6_gamma_a</v>
      </c>
      <c r="C95" s="98" t="str">
        <f aca="false">'DCB - IP - Mirror'!E95</f>
        <v>P35 - 2/10</v>
      </c>
      <c r="D95" s="0" t="str">
        <f aca="false">'DCB - IP - Mirror'!F95</f>
        <v>64 - J13 - 4/3</v>
      </c>
      <c r="E95" s="0" t="e">
        <f aca="false">'DCB - IP - Mirror'!L95</f>
        <v>#NAME?</v>
      </c>
      <c r="F95" s="98" t="e">
        <f aca="false">CONCATENATE(IF(ISNUMBER(SEARCH("2.5V:",D95)),SUBSTITUTE(D95,"2.5V:",""),D95),"   ",E95)</f>
        <v>#NAME?</v>
      </c>
      <c r="G95" s="98" t="e">
        <f aca="false">'DCB - IP - Mirror'!N95</f>
        <v>#NAME?</v>
      </c>
      <c r="H95" s="98" t="e">
        <f aca="false">'DCB - IP - Mirror'!O95</f>
        <v>#NAME?</v>
      </c>
      <c r="J95" s="254"/>
      <c r="L95" s="254"/>
    </row>
    <row r="96" customFormat="false" ht="45" hidden="false" customHeight="true" outlineLevel="0" collapsed="false">
      <c r="A96" s="0" t="str">
        <f aca="false">'DCB - IP - Mirror'!C96</f>
        <v>DCB_9_gamma_a_P/N_S</v>
      </c>
      <c r="B96" s="98" t="str">
        <f aca="false">IF(ISNUMBER(SEARCH("_P/N",A96)),SUBSTITUTE(A96,"_P/N",""),"")</f>
        <v>DCB_9_gamma_a_S</v>
      </c>
      <c r="C96" s="98" t="str">
        <f aca="false">'DCB - IP - Mirror'!E96</f>
        <v>P35 - 3/11</v>
      </c>
      <c r="D96" s="0" t="str">
        <f aca="false">'DCB - IP - Mirror'!F96</f>
        <v>63 - J13 - 6/5</v>
      </c>
      <c r="E96" s="0" t="e">
        <f aca="false">'DCB - IP - Mirror'!L96</f>
        <v>#NAME?</v>
      </c>
      <c r="F96" s="98" t="e">
        <f aca="false">CONCATENATE(IF(ISNUMBER(SEARCH("2.5V:",D96)),SUBSTITUTE(D96,"2.5V:",""),D96),"   ",E96)</f>
        <v>#NAME?</v>
      </c>
      <c r="G96" s="98" t="e">
        <f aca="false">'DCB - IP - Mirror'!N96</f>
        <v>#NAME?</v>
      </c>
      <c r="H96" s="98" t="e">
        <f aca="false">'DCB - IP - Mirror'!O96</f>
        <v>#NAME?</v>
      </c>
      <c r="J96" s="254"/>
    </row>
    <row r="97" customFormat="false" ht="45" hidden="false" customHeight="true" outlineLevel="0" collapsed="false">
      <c r="A97" s="0" t="str">
        <f aca="false">'DCB - IP - Mirror'!C97</f>
        <v>DCB_8_9_gamma_a_25_P/N</v>
      </c>
      <c r="B97" s="98" t="str">
        <f aca="false">IF(ISNUMBER(SEARCH("_P/N",A97)),SUBSTITUTE(A97,"_P/N",""),"")</f>
        <v>DCB_8_9_gamma_a_25</v>
      </c>
      <c r="C97" s="98" t="str">
        <f aca="false">'DCB - IP - Mirror'!E97</f>
        <v>P35 - 4/12</v>
      </c>
      <c r="D97" s="0" t="str">
        <f aca="false">'DCB - IP - Mirror'!F97</f>
        <v>2.5V: 67 - J13 - 6/5</v>
      </c>
      <c r="E97" s="0" t="e">
        <f aca="false">'DCB - IP - Mirror'!L97</f>
        <v>#NAME?</v>
      </c>
      <c r="F97" s="98" t="e">
        <f aca="false">CONCATENATE(IF(ISNUMBER(SEARCH("2.5V:",D97)),SUBSTITUTE(D97,"2.5V:",""),D97),"   ",E97)</f>
        <v>#NAME?</v>
      </c>
      <c r="G97" s="98" t="e">
        <f aca="false">'DCB - IP - Mirror'!N97</f>
        <v>#NAME?</v>
      </c>
      <c r="H97" s="98" t="e">
        <f aca="false">'DCB - IP - Mirror'!O97</f>
        <v>#NAME?</v>
      </c>
      <c r="J97" s="254"/>
    </row>
    <row r="98" customFormat="false" ht="45" hidden="false" customHeight="true" outlineLevel="0" collapsed="false">
      <c r="A98" s="0" t="str">
        <f aca="false">'DCB - IP - Mirror'!C98</f>
        <v>DCB_9_gamma_a_P/N</v>
      </c>
      <c r="B98" s="98" t="str">
        <f aca="false">IF(ISNUMBER(SEARCH("_P/N",A98)),SUBSTITUTE(A98,"_P/N",""),"")</f>
        <v>DCB_9_gamma_a</v>
      </c>
      <c r="C98" s="98" t="str">
        <f aca="false">'DCB - IP - Mirror'!E98</f>
        <v>P35 - 5/13</v>
      </c>
      <c r="D98" s="0" t="str">
        <f aca="false">'DCB - IP - Mirror'!F98</f>
        <v>63 - J13 - 8/7</v>
      </c>
      <c r="E98" s="0" t="e">
        <f aca="false">'DCB - IP - Mirror'!L98</f>
        <v>#NAME?</v>
      </c>
      <c r="F98" s="98" t="e">
        <f aca="false">CONCATENATE(IF(ISNUMBER(SEARCH("2.5V:",D98)),SUBSTITUTE(D98,"2.5V:",""),D98),"   ",E98)</f>
        <v>#NAME?</v>
      </c>
      <c r="G98" s="98" t="e">
        <f aca="false">'DCB - IP - Mirror'!N98</f>
        <v>#NAME?</v>
      </c>
      <c r="H98" s="98" t="e">
        <f aca="false">'DCB - IP - Mirror'!O98</f>
        <v>#NAME?</v>
      </c>
      <c r="J98" s="254"/>
    </row>
    <row r="99" customFormat="false" ht="18" hidden="false" customHeight="true" outlineLevel="0" collapsed="false">
      <c r="J99" s="59"/>
    </row>
    <row r="100" customFormat="false" ht="13.5" hidden="false" customHeight="true" outlineLevel="0" collapsed="false">
      <c r="J100" s="59"/>
    </row>
    <row r="101" customFormat="false" ht="19.5" hidden="false" customHeight="true" outlineLevel="0" collapsed="false">
      <c r="J101" s="59"/>
    </row>
    <row r="102" customFormat="false" ht="45" hidden="false" customHeight="true" outlineLevel="0" collapsed="false">
      <c r="J102" s="59"/>
    </row>
    <row r="103" customFormat="false" ht="45" hidden="false" customHeight="true" outlineLevel="0" collapsed="false">
      <c r="A103" s="0" t="str">
        <f aca="false">'DCB - IP - Mirror'!C103</f>
        <v>DCB_0_1_gamma_a_25_P/N</v>
      </c>
      <c r="B103" s="98" t="str">
        <f aca="false">IF(ISNUMBER(SEARCH("_P/N",A103)),SUBSTITUTE(A103,"_P/N",""),"")</f>
        <v>DCB_0_1_gamma_a_25</v>
      </c>
      <c r="C103" s="98" t="str">
        <f aca="false">'DCB - IP - Mirror'!E103</f>
        <v>P36 - 1/9</v>
      </c>
      <c r="D103" s="0" t="str">
        <f aca="false">'DCB - IP - Mirror'!F103</f>
        <v>2.5V: 67 - J13 - 2/1</v>
      </c>
      <c r="E103" s="0" t="e">
        <f aca="false">'DCB - IP - Mirror'!L103</f>
        <v>#NAME?</v>
      </c>
      <c r="F103" s="98" t="e">
        <f aca="false">CONCATENATE(IF(ISNUMBER(SEARCH("2.5V:",D103)),SUBSTITUTE(D103,"2.5V:",""),D103),"   ",E103)</f>
        <v>#NAME?</v>
      </c>
      <c r="G103" s="98" t="e">
        <f aca="false">'DCB - IP - Mirror'!N103</f>
        <v>#NAME?</v>
      </c>
      <c r="H103" s="98" t="e">
        <f aca="false">'DCB - IP - Mirror'!O103</f>
        <v>#NAME?</v>
      </c>
      <c r="J103" s="254"/>
    </row>
    <row r="104" customFormat="false" ht="12" hidden="false" customHeight="true" outlineLevel="0" collapsed="false">
      <c r="J104" s="194"/>
    </row>
    <row r="105" customFormat="false" ht="45" hidden="false" customHeight="true" outlineLevel="0" collapsed="false">
      <c r="A105" s="0" t="str">
        <f aca="false">'DCB - IP - Mirror'!C105</f>
        <v>DCB_5_gamma_a_P/N_S</v>
      </c>
      <c r="B105" s="98" t="str">
        <f aca="false">IF(ISNUMBER(SEARCH("_P/N",A105)),SUBSTITUTE(A105,"_P/N",""),"")</f>
        <v>DCB_5_gamma_a_S</v>
      </c>
      <c r="C105" s="98" t="str">
        <f aca="false">'DCB - IP - Mirror'!E105</f>
        <v>P36 - 3/11</v>
      </c>
      <c r="D105" s="0" t="str">
        <f aca="false">'DCB - IP - Mirror'!F105</f>
        <v>64 - J12 - 6/5</v>
      </c>
      <c r="E105" s="0" t="e">
        <f aca="false">'DCB - IP - Mirror'!L105</f>
        <v>#NAME?</v>
      </c>
      <c r="F105" s="98" t="e">
        <f aca="false">CONCATENATE(IF(ISNUMBER(SEARCH("2.5V:",D105)),SUBSTITUTE(D105,"2.5V:",""),D105),"   ",E105)</f>
        <v>#NAME?</v>
      </c>
      <c r="G105" s="98" t="e">
        <f aca="false">'DCB - IP - Mirror'!N105</f>
        <v>#NAME?</v>
      </c>
      <c r="H105" s="98" t="e">
        <f aca="false">'DCB - IP - Mirror'!O105</f>
        <v>#NAME?</v>
      </c>
      <c r="J105" s="254"/>
      <c r="L105" s="254"/>
    </row>
    <row r="106" customFormat="false" ht="45" hidden="false" customHeight="true" outlineLevel="0" collapsed="false">
      <c r="A106" s="0" t="str">
        <f aca="false">'DCB - IP - Mirror'!C106</f>
        <v>DCB_4_5_gamma_a_25_P/N</v>
      </c>
      <c r="B106" s="98" t="str">
        <f aca="false">IF(ISNUMBER(SEARCH("_P/N",A106)),SUBSTITUTE(A106,"_P/N",""),"")</f>
        <v>DCB_4_5_gamma_a_25</v>
      </c>
      <c r="C106" s="98" t="str">
        <f aca="false">'DCB - IP - Mirror'!E106</f>
        <v>P36 - 4/12</v>
      </c>
      <c r="D106" s="0" t="str">
        <f aca="false">'DCB - IP - Mirror'!F106</f>
        <v>2.5V: 67 - J13 - 4/3</v>
      </c>
      <c r="E106" s="0" t="e">
        <f aca="false">'DCB - IP - Mirror'!L106</f>
        <v>#NAME?</v>
      </c>
      <c r="F106" s="98" t="e">
        <f aca="false">CONCATENATE(IF(ISNUMBER(SEARCH("2.5V:",D106)),SUBSTITUTE(D106,"2.5V:",""),D106),"   ",E106)</f>
        <v>#NAME?</v>
      </c>
      <c r="G106" s="98" t="e">
        <f aca="false">'DCB - IP - Mirror'!N106</f>
        <v>#NAME?</v>
      </c>
      <c r="H106" s="98" t="e">
        <f aca="false">'DCB - IP - Mirror'!O106</f>
        <v>#NAME?</v>
      </c>
      <c r="J106" s="256"/>
    </row>
    <row r="107" customFormat="false" ht="45" hidden="false" customHeight="true" outlineLevel="0" collapsed="false">
      <c r="A107" s="0" t="str">
        <f aca="false">'DCB - IP - Mirror'!C107</f>
        <v>DCB_5_gamma_a_P/N</v>
      </c>
      <c r="B107" s="98" t="str">
        <f aca="false">IF(ISNUMBER(SEARCH("_P/N",A107)),SUBSTITUTE(A107,"_P/N",""),"")</f>
        <v>DCB_5_gamma_a</v>
      </c>
      <c r="C107" s="98" t="str">
        <f aca="false">'DCB - IP - Mirror'!E107</f>
        <v>P36 - 5/13</v>
      </c>
      <c r="D107" s="0" t="str">
        <f aca="false">'DCB - IP - Mirror'!F107</f>
        <v>64 - J12 - 8/7</v>
      </c>
      <c r="E107" s="0" t="e">
        <f aca="false">'DCB - IP - Mirror'!L107</f>
        <v>#NAME?</v>
      </c>
      <c r="F107" s="98" t="e">
        <f aca="false">CONCATENATE(IF(ISNUMBER(SEARCH("2.5V:",D107)),SUBSTITUTE(D107,"2.5V:",""),D107),"   ",E107)</f>
        <v>#NAME?</v>
      </c>
      <c r="G107" s="98" t="e">
        <f aca="false">'DCB - IP - Mirror'!N107</f>
        <v>#NAME?</v>
      </c>
      <c r="H107" s="98" t="e">
        <f aca="false">'DCB - IP - Mirror'!O107</f>
        <v>#NAME?</v>
      </c>
      <c r="J107" s="254"/>
      <c r="L107" s="254"/>
    </row>
  </sheetData>
  <mergeCells count="2">
    <mergeCell ref="B1:E1"/>
    <mergeCell ref="J2:L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8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32" activeCellId="0" sqref="L32"/>
    </sheetView>
  </sheetViews>
  <sheetFormatPr defaultRowHeight="15" zeroHeight="false" outlineLevelRow="0" outlineLevelCol="0"/>
  <cols>
    <col collapsed="false" customWidth="true" hidden="false" outlineLevel="0" max="21" min="1" style="0" width="8.67"/>
    <col collapsed="false" customWidth="true" hidden="false" outlineLevel="0" max="25" min="22" style="8" width="9.14"/>
    <col collapsed="false" customWidth="true" hidden="false" outlineLevel="0" max="1025" min="26" style="0" width="8.67"/>
  </cols>
  <sheetData>
    <row r="1" customFormat="false" ht="15" hidden="false" customHeight="false" outlineLevel="0" collapsed="false">
      <c r="A1" s="8"/>
      <c r="B1" s="8"/>
      <c r="C1" s="8"/>
      <c r="D1" s="7" t="s">
        <v>1522</v>
      </c>
      <c r="E1" s="7"/>
      <c r="F1" s="7"/>
      <c r="G1" s="7"/>
      <c r="H1" s="7" t="s">
        <v>1523</v>
      </c>
      <c r="I1" s="7"/>
      <c r="J1" s="7"/>
      <c r="K1" s="7"/>
      <c r="X1" s="8" t="s">
        <v>43</v>
      </c>
    </row>
    <row r="2" customFormat="false" ht="15" hidden="false" customHeight="false" outlineLevel="0" collapsed="false">
      <c r="A2" s="8" t="s">
        <v>41</v>
      </c>
      <c r="B2" s="8" t="s">
        <v>1524</v>
      </c>
      <c r="C2" s="8" t="s">
        <v>1525</v>
      </c>
      <c r="D2" s="8" t="s">
        <v>44</v>
      </c>
      <c r="E2" s="8" t="s">
        <v>672</v>
      </c>
      <c r="F2" s="8" t="s">
        <v>673</v>
      </c>
      <c r="G2" s="8" t="s">
        <v>43</v>
      </c>
      <c r="H2" s="258" t="s">
        <v>44</v>
      </c>
      <c r="I2" s="258" t="s">
        <v>672</v>
      </c>
      <c r="J2" s="258" t="s">
        <v>673</v>
      </c>
      <c r="K2" s="258" t="s">
        <v>43</v>
      </c>
      <c r="Q2" s="0" t="n">
        <v>11</v>
      </c>
      <c r="R2" s="0" t="s">
        <v>58</v>
      </c>
      <c r="S2" s="0" t="s">
        <v>44</v>
      </c>
      <c r="T2" s="0" t="e">
        <f aca="false" t="array" ref="T2:T2">INDEX(INDEX($H$3:$K$18,,MATCH(S2,$H$2:$K$2,0)),MATCH(1,COUNTIFS(Q2,$A$3:$A$18,R2,$C$3:$C$18),0))</f>
        <v>#NAME?</v>
      </c>
      <c r="V2" s="100" t="s">
        <v>41</v>
      </c>
      <c r="W2" s="100" t="s">
        <v>1525</v>
      </c>
      <c r="X2" s="100" t="s">
        <v>1526</v>
      </c>
      <c r="Y2" s="100" t="s">
        <v>1527</v>
      </c>
      <c r="Z2" s="100" t="s">
        <v>1528</v>
      </c>
    </row>
    <row r="3" customFormat="false" ht="15" hidden="false" customHeight="false" outlineLevel="0" collapsed="false">
      <c r="A3" s="8" t="n">
        <v>1</v>
      </c>
      <c r="B3" s="8" t="s">
        <v>1529</v>
      </c>
      <c r="C3" s="259" t="e">
        <f aca="false" t="array" ref="C3:C3">INDEX(color,_xlfn.xmatch(B3,section))</f>
        <v>#NAME?</v>
      </c>
      <c r="D3" s="260" t="e">
        <f aca="false" t="array" ref="D3:D3">INDEX([3]Summary!E$3:E$13,_xlfn.xmatch([3]LVRs!$B3,section))</f>
        <v>#NAME?</v>
      </c>
      <c r="E3" s="260" t="e">
        <f aca="false" t="array" ref="E3:E3">INDEX([3]Summary!F$3:F$13,_xlfn.xmatch([3]LVRs!$B3,section))</f>
        <v>#NAME?</v>
      </c>
      <c r="F3" s="260" t="e">
        <f aca="false" t="array" ref="F3:F3">INDEX([3]Summary!G$3:G$13,_xlfn.xmatch([3]LVRs!$B3,section))</f>
        <v>#NAME?</v>
      </c>
      <c r="G3" s="260" t="e">
        <f aca="false" t="array" ref="G3:G3">INDEX([3]Summary!H$3:H$13,_xlfn.xmatch([3]LVRs!$B3,section))</f>
        <v>#NAME?</v>
      </c>
      <c r="H3" s="259" t="str">
        <f aca="false">IF(D3=6.2,"|6.4|",IF(D3=6.6,"|6.8|",IF(D3=7,"|7.2|",IF(D3=7.4,"|7.6|",IF(D3=8.2,"|8.4|",[2]LVRs!D3)))))</f>
        <v>|6.8|</v>
      </c>
      <c r="I3" s="259" t="n">
        <f aca="false">IF(E3=6.2,"|6.4|",IF(E3=6.6,"|6.8|",IF(E3=7,"|7.2|",IF(E3=7.4,"|7.6|",IF(E3=8.2,"|8.4|",[2]LVRs!E3)))))</f>
        <v>7.6</v>
      </c>
      <c r="J3" s="259" t="str">
        <f aca="false">IF(F3=6.2,"|6.4|",IF(F3=6.6,"|6.8|",IF(F3=7,"|7.2|",IF(F3=7.4,"|7.6|",IF(F3=8.2,"|8.4|",[2]LVRs!F3)))))</f>
        <v>|7.6|</v>
      </c>
      <c r="K3" s="259" t="n">
        <f aca="false">IF(G3=6.2,"|6.4|",IF(G3=6.6,"|6.8|",IF(G3=7,"|7.2|",IF(G3=7.4,"|7.6|",IF(G3=8.2,"|8.4|",[2]LVRs!G3)))))</f>
        <v>8</v>
      </c>
      <c r="Q3" s="0" t="n">
        <v>1</v>
      </c>
      <c r="R3" s="0" t="s">
        <v>58</v>
      </c>
      <c r="S3" s="0" t="s">
        <v>672</v>
      </c>
      <c r="T3" s="0" t="e">
        <f aca="false" t="array" ref="T3:T3">INDEX(INDEX($H$3:$K$18,,MATCH($S3,$H$2:$K$2,0)),MATCH(1,COUNTIFS($Q3,$A$3:$A$18,$R3,$C$3:$C$18),0))</f>
        <v>#NAME?</v>
      </c>
      <c r="U3" s="0" t="e">
        <f aca="false" t="array" ref="U3:U3">MATCH(1,COUNTIFS($Q3,$A$3:$A$18,$R3,$C$3:$C$18),0)</f>
        <v>#NAME?</v>
      </c>
      <c r="V3" s="8" t="n">
        <v>1</v>
      </c>
      <c r="W3" s="8" t="s">
        <v>177</v>
      </c>
      <c r="X3" s="8" t="str">
        <f aca="false">$X$1</f>
        <v>A-bot</v>
      </c>
      <c r="Y3" s="8" t="e">
        <f aca="false" t="array" ref="Y3:Y3">INDEX(INDEX($H$3:$K$77,,MATCH(X3,$H$2:$K$2,0)),MATCH(1,COUNTIFS(V3,$A$3:$A$77,W3,$C$3:$C$77),0))</f>
        <v>#NAME?</v>
      </c>
      <c r="Z3" s="8" t="e">
        <f aca="false" t="array" ref="Z3:Z3">INDEX($B$3:$B$77,MATCH(1,COUNTIFS($V3,$A$3:$A$77,$W3,$C$3:$C$77),0))</f>
        <v>#NAME?</v>
      </c>
    </row>
    <row r="4" customFormat="false" ht="15" hidden="false" customHeight="false" outlineLevel="0" collapsed="false">
      <c r="A4" s="8" t="n">
        <f aca="false">A3</f>
        <v>1</v>
      </c>
      <c r="B4" s="8" t="s">
        <v>1530</v>
      </c>
      <c r="C4" s="259" t="e">
        <f aca="false" t="array" ref="C4:C4">INDEX(color,_xlfn.xmatch(B4,section))</f>
        <v>#NAME?</v>
      </c>
      <c r="D4" s="260" t="e">
        <f aca="false" t="array" ref="D4:D4">INDEX([3]Summary!E$3:E$13,_xlfn.xmatch([3]LVRs!$B4,section))</f>
        <v>#NAME?</v>
      </c>
      <c r="E4" s="260" t="e">
        <f aca="false" t="array" ref="E4:E4">INDEX([3]Summary!F$3:F$13,_xlfn.xmatch([3]LVRs!$B4,section))</f>
        <v>#NAME?</v>
      </c>
      <c r="F4" s="260" t="e">
        <f aca="false" t="array" ref="F4:F4">INDEX([3]Summary!G$3:G$13,_xlfn.xmatch([3]LVRs!$B4,section))</f>
        <v>#NAME?</v>
      </c>
      <c r="G4" s="260" t="e">
        <f aca="false" t="array" ref="G4:G4">INDEX([3]Summary!H$3:H$13,_xlfn.xmatch([3]LVRs!$B4,section))</f>
        <v>#NAME?</v>
      </c>
      <c r="H4" s="259" t="str">
        <f aca="false">IF(D4=6.2,"|6.4|",IF(D4=6.6,"|6.8|",IF(D4=7,"|7.2|",IF(D4=7.4,"|7.6|",IF(D4=8.2,"|8.4|",[2]LVRs!D4)))))</f>
        <v>|6.4|</v>
      </c>
      <c r="I4" s="259" t="n">
        <f aca="false">IF(E4=6.2,"|6.4|",IF(E4=6.6,"|6.8|",IF(E4=7,"|7.2|",IF(E4=7.4,"|7.6|",IF(E4=8.2,"|8.4|",[2]LVRs!E4)))))</f>
        <v>7.2</v>
      </c>
      <c r="J4" s="259" t="str">
        <f aca="false">IF(F4=6.2,"|6.4|",IF(F4=6.6,"|6.8|",IF(F4=7,"|7.2|",IF(F4=7.4,"|7.6|",IF(F4=8.2,"|8.4|",[2]LVRs!F4)))))</f>
        <v>|6.8|</v>
      </c>
      <c r="K4" s="259" t="n">
        <f aca="false">IF(G4=6.2,"|6.4|",IF(G4=6.6,"|6.8|",IF(G4=7,"|7.2|",IF(G4=7.4,"|7.6|",IF(G4=8.2,"|8.4|",[2]LVRs!G4)))))</f>
        <v>7.2</v>
      </c>
      <c r="V4" s="8" t="n">
        <v>1</v>
      </c>
      <c r="W4" s="8" t="s">
        <v>58</v>
      </c>
      <c r="X4" s="8" t="str">
        <f aca="false">$X$1</f>
        <v>A-bot</v>
      </c>
      <c r="Y4" s="8" t="e">
        <f aca="false" t="array" ref="Y4:Y4">INDEX(INDEX($H$3:$K$77,,MATCH(X4,$H$2:$K$2,0)),MATCH(1,COUNTIFS(V4,$A$3:$A$77,W4,$C$3:$C$77),0))</f>
        <v>#NAME?</v>
      </c>
      <c r="Z4" s="8" t="e">
        <f aca="false" t="array" ref="Z4:Z4">INDEX($B$3:$B$77,MATCH(1,COUNTIFS($V4,$A$3:$A$77,$W4,$C$3:$C$77),0))</f>
        <v>#NAME?</v>
      </c>
    </row>
    <row r="5" customFormat="false" ht="15" hidden="false" customHeight="false" outlineLevel="0" collapsed="false">
      <c r="A5" s="8" t="n">
        <f aca="false">A3+1</f>
        <v>2</v>
      </c>
      <c r="B5" s="8" t="s">
        <v>1529</v>
      </c>
      <c r="C5" s="259" t="e">
        <f aca="false" t="array" ref="C5:C5">INDEX(color,_xlfn.xmatch(B5,section))</f>
        <v>#NAME?</v>
      </c>
      <c r="D5" s="260" t="e">
        <f aca="false" t="array" ref="D5:D5">INDEX([3]Summary!E$3:E$13,_xlfn.xmatch([3]LVRs!$B5,section))</f>
        <v>#NAME?</v>
      </c>
      <c r="E5" s="260" t="e">
        <f aca="false" t="array" ref="E5:E5">INDEX([3]Summary!F$3:F$13,_xlfn.xmatch([3]LVRs!$B5,section))</f>
        <v>#NAME?</v>
      </c>
      <c r="F5" s="260" t="e">
        <f aca="false" t="array" ref="F5:F5">INDEX([3]Summary!G$3:G$13,_xlfn.xmatch([3]LVRs!$B5,section))</f>
        <v>#NAME?</v>
      </c>
      <c r="G5" s="260" t="e">
        <f aca="false" t="array" ref="G5:G5">INDEX([3]Summary!H$3:H$13,_xlfn.xmatch([3]LVRs!$B5,section))</f>
        <v>#NAME?</v>
      </c>
      <c r="H5" s="259" t="str">
        <f aca="false">IF(D5=6.2,"|6.4|",IF(D5=6.6,"|6.8|",IF(D5=7,"|7.2|",IF(D5=7.4,"|7.6|",IF(D5=8.2,"|8.4|",[2]LVRs!D5)))))</f>
        <v>|6.8|</v>
      </c>
      <c r="I5" s="259" t="n">
        <f aca="false">IF(E5=6.2,"|6.4|",IF(E5=6.6,"|6.8|",IF(E5=7,"|7.2|",IF(E5=7.4,"|7.6|",IF(E5=8.2,"|8.4|",[2]LVRs!E5)))))</f>
        <v>7.6</v>
      </c>
      <c r="J5" s="259" t="str">
        <f aca="false">IF(F5=6.2,"|6.4|",IF(F5=6.6,"|6.8|",IF(F5=7,"|7.2|",IF(F5=7.4,"|7.6|",IF(F5=8.2,"|8.4|",[2]LVRs!F5)))))</f>
        <v>|7.6|</v>
      </c>
      <c r="K5" s="259" t="n">
        <f aca="false">IF(G5=6.2,"|6.4|",IF(G5=6.6,"|6.8|",IF(G5=7,"|7.2|",IF(G5=7.4,"|7.6|",IF(G5=8.2,"|8.4|",[2]LVRs!G5)))))</f>
        <v>8</v>
      </c>
      <c r="V5" s="8" t="n">
        <v>2</v>
      </c>
      <c r="W5" s="8" t="s">
        <v>177</v>
      </c>
      <c r="X5" s="8" t="str">
        <f aca="false">$X$1</f>
        <v>A-bot</v>
      </c>
      <c r="Y5" s="8" t="e">
        <f aca="false" t="array" ref="Y5:Y5">INDEX(INDEX($H$3:$K$77,,MATCH(X5,$H$2:$K$2,0)),MATCH(1,COUNTIFS(V5,$A$3:$A$77,W5,$C$3:$C$77),0))</f>
        <v>#NAME?</v>
      </c>
      <c r="Z5" s="8" t="e">
        <f aca="false" t="array" ref="Z5:Z5">INDEX($B$3:$B$77,MATCH(1,COUNTIFS($V5,$A$3:$A$77,$W5,$C$3:$C$77),0))</f>
        <v>#NAME?</v>
      </c>
    </row>
    <row r="6" customFormat="false" ht="15" hidden="false" customHeight="false" outlineLevel="0" collapsed="false">
      <c r="A6" s="8" t="n">
        <f aca="false">A5</f>
        <v>2</v>
      </c>
      <c r="B6" s="8" t="s">
        <v>1530</v>
      </c>
      <c r="C6" s="259" t="e">
        <f aca="false" t="array" ref="C6:C6">INDEX(color,_xlfn.xmatch(B6,section))</f>
        <v>#NAME?</v>
      </c>
      <c r="D6" s="260" t="e">
        <f aca="false" t="array" ref="D6:D6">INDEX([3]Summary!E$3:E$13,_xlfn.xmatch([3]LVRs!$B6,section))</f>
        <v>#NAME?</v>
      </c>
      <c r="E6" s="260" t="e">
        <f aca="false" t="array" ref="E6:E6">INDEX([3]Summary!F$3:F$13,_xlfn.xmatch([3]LVRs!$B6,section))</f>
        <v>#NAME?</v>
      </c>
      <c r="F6" s="260" t="e">
        <f aca="false" t="array" ref="F6:F6">INDEX([3]Summary!G$3:G$13,_xlfn.xmatch([3]LVRs!$B6,section))</f>
        <v>#NAME?</v>
      </c>
      <c r="G6" s="260" t="e">
        <f aca="false" t="array" ref="G6:G6">INDEX([3]Summary!H$3:H$13,_xlfn.xmatch([3]LVRs!$B6,section))</f>
        <v>#NAME?</v>
      </c>
      <c r="H6" s="259" t="str">
        <f aca="false">IF(D6=6.2,"|6.4|",IF(D6=6.6,"|6.8|",IF(D6=7,"|7.2|",IF(D6=7.4,"|7.6|",IF(D6=8.2,"|8.4|",[2]LVRs!D6)))))</f>
        <v>|6.4|</v>
      </c>
      <c r="I6" s="259" t="n">
        <f aca="false">IF(E6=6.2,"|6.4|",IF(E6=6.6,"|6.8|",IF(E6=7,"|7.2|",IF(E6=7.4,"|7.6|",IF(E6=8.2,"|8.4|",[2]LVRs!E6)))))</f>
        <v>7.2</v>
      </c>
      <c r="J6" s="259" t="str">
        <f aca="false">IF(F6=6.2,"|6.4|",IF(F6=6.6,"|6.8|",IF(F6=7,"|7.2|",IF(F6=7.4,"|7.6|",IF(F6=8.2,"|8.4|",[2]LVRs!F6)))))</f>
        <v>|6.8|</v>
      </c>
      <c r="K6" s="259" t="n">
        <f aca="false">IF(G6=6.2,"|6.4|",IF(G6=6.6,"|6.8|",IF(G6=7,"|7.2|",IF(G6=7.4,"|7.6|",IF(G6=8.2,"|8.4|",[2]LVRs!G6)))))</f>
        <v>7.2</v>
      </c>
      <c r="V6" s="8" t="n">
        <v>2</v>
      </c>
      <c r="W6" s="8" t="s">
        <v>58</v>
      </c>
      <c r="X6" s="8" t="str">
        <f aca="false">$X$1</f>
        <v>A-bot</v>
      </c>
      <c r="Y6" s="8" t="e">
        <f aca="false" t="array" ref="Y6:Y6">INDEX(INDEX($H$3:$K$77,,MATCH(X6,$H$2:$K$2,0)),MATCH(1,COUNTIFS(V6,$A$3:$A$77,W6,$C$3:$C$77),0))</f>
        <v>#NAME?</v>
      </c>
      <c r="Z6" s="8" t="e">
        <f aca="false" t="array" ref="Z6:Z6">INDEX($B$3:$B$77,MATCH(1,COUNTIFS($V6,$A$3:$A$77,$W6,$C$3:$C$77),0))</f>
        <v>#NAME?</v>
      </c>
    </row>
    <row r="7" customFormat="false" ht="15" hidden="false" customHeight="false" outlineLevel="0" collapsed="false">
      <c r="A7" s="8" t="n">
        <f aca="false">A5+1</f>
        <v>3</v>
      </c>
      <c r="B7" s="8" t="s">
        <v>1531</v>
      </c>
      <c r="C7" s="259" t="e">
        <f aca="false" t="array" ref="C7:C7">INDEX(color,_xlfn.xmatch(B7,section))</f>
        <v>#NAME?</v>
      </c>
      <c r="D7" s="260" t="e">
        <f aca="false" t="array" ref="D7:D7">INDEX([3]Summary!E$3:E$13,_xlfn.xmatch([3]LVRs!$B7,section))</f>
        <v>#NAME?</v>
      </c>
      <c r="E7" s="260" t="e">
        <f aca="false" t="array" ref="E7:E7">INDEX([3]Summary!F$3:F$13,_xlfn.xmatch([3]LVRs!$B7,section))</f>
        <v>#NAME?</v>
      </c>
      <c r="F7" s="260" t="e">
        <f aca="false" t="array" ref="F7:F7">INDEX([3]Summary!G$3:G$13,_xlfn.xmatch([3]LVRs!$B7,section))</f>
        <v>#NAME?</v>
      </c>
      <c r="G7" s="260" t="e">
        <f aca="false" t="array" ref="G7:G7">INDEX([3]Summary!H$3:H$13,_xlfn.xmatch([3]LVRs!$B7,section))</f>
        <v>#NAME?</v>
      </c>
      <c r="H7" s="259" t="str">
        <f aca="false">IF(D7=6.2,"|6.4|",IF(D7=6.6,"|6.8|",IF(D7=7,"|7.2|",IF(D7=7.4,"|7.6|",IF(D7=8.2,"|8.4|",[2]LVRs!D7)))))</f>
        <v>|6.8|</v>
      </c>
      <c r="I7" s="259" t="n">
        <f aca="false">IF(E7=6.2,"|6.4|",IF(E7=6.6,"|6.8|",IF(E7=7,"|7.2|",IF(E7=7.4,"|7.6|",IF(E7=8.2,"|8.4|",[2]LVRs!E7)))))</f>
        <v>7.8</v>
      </c>
      <c r="J7" s="259" t="n">
        <f aca="false">IF(F7=6.2,"|6.4|",IF(F7=6.6,"|6.8|",IF(F7=7,"|7.2|",IF(F7=7.4,"|7.6|",IF(F7=8.2,"|8.4|",[2]LVRs!F7)))))</f>
        <v>7.2</v>
      </c>
      <c r="K7" s="259" t="n">
        <f aca="false">IF(G7=6.2,"|6.4|",IF(G7=6.6,"|6.8|",IF(G7=7,"|7.2|",IF(G7=7.4,"|7.6|",IF(G7=8.2,"|8.4|",[2]LVRs!G7)))))</f>
        <v>7.6</v>
      </c>
      <c r="V7" s="8" t="n">
        <v>3</v>
      </c>
      <c r="W7" s="8" t="s">
        <v>58</v>
      </c>
      <c r="X7" s="8" t="str">
        <f aca="false">$X$1</f>
        <v>A-bot</v>
      </c>
      <c r="Y7" s="8" t="e">
        <f aca="false" t="array" ref="Y7:Y7">INDEX(INDEX($H$3:$K$77,,MATCH(X7,$H$2:$K$2,0)),MATCH(1,COUNTIFS(V7,$A$3:$A$77,W7,$C$3:$C$77),0))</f>
        <v>#NAME?</v>
      </c>
      <c r="Z7" s="8" t="e">
        <f aca="false" t="array" ref="Z7:Z7">INDEX($B$3:$B$77,MATCH(1,COUNTIFS($V7,$A$3:$A$77,$W7,$C$3:$C$77),0))</f>
        <v>#NAME?</v>
      </c>
    </row>
    <row r="8" customFormat="false" ht="15" hidden="false" customHeight="false" outlineLevel="0" collapsed="false">
      <c r="A8" s="8" t="n">
        <f aca="false">A7+1</f>
        <v>4</v>
      </c>
      <c r="B8" s="8" t="s">
        <v>1531</v>
      </c>
      <c r="C8" s="259" t="e">
        <f aca="false" t="array" ref="C8:C8">INDEX(color,_xlfn.xmatch(B8,section))</f>
        <v>#NAME?</v>
      </c>
      <c r="D8" s="260" t="e">
        <f aca="false" t="array" ref="D8:D8">INDEX([3]Summary!E$3:E$13,_xlfn.xmatch([3]LVRs!$B8,section))</f>
        <v>#NAME?</v>
      </c>
      <c r="E8" s="260" t="e">
        <f aca="false" t="array" ref="E8:E8">INDEX([3]Summary!F$3:F$13,_xlfn.xmatch([3]LVRs!$B8,section))</f>
        <v>#NAME?</v>
      </c>
      <c r="F8" s="260" t="e">
        <f aca="false" t="array" ref="F8:F8">INDEX([3]Summary!G$3:G$13,_xlfn.xmatch([3]LVRs!$B8,section))</f>
        <v>#NAME?</v>
      </c>
      <c r="G8" s="260" t="e">
        <f aca="false" t="array" ref="G8:G8">INDEX([3]Summary!H$3:H$13,_xlfn.xmatch([3]LVRs!$B8,section))</f>
        <v>#NAME?</v>
      </c>
      <c r="H8" s="259" t="str">
        <f aca="false">IF(D8=6.2,"|6.4|",IF(D8=6.6,"|6.8|",IF(D8=7,"|7.2|",IF(D8=7.4,"|7.6|",IF(D8=8.2,"|8.4|",[2]LVRs!D8)))))</f>
        <v>|6.8|</v>
      </c>
      <c r="I8" s="259" t="n">
        <f aca="false">IF(E8=6.2,"|6.4|",IF(E8=6.6,"|6.8|",IF(E8=7,"|7.2|",IF(E8=7.4,"|7.6|",IF(E8=8.2,"|8.4|",[2]LVRs!E8)))))</f>
        <v>7.8</v>
      </c>
      <c r="J8" s="259" t="n">
        <f aca="false">IF(F8=6.2,"|6.4|",IF(F8=6.6,"|6.8|",IF(F8=7,"|7.2|",IF(F8=7.4,"|7.6|",IF(F8=8.2,"|8.4|",[2]LVRs!F8)))))</f>
        <v>7.2</v>
      </c>
      <c r="K8" s="259" t="n">
        <f aca="false">IF(G8=6.2,"|6.4|",IF(G8=6.6,"|6.8|",IF(G8=7,"|7.2|",IF(G8=7.4,"|7.6|",IF(G8=8.2,"|8.4|",[2]LVRs!G8)))))</f>
        <v>7.6</v>
      </c>
      <c r="V8" s="8" t="n">
        <v>4</v>
      </c>
      <c r="W8" s="8" t="s">
        <v>58</v>
      </c>
      <c r="X8" s="8" t="str">
        <f aca="false">$X$1</f>
        <v>A-bot</v>
      </c>
      <c r="Y8" s="8" t="e">
        <f aca="false" t="array" ref="Y8:Y8">INDEX(INDEX($H$3:$K$77,,MATCH(X8,$H$2:$K$2,0)),MATCH(1,COUNTIFS(V8,$A$3:$A$77,W8,$C$3:$C$77),0))</f>
        <v>#NAME?</v>
      </c>
      <c r="Z8" s="8" t="e">
        <f aca="false" t="array" ref="Z8:Z8">INDEX($B$3:$B$77,MATCH(1,COUNTIFS($V8,$A$3:$A$77,$W8,$C$3:$C$77),0))</f>
        <v>#NAME?</v>
      </c>
    </row>
    <row r="9" customFormat="false" ht="15" hidden="false" customHeight="false" outlineLevel="0" collapsed="false">
      <c r="A9" s="8" t="n">
        <f aca="false">A8+1</f>
        <v>5</v>
      </c>
      <c r="B9" s="8" t="s">
        <v>1531</v>
      </c>
      <c r="C9" s="259" t="e">
        <f aca="false" t="array" ref="C9:C9">INDEX(color,_xlfn.xmatch(B9,section))</f>
        <v>#NAME?</v>
      </c>
      <c r="D9" s="260" t="e">
        <f aca="false" t="array" ref="D9:D9">INDEX([3]Summary!E$3:E$13,_xlfn.xmatch([3]LVRs!$B9,section))</f>
        <v>#NAME?</v>
      </c>
      <c r="E9" s="260" t="e">
        <f aca="false" t="array" ref="E9:E9">INDEX([3]Summary!F$3:F$13,_xlfn.xmatch([3]LVRs!$B9,section))</f>
        <v>#NAME?</v>
      </c>
      <c r="F9" s="260" t="e">
        <f aca="false" t="array" ref="F9:F9">INDEX([3]Summary!G$3:G$13,_xlfn.xmatch([3]LVRs!$B9,section))</f>
        <v>#NAME?</v>
      </c>
      <c r="G9" s="260" t="e">
        <f aca="false" t="array" ref="G9:G9">INDEX([3]Summary!H$3:H$13,_xlfn.xmatch([3]LVRs!$B9,section))</f>
        <v>#NAME?</v>
      </c>
      <c r="H9" s="259" t="str">
        <f aca="false">IF(D9=6.2,"|6.4|",IF(D9=6.6,"|6.8|",IF(D9=7,"|7.2|",IF(D9=7.4,"|7.6|",IF(D9=8.2,"|8.4|",[2]LVRs!D9)))))</f>
        <v>|6.8|</v>
      </c>
      <c r="I9" s="259" t="n">
        <f aca="false">IF(E9=6.2,"|6.4|",IF(E9=6.6,"|6.8|",IF(E9=7,"|7.2|",IF(E9=7.4,"|7.6|",IF(E9=8.2,"|8.4|",[2]LVRs!E9)))))</f>
        <v>7.8</v>
      </c>
      <c r="J9" s="259" t="n">
        <f aca="false">IF(F9=6.2,"|6.4|",IF(F9=6.6,"|6.8|",IF(F9=7,"|7.2|",IF(F9=7.4,"|7.6|",IF(F9=8.2,"|8.4|",[2]LVRs!F9)))))</f>
        <v>7.2</v>
      </c>
      <c r="K9" s="259" t="n">
        <f aca="false">IF(G9=6.2,"|6.4|",IF(G9=6.6,"|6.8|",IF(G9=7,"|7.2|",IF(G9=7.4,"|7.6|",IF(G9=8.2,"|8.4|",[2]LVRs!G9)))))</f>
        <v>7.6</v>
      </c>
      <c r="V9" s="8" t="n">
        <v>5</v>
      </c>
      <c r="W9" s="8" t="s">
        <v>58</v>
      </c>
      <c r="X9" s="8" t="str">
        <f aca="false">$X$1</f>
        <v>A-bot</v>
      </c>
      <c r="Y9" s="8" t="e">
        <f aca="false" t="array" ref="Y9:Y9">INDEX(INDEX($H$3:$K$77,,MATCH(X9,$H$2:$K$2,0)),MATCH(1,COUNTIFS(V9,$A$3:$A$77,W9,$C$3:$C$77),0))</f>
        <v>#NAME?</v>
      </c>
      <c r="Z9" s="8" t="e">
        <f aca="false" t="array" ref="Z9:Z9">INDEX($B$3:$B$77,MATCH(1,COUNTIFS($V9,$A$3:$A$77,$W9,$C$3:$C$77),0))</f>
        <v>#NAME?</v>
      </c>
    </row>
    <row r="10" customFormat="false" ht="15" hidden="false" customHeight="false" outlineLevel="0" collapsed="false">
      <c r="A10" s="8" t="n">
        <f aca="false">A9+1</f>
        <v>6</v>
      </c>
      <c r="B10" s="8" t="s">
        <v>1531</v>
      </c>
      <c r="C10" s="259" t="e">
        <f aca="false" t="array" ref="C10:C10">INDEX(color,_xlfn.xmatch(B10,section))</f>
        <v>#NAME?</v>
      </c>
      <c r="D10" s="260" t="e">
        <f aca="false" t="array" ref="D10:D10">INDEX([3]Summary!E$3:E$13,_xlfn.xmatch([3]LVRs!$B10,section))</f>
        <v>#NAME?</v>
      </c>
      <c r="E10" s="260" t="e">
        <f aca="false" t="array" ref="E10:E10">INDEX([3]Summary!F$3:F$13,_xlfn.xmatch([3]LVRs!$B10,section))</f>
        <v>#NAME?</v>
      </c>
      <c r="F10" s="260" t="e">
        <f aca="false" t="array" ref="F10:F10">INDEX([3]Summary!G$3:G$13,_xlfn.xmatch([3]LVRs!$B10,section))</f>
        <v>#NAME?</v>
      </c>
      <c r="G10" s="260" t="e">
        <f aca="false" t="array" ref="G10:G10">INDEX([3]Summary!H$3:H$13,_xlfn.xmatch([3]LVRs!$B10,section))</f>
        <v>#NAME?</v>
      </c>
      <c r="H10" s="259" t="str">
        <f aca="false">IF(D10=6.2,"|6.4|",IF(D10=6.6,"|6.8|",IF(D10=7,"|7.2|",IF(D10=7.4,"|7.6|",IF(D10=8.2,"|8.4|",[2]LVRs!D10)))))</f>
        <v>|6.8|</v>
      </c>
      <c r="I10" s="259" t="n">
        <f aca="false">IF(E10=6.2,"|6.4|",IF(E10=6.6,"|6.8|",IF(E10=7,"|7.2|",IF(E10=7.4,"|7.6|",IF(E10=8.2,"|8.4|",[2]LVRs!E10)))))</f>
        <v>7.8</v>
      </c>
      <c r="J10" s="259" t="n">
        <f aca="false">IF(F10=6.2,"|6.4|",IF(F10=6.6,"|6.8|",IF(F10=7,"|7.2|",IF(F10=7.4,"|7.6|",IF(F10=8.2,"|8.4|",[2]LVRs!F10)))))</f>
        <v>7.2</v>
      </c>
      <c r="K10" s="259" t="n">
        <f aca="false">IF(G10=6.2,"|6.4|",IF(G10=6.6,"|6.8|",IF(G10=7,"|7.2|",IF(G10=7.4,"|7.6|",IF(G10=8.2,"|8.4|",[2]LVRs!G10)))))</f>
        <v>7.6</v>
      </c>
      <c r="V10" s="8" t="n">
        <v>6</v>
      </c>
      <c r="W10" s="8" t="s">
        <v>58</v>
      </c>
      <c r="X10" s="8" t="str">
        <f aca="false">$X$1</f>
        <v>A-bot</v>
      </c>
      <c r="Y10" s="8" t="e">
        <f aca="false" t="array" ref="Y10:Y10">INDEX(INDEX($H$3:$K$77,,MATCH(X10,$H$2:$K$2,0)),MATCH(1,COUNTIFS(V10,$A$3:$A$77,W10,$C$3:$C$77),0))</f>
        <v>#NAME?</v>
      </c>
      <c r="Z10" s="8" t="e">
        <f aca="false" t="array" ref="Z10:Z10">INDEX($B$3:$B$77,MATCH(1,COUNTIFS($V10,$A$3:$A$77,$W10,$C$3:$C$77),0))</f>
        <v>#NAME?</v>
      </c>
    </row>
    <row r="11" customFormat="false" ht="15" hidden="false" customHeight="false" outlineLevel="0" collapsed="false">
      <c r="A11" s="8" t="n">
        <f aca="false">A10+1</f>
        <v>7</v>
      </c>
      <c r="B11" s="8" t="s">
        <v>1531</v>
      </c>
      <c r="C11" s="259" t="e">
        <f aca="false" t="array" ref="C11:C11">INDEX(color,_xlfn.xmatch(B11,section))</f>
        <v>#NAME?</v>
      </c>
      <c r="D11" s="260" t="e">
        <f aca="false" t="array" ref="D11:D11">INDEX([3]Summary!E$3:E$13,_xlfn.xmatch([3]LVRs!$B11,section))</f>
        <v>#NAME?</v>
      </c>
      <c r="E11" s="260" t="e">
        <f aca="false" t="array" ref="E11:E11">INDEX([3]Summary!F$3:F$13,_xlfn.xmatch([3]LVRs!$B11,section))</f>
        <v>#NAME?</v>
      </c>
      <c r="F11" s="260" t="e">
        <f aca="false" t="array" ref="F11:F11">INDEX([3]Summary!G$3:G$13,_xlfn.xmatch([3]LVRs!$B11,section))</f>
        <v>#NAME?</v>
      </c>
      <c r="G11" s="260" t="e">
        <f aca="false" t="array" ref="G11:G11">INDEX([3]Summary!H$3:H$13,_xlfn.xmatch([3]LVRs!$B11,section))</f>
        <v>#NAME?</v>
      </c>
      <c r="H11" s="259" t="str">
        <f aca="false">IF(D11=6.2,"|6.4|",IF(D11=6.6,"|6.8|",IF(D11=7,"|7.2|",IF(D11=7.4,"|7.6|",IF(D11=8.2,"|8.4|",[2]LVRs!D11)))))</f>
        <v>|6.8|</v>
      </c>
      <c r="I11" s="259" t="n">
        <f aca="false">IF(E11=6.2,"|6.4|",IF(E11=6.6,"|6.8|",IF(E11=7,"|7.2|",IF(E11=7.4,"|7.6|",IF(E11=8.2,"|8.4|",[2]LVRs!E11)))))</f>
        <v>7.8</v>
      </c>
      <c r="J11" s="259" t="n">
        <f aca="false">IF(F11=6.2,"|6.4|",IF(F11=6.6,"|6.8|",IF(F11=7,"|7.2|",IF(F11=7.4,"|7.6|",IF(F11=8.2,"|8.4|",[2]LVRs!F11)))))</f>
        <v>7.2</v>
      </c>
      <c r="K11" s="259" t="n">
        <f aca="false">IF(G11=6.2,"|6.4|",IF(G11=6.6,"|6.8|",IF(G11=7,"|7.2|",IF(G11=7.4,"|7.6|",IF(G11=8.2,"|8.4|",[2]LVRs!G11)))))</f>
        <v>7.6</v>
      </c>
      <c r="V11" s="8" t="n">
        <v>7</v>
      </c>
      <c r="W11" s="8" t="s">
        <v>58</v>
      </c>
      <c r="X11" s="8" t="str">
        <f aca="false">$X$1</f>
        <v>A-bot</v>
      </c>
      <c r="Y11" s="8" t="e">
        <f aca="false" t="array" ref="Y11:Y11">INDEX(INDEX($H$3:$K$77,,MATCH(X11,$H$2:$K$2,0)),MATCH(1,COUNTIFS(V11,$A$3:$A$77,W11,$C$3:$C$77),0))</f>
        <v>#NAME?</v>
      </c>
      <c r="Z11" s="8" t="e">
        <f aca="false" t="array" ref="Z11:Z11">INDEX($B$3:$B$77,MATCH(1,COUNTIFS($V11,$A$3:$A$77,$W11,$C$3:$C$77),0))</f>
        <v>#NAME?</v>
      </c>
    </row>
    <row r="12" customFormat="false" ht="15" hidden="false" customHeight="false" outlineLevel="0" collapsed="false">
      <c r="A12" s="8" t="n">
        <f aca="false">A11+1</f>
        <v>8</v>
      </c>
      <c r="B12" s="8" t="s">
        <v>1531</v>
      </c>
      <c r="C12" s="259" t="e">
        <f aca="false" t="array" ref="C12:C12">INDEX(color,_xlfn.xmatch(B12,section))</f>
        <v>#NAME?</v>
      </c>
      <c r="D12" s="260" t="e">
        <f aca="false" t="array" ref="D12:D12">INDEX([3]Summary!E$3:E$13,_xlfn.xmatch([3]LVRs!$B12,section))</f>
        <v>#NAME?</v>
      </c>
      <c r="E12" s="260" t="e">
        <f aca="false" t="array" ref="E12:E12">INDEX([3]Summary!F$3:F$13,_xlfn.xmatch([3]LVRs!$B12,section))</f>
        <v>#NAME?</v>
      </c>
      <c r="F12" s="260" t="e">
        <f aca="false" t="array" ref="F12:F12">INDEX([3]Summary!G$3:G$13,_xlfn.xmatch([3]LVRs!$B12,section))</f>
        <v>#NAME?</v>
      </c>
      <c r="G12" s="260" t="e">
        <f aca="false" t="array" ref="G12:G12">INDEX([3]Summary!H$3:H$13,_xlfn.xmatch([3]LVRs!$B12,section))</f>
        <v>#NAME?</v>
      </c>
      <c r="H12" s="259" t="str">
        <f aca="false">IF(D12=6.2,"|6.4|",IF(D12=6.6,"|6.8|",IF(D12=7,"|7.2|",IF(D12=7.4,"|7.6|",IF(D12=8.2,"|8.4|",[2]LVRs!D12)))))</f>
        <v>|6.8|</v>
      </c>
      <c r="I12" s="259" t="n">
        <f aca="false">IF(E12=6.2,"|6.4|",IF(E12=6.6,"|6.8|",IF(E12=7,"|7.2|",IF(E12=7.4,"|7.6|",IF(E12=8.2,"|8.4|",[2]LVRs!E12)))))</f>
        <v>7.8</v>
      </c>
      <c r="J12" s="259" t="n">
        <f aca="false">IF(F12=6.2,"|6.4|",IF(F12=6.6,"|6.8|",IF(F12=7,"|7.2|",IF(F12=7.4,"|7.6|",IF(F12=8.2,"|8.4|",[2]LVRs!F12)))))</f>
        <v>7.2</v>
      </c>
      <c r="K12" s="259" t="n">
        <f aca="false">IF(G12=6.2,"|6.4|",IF(G12=6.6,"|6.8|",IF(G12=7,"|7.2|",IF(G12=7.4,"|7.6|",IF(G12=8.2,"|8.4|",[2]LVRs!G12)))))</f>
        <v>7.6</v>
      </c>
      <c r="V12" s="8" t="n">
        <v>8</v>
      </c>
      <c r="W12" s="8" t="s">
        <v>58</v>
      </c>
      <c r="X12" s="8" t="str">
        <f aca="false">$X$1</f>
        <v>A-bot</v>
      </c>
      <c r="Y12" s="8" t="e">
        <f aca="false" t="array" ref="Y12:Y12">INDEX(INDEX($H$3:$K$77,,MATCH(X12,$H$2:$K$2,0)),MATCH(1,COUNTIFS(V12,$A$3:$A$77,W12,$C$3:$C$77),0))</f>
        <v>#NAME?</v>
      </c>
      <c r="Z12" s="8" t="e">
        <f aca="false" t="array" ref="Z12:Z12">INDEX($B$3:$B$77,MATCH(1,COUNTIFS($V12,$A$3:$A$77,$W12,$C$3:$C$77),0))</f>
        <v>#NAME?</v>
      </c>
    </row>
    <row r="13" customFormat="false" ht="15" hidden="false" customHeight="false" outlineLevel="0" collapsed="false">
      <c r="A13" s="8" t="n">
        <f aca="false">A12+1</f>
        <v>9</v>
      </c>
      <c r="B13" s="8" t="s">
        <v>1531</v>
      </c>
      <c r="C13" s="259" t="e">
        <f aca="false" t="array" ref="C13:C13">INDEX(color,_xlfn.xmatch(B13,section))</f>
        <v>#NAME?</v>
      </c>
      <c r="D13" s="260" t="e">
        <f aca="false" t="array" ref="D13:D13">INDEX([3]Summary!E$3:E$13,_xlfn.xmatch([3]LVRs!$B13,section))</f>
        <v>#NAME?</v>
      </c>
      <c r="E13" s="260" t="e">
        <f aca="false" t="array" ref="E13:E13">INDEX([3]Summary!F$3:F$13,_xlfn.xmatch([3]LVRs!$B13,section))</f>
        <v>#NAME?</v>
      </c>
      <c r="F13" s="260" t="e">
        <f aca="false" t="array" ref="F13:F13">INDEX([3]Summary!G$3:G$13,_xlfn.xmatch([3]LVRs!$B13,section))</f>
        <v>#NAME?</v>
      </c>
      <c r="G13" s="260" t="e">
        <f aca="false" t="array" ref="G13:G13">INDEX([3]Summary!H$3:H$13,_xlfn.xmatch([3]LVRs!$B13,section))</f>
        <v>#NAME?</v>
      </c>
      <c r="H13" s="259" t="str">
        <f aca="false">IF(D13=6.2,"|6.4|",IF(D13=6.6,"|6.8|",IF(D13=7,"|7.2|",IF(D13=7.4,"|7.6|",IF(D13=8.2,"|8.4|",[2]LVRs!D13)))))</f>
        <v>|6.8|</v>
      </c>
      <c r="I13" s="259" t="n">
        <f aca="false">IF(E13=6.2,"|6.4|",IF(E13=6.6,"|6.8|",IF(E13=7,"|7.2|",IF(E13=7.4,"|7.6|",IF(E13=8.2,"|8.4|",[2]LVRs!E13)))))</f>
        <v>7.8</v>
      </c>
      <c r="J13" s="259" t="n">
        <f aca="false">IF(F13=6.2,"|6.4|",IF(F13=6.6,"|6.8|",IF(F13=7,"|7.2|",IF(F13=7.4,"|7.6|",IF(F13=8.2,"|8.4|",[2]LVRs!F13)))))</f>
        <v>7.2</v>
      </c>
      <c r="K13" s="259" t="n">
        <f aca="false">IF(G13=6.2,"|6.4|",IF(G13=6.6,"|6.8|",IF(G13=7,"|7.2|",IF(G13=7.4,"|7.6|",IF(G13=8.2,"|8.4|",[2]LVRs!G13)))))</f>
        <v>7.6</v>
      </c>
      <c r="V13" s="8" t="n">
        <v>9</v>
      </c>
      <c r="W13" s="8" t="s">
        <v>58</v>
      </c>
      <c r="X13" s="8" t="str">
        <f aca="false">$X$1</f>
        <v>A-bot</v>
      </c>
      <c r="Y13" s="8" t="e">
        <f aca="false" t="array" ref="Y13:Y13">INDEX(INDEX($H$3:$K$77,,MATCH(X13,$H$2:$K$2,0)),MATCH(1,COUNTIFS(V13,$A$3:$A$77,W13,$C$3:$C$77),0))</f>
        <v>#NAME?</v>
      </c>
      <c r="Z13" s="8" t="e">
        <f aca="false" t="array" ref="Z13:Z13">INDEX($B$3:$B$77,MATCH(1,COUNTIFS($V13,$A$3:$A$77,$W13,$C$3:$C$77),0))</f>
        <v>#NAME?</v>
      </c>
    </row>
    <row r="14" customFormat="false" ht="15" hidden="false" customHeight="false" outlineLevel="0" collapsed="false">
      <c r="A14" s="8" t="n">
        <f aca="false">A13+1</f>
        <v>10</v>
      </c>
      <c r="B14" s="8" t="s">
        <v>1531</v>
      </c>
      <c r="C14" s="259" t="e">
        <f aca="false" t="array" ref="C14:C14">INDEX(color,_xlfn.xmatch(B14,section))</f>
        <v>#NAME?</v>
      </c>
      <c r="D14" s="260" t="e">
        <f aca="false" t="array" ref="D14:D14">INDEX([3]Summary!E$3:E$13,_xlfn.xmatch([3]LVRs!$B14,section))</f>
        <v>#NAME?</v>
      </c>
      <c r="E14" s="260" t="e">
        <f aca="false" t="array" ref="E14:E14">INDEX([3]Summary!F$3:F$13,_xlfn.xmatch([3]LVRs!$B14,section))</f>
        <v>#NAME?</v>
      </c>
      <c r="F14" s="260" t="e">
        <f aca="false" t="array" ref="F14:F14">INDEX([3]Summary!G$3:G$13,_xlfn.xmatch([3]LVRs!$B14,section))</f>
        <v>#NAME?</v>
      </c>
      <c r="G14" s="260" t="e">
        <f aca="false" t="array" ref="G14:G14">INDEX([3]Summary!H$3:H$13,_xlfn.xmatch([3]LVRs!$B14,section))</f>
        <v>#NAME?</v>
      </c>
      <c r="H14" s="259" t="str">
        <f aca="false">IF(D14=6.2,"|6.4|",IF(D14=6.6,"|6.8|",IF(D14=7,"|7.2|",IF(D14=7.4,"|7.6|",IF(D14=8.2,"|8.4|",[2]LVRs!D14)))))</f>
        <v>|6.8|</v>
      </c>
      <c r="I14" s="259" t="n">
        <f aca="false">IF(E14=6.2,"|6.4|",IF(E14=6.6,"|6.8|",IF(E14=7,"|7.2|",IF(E14=7.4,"|7.6|",IF(E14=8.2,"|8.4|",[2]LVRs!E14)))))</f>
        <v>7.8</v>
      </c>
      <c r="J14" s="259" t="n">
        <f aca="false">IF(F14=6.2,"|6.4|",IF(F14=6.6,"|6.8|",IF(F14=7,"|7.2|",IF(F14=7.4,"|7.6|",IF(F14=8.2,"|8.4|",[2]LVRs!F14)))))</f>
        <v>7.2</v>
      </c>
      <c r="K14" s="259" t="n">
        <f aca="false">IF(G14=6.2,"|6.4|",IF(G14=6.6,"|6.8|",IF(G14=7,"|7.2|",IF(G14=7.4,"|7.6|",IF(G14=8.2,"|8.4|",[2]LVRs!G14)))))</f>
        <v>7.6</v>
      </c>
      <c r="V14" s="8" t="n">
        <v>10</v>
      </c>
      <c r="W14" s="8" t="s">
        <v>58</v>
      </c>
      <c r="X14" s="8" t="str">
        <f aca="false">$X$1</f>
        <v>A-bot</v>
      </c>
      <c r="Y14" s="8" t="e">
        <f aca="false" t="array" ref="Y14:Y14">INDEX(INDEX($H$3:$K$77,,MATCH(X14,$H$2:$K$2,0)),MATCH(1,COUNTIFS(V14,$A$3:$A$77,W14,$C$3:$C$77),0))</f>
        <v>#NAME?</v>
      </c>
      <c r="Z14" s="8" t="e">
        <f aca="false" t="array" ref="Z14:Z14">INDEX($B$3:$B$77,MATCH(1,COUNTIFS($V14,$A$3:$A$77,$W14,$C$3:$C$77),0))</f>
        <v>#NAME?</v>
      </c>
    </row>
    <row r="15" customFormat="false" ht="15" hidden="false" customHeight="false" outlineLevel="0" collapsed="false">
      <c r="A15" s="8" t="n">
        <f aca="false">A14+1</f>
        <v>11</v>
      </c>
      <c r="B15" s="8" t="s">
        <v>1531</v>
      </c>
      <c r="C15" s="259" t="e">
        <f aca="false" t="array" ref="C15:C15">INDEX(color,_xlfn.xmatch(B15,section))</f>
        <v>#NAME?</v>
      </c>
      <c r="D15" s="260" t="e">
        <f aca="false" t="array" ref="D15:D15">INDEX([3]Summary!E$3:E$13,_xlfn.xmatch([3]LVRs!$B15,section))</f>
        <v>#NAME?</v>
      </c>
      <c r="E15" s="260" t="e">
        <f aca="false" t="array" ref="E15:E15">INDEX([3]Summary!F$3:F$13,_xlfn.xmatch([3]LVRs!$B15,section))</f>
        <v>#NAME?</v>
      </c>
      <c r="F15" s="260" t="e">
        <f aca="false" t="array" ref="F15:F15">INDEX([3]Summary!G$3:G$13,_xlfn.xmatch([3]LVRs!$B15,section))</f>
        <v>#NAME?</v>
      </c>
      <c r="G15" s="260" t="e">
        <f aca="false" t="array" ref="G15:G15">INDEX([3]Summary!H$3:H$13,_xlfn.xmatch([3]LVRs!$B15,section))</f>
        <v>#NAME?</v>
      </c>
      <c r="H15" s="259" t="str">
        <f aca="false">IF(D15=6.2,"|6.4|",IF(D15=6.6,"|6.8|",IF(D15=7,"|7.2|",IF(D15=7.4,"|7.6|",IF(D15=8.2,"|8.4|",[2]LVRs!D15)))))</f>
        <v>|6.8|</v>
      </c>
      <c r="I15" s="259" t="n">
        <f aca="false">IF(E15=6.2,"|6.4|",IF(E15=6.6,"|6.8|",IF(E15=7,"|7.2|",IF(E15=7.4,"|7.6|",IF(E15=8.2,"|8.4|",[2]LVRs!E15)))))</f>
        <v>7.8</v>
      </c>
      <c r="J15" s="259" t="n">
        <f aca="false">IF(F15=6.2,"|6.4|",IF(F15=6.6,"|6.8|",IF(F15=7,"|7.2|",IF(F15=7.4,"|7.6|",IF(F15=8.2,"|8.4|",[2]LVRs!F15)))))</f>
        <v>7.2</v>
      </c>
      <c r="K15" s="259" t="n">
        <f aca="false">IF(G15=6.2,"|6.4|",IF(G15=6.6,"|6.8|",IF(G15=7,"|7.2|",IF(G15=7.4,"|7.6|",IF(G15=8.2,"|8.4|",[2]LVRs!G15)))))</f>
        <v>7.6</v>
      </c>
      <c r="V15" s="8" t="n">
        <v>11</v>
      </c>
      <c r="W15" s="8" t="s">
        <v>58</v>
      </c>
      <c r="X15" s="8" t="str">
        <f aca="false">$X$1</f>
        <v>A-bot</v>
      </c>
      <c r="Y15" s="8" t="e">
        <f aca="false" t="array" ref="Y15:Y15">INDEX(INDEX($H$3:$K$77,,MATCH(X15,$H$2:$K$2,0)),MATCH(1,COUNTIFS(V15,$A$3:$A$77,W15,$C$3:$C$77),0))</f>
        <v>#NAME?</v>
      </c>
      <c r="Z15" s="8" t="e">
        <f aca="false" t="array" ref="Z15:Z15">INDEX($B$3:$B$77,MATCH(1,COUNTIFS($V15,$A$3:$A$77,$W15,$C$3:$C$77),0))</f>
        <v>#NAME?</v>
      </c>
    </row>
    <row r="16" customFormat="false" ht="15" hidden="false" customHeight="false" outlineLevel="0" collapsed="false">
      <c r="A16" s="8" t="n">
        <f aca="false">A15+1</f>
        <v>12</v>
      </c>
      <c r="B16" s="8" t="s">
        <v>1531</v>
      </c>
      <c r="C16" s="259" t="e">
        <f aca="false" t="array" ref="C16:C16">INDEX(color,_xlfn.xmatch(B16,section))</f>
        <v>#NAME?</v>
      </c>
      <c r="D16" s="260" t="e">
        <f aca="false" t="array" ref="D16:D16">INDEX([3]Summary!E$3:E$13,_xlfn.xmatch([3]LVRs!$B16,section))</f>
        <v>#NAME?</v>
      </c>
      <c r="E16" s="260" t="e">
        <f aca="false" t="array" ref="E16:E16">INDEX([3]Summary!F$3:F$13,_xlfn.xmatch([3]LVRs!$B16,section))</f>
        <v>#NAME?</v>
      </c>
      <c r="F16" s="260" t="e">
        <f aca="false" t="array" ref="F16:F16">INDEX([3]Summary!G$3:G$13,_xlfn.xmatch([3]LVRs!$B16,section))</f>
        <v>#NAME?</v>
      </c>
      <c r="G16" s="260" t="e">
        <f aca="false" t="array" ref="G16:G16">INDEX([3]Summary!H$3:H$13,_xlfn.xmatch([3]LVRs!$B16,section))</f>
        <v>#NAME?</v>
      </c>
      <c r="H16" s="259" t="str">
        <f aca="false">IF(D16=6.2,"|6.4|",IF(D16=6.6,"|6.8|",IF(D16=7,"|7.2|",IF(D16=7.4,"|7.6|",IF(D16=8.2,"|8.4|",[2]LVRs!D16)))))</f>
        <v>|6.8|</v>
      </c>
      <c r="I16" s="259" t="n">
        <f aca="false">IF(E16=6.2,"|6.4|",IF(E16=6.6,"|6.8|",IF(E16=7,"|7.2|",IF(E16=7.4,"|7.6|",IF(E16=8.2,"|8.4|",[2]LVRs!E16)))))</f>
        <v>7.8</v>
      </c>
      <c r="J16" s="259" t="n">
        <f aca="false">IF(F16=6.2,"|6.4|",IF(F16=6.6,"|6.8|",IF(F16=7,"|7.2|",IF(F16=7.4,"|7.6|",IF(F16=8.2,"|8.4|",[2]LVRs!F16)))))</f>
        <v>7.2</v>
      </c>
      <c r="K16" s="259" t="n">
        <f aca="false">IF(G16=6.2,"|6.4|",IF(G16=6.6,"|6.8|",IF(G16=7,"|7.2|",IF(G16=7.4,"|7.6|",IF(G16=8.2,"|8.4|",[2]LVRs!G16)))))</f>
        <v>7.6</v>
      </c>
      <c r="V16" s="8" t="n">
        <v>12</v>
      </c>
      <c r="W16" s="8" t="s">
        <v>58</v>
      </c>
      <c r="X16" s="8" t="str">
        <f aca="false">$X$1</f>
        <v>A-bot</v>
      </c>
      <c r="Y16" s="8" t="e">
        <f aca="false" t="array" ref="Y16:Y16">INDEX(INDEX($H$3:$K$77,,MATCH(X16,$H$2:$K$2,0)),MATCH(1,COUNTIFS(V16,$A$3:$A$77,W16,$C$3:$C$77),0))</f>
        <v>#NAME?</v>
      </c>
      <c r="Z16" s="8" t="e">
        <f aca="false" t="array" ref="Z16:Z16">INDEX($B$3:$B$77,MATCH(1,COUNTIFS($V16,$A$3:$A$77,$W16,$C$3:$C$77),0))</f>
        <v>#NAME?</v>
      </c>
    </row>
    <row r="17" customFormat="false" ht="15" hidden="false" customHeight="false" outlineLevel="0" collapsed="false">
      <c r="A17" s="8" t="n">
        <f aca="false">A16+1</f>
        <v>13</v>
      </c>
      <c r="B17" s="8" t="s">
        <v>1530</v>
      </c>
      <c r="C17" s="259" t="e">
        <f aca="false" t="array" ref="C17:C17">INDEX(color,_xlfn.xmatch(B17,section))</f>
        <v>#NAME?</v>
      </c>
      <c r="D17" s="260" t="e">
        <f aca="false" t="array" ref="D17:D17">INDEX([3]Summary!E$3:E$13,_xlfn.xmatch([3]LVRs!$B17,section))</f>
        <v>#NAME?</v>
      </c>
      <c r="E17" s="260" t="e">
        <f aca="false" t="array" ref="E17:E17">INDEX([3]Summary!F$3:F$13,_xlfn.xmatch([3]LVRs!$B17,section))</f>
        <v>#NAME?</v>
      </c>
      <c r="F17" s="260" t="e">
        <f aca="false" t="array" ref="F17:F17">INDEX([3]Summary!G$3:G$13,_xlfn.xmatch([3]LVRs!$B17,section))</f>
        <v>#NAME?</v>
      </c>
      <c r="G17" s="260" t="e">
        <f aca="false" t="array" ref="G17:G17">INDEX([3]Summary!H$3:H$13,_xlfn.xmatch([3]LVRs!$B17,section))</f>
        <v>#NAME?</v>
      </c>
      <c r="H17" s="259" t="str">
        <f aca="false">IF(D17=6.2,"|6.4|",IF(D17=6.6,"|6.8|",IF(D17=7,"|7.2|",IF(D17=7.4,"|7.6|",IF(D17=8.2,"|8.4|",[2]LVRs!D17)))))</f>
        <v>|6.4|</v>
      </c>
      <c r="I17" s="259" t="n">
        <f aca="false">IF(E17=6.2,"|6.4|",IF(E17=6.6,"|6.8|",IF(E17=7,"|7.2|",IF(E17=7.4,"|7.6|",IF(E17=8.2,"|8.4|",[2]LVRs!E17)))))</f>
        <v>7.2</v>
      </c>
      <c r="J17" s="259" t="str">
        <f aca="false">IF(F17=6.2,"|6.4|",IF(F17=6.6,"|6.8|",IF(F17=7,"|7.2|",IF(F17=7.4,"|7.6|",IF(F17=8.2,"|8.4|",[2]LVRs!F17)))))</f>
        <v>|6.8|</v>
      </c>
      <c r="K17" s="259" t="n">
        <f aca="false">IF(G17=6.2,"|6.4|",IF(G17=6.6,"|6.8|",IF(G17=7,"|7.2|",IF(G17=7.4,"|7.6|",IF(G17=8.2,"|8.4|",[2]LVRs!G17)))))</f>
        <v>7.2</v>
      </c>
      <c r="V17" s="8" t="n">
        <v>13</v>
      </c>
      <c r="W17" s="8" t="s">
        <v>58</v>
      </c>
      <c r="X17" s="8" t="str">
        <f aca="false">$X$1</f>
        <v>A-bot</v>
      </c>
      <c r="Y17" s="8" t="e">
        <f aca="false" t="array" ref="Y17:Y17">INDEX(INDEX($H$3:$K$77,,MATCH(X17,$H$2:$K$2,0)),MATCH(1,COUNTIFS(V17,$A$3:$A$77,W17,$C$3:$C$77),0))</f>
        <v>#NAME?</v>
      </c>
      <c r="Z17" s="8" t="e">
        <f aca="false" t="array" ref="Z17:Z17">INDEX($B$3:$B$77,MATCH(1,COUNTIFS($V17,$A$3:$A$77,$W17,$C$3:$C$77),0))</f>
        <v>#NAME?</v>
      </c>
    </row>
    <row r="18" customFormat="false" ht="15" hidden="false" customHeight="false" outlineLevel="0" collapsed="false">
      <c r="A18" s="8" t="n">
        <f aca="false">A17</f>
        <v>13</v>
      </c>
      <c r="B18" s="8" t="s">
        <v>1529</v>
      </c>
      <c r="C18" s="259" t="e">
        <f aca="false" t="array" ref="C18:C18">INDEX(color,_xlfn.xmatch(B18,section))</f>
        <v>#NAME?</v>
      </c>
      <c r="D18" s="260" t="e">
        <f aca="false" t="array" ref="D18:D18">INDEX([3]Summary!E$3:E$13,_xlfn.xmatch([3]LVRs!$B18,section))</f>
        <v>#NAME?</v>
      </c>
      <c r="E18" s="260" t="e">
        <f aca="false" t="array" ref="E18:E18">INDEX([3]Summary!F$3:F$13,_xlfn.xmatch([3]LVRs!$B18,section))</f>
        <v>#NAME?</v>
      </c>
      <c r="F18" s="260" t="e">
        <f aca="false" t="array" ref="F18:F18">INDEX([3]Summary!G$3:G$13,_xlfn.xmatch([3]LVRs!$B18,section))</f>
        <v>#NAME?</v>
      </c>
      <c r="G18" s="260" t="e">
        <f aca="false" t="array" ref="G18:G18">INDEX([3]Summary!H$3:H$13,_xlfn.xmatch([3]LVRs!$B18,section))</f>
        <v>#NAME?</v>
      </c>
      <c r="H18" s="259" t="str">
        <f aca="false">IF(D18=6.2,"|6.4|",IF(D18=6.6,"|6.8|",IF(D18=7,"|7.2|",IF(D18=7.4,"|7.6|",IF(D18=8.2,"|8.4|",[2]LVRs!D18)))))</f>
        <v>|6.8|</v>
      </c>
      <c r="I18" s="259" t="n">
        <f aca="false">IF(E18=6.2,"|6.4|",IF(E18=6.6,"|6.8|",IF(E18=7,"|7.2|",IF(E18=7.4,"|7.6|",IF(E18=8.2,"|8.4|",[2]LVRs!E18)))))</f>
        <v>7.6</v>
      </c>
      <c r="J18" s="259" t="str">
        <f aca="false">IF(F18=6.2,"|6.4|",IF(F18=6.6,"|6.8|",IF(F18=7,"|7.2|",IF(F18=7.4,"|7.6|",IF(F18=8.2,"|8.4|",[2]LVRs!F18)))))</f>
        <v>|7.6|</v>
      </c>
      <c r="K18" s="259" t="n">
        <f aca="false">IF(G18=6.2,"|6.4|",IF(G18=6.6,"|6.8|",IF(G18=7,"|7.2|",IF(G18=7.4,"|7.6|",IF(G18=8.2,"|8.4|",[2]LVRs!G18)))))</f>
        <v>8</v>
      </c>
      <c r="V18" s="8" t="n">
        <v>13</v>
      </c>
      <c r="W18" s="8" t="s">
        <v>177</v>
      </c>
      <c r="X18" s="8" t="str">
        <f aca="false">$X$1</f>
        <v>A-bot</v>
      </c>
      <c r="Y18" s="8" t="e">
        <f aca="false" t="array" ref="Y18:Y18">INDEX(INDEX($H$3:$K$77,,MATCH(X18,$H$2:$K$2,0)),MATCH(1,COUNTIFS(V18,$A$3:$A$77,W18,$C$3:$C$77),0))</f>
        <v>#NAME?</v>
      </c>
      <c r="Z18" s="8" t="e">
        <f aca="false" t="array" ref="Z18:Z18">INDEX($B$3:$B$77,MATCH(1,COUNTIFS($V18,$A$3:$A$77,$W18,$C$3:$C$77),0))</f>
        <v>#NAME?</v>
      </c>
    </row>
    <row r="19" customFormat="false" ht="15" hidden="false" customHeight="false" outlineLevel="0" collapsed="false">
      <c r="A19" s="8" t="n">
        <f aca="false">A17+1</f>
        <v>14</v>
      </c>
      <c r="B19" s="8" t="s">
        <v>1530</v>
      </c>
      <c r="C19" s="259" t="e">
        <f aca="false" t="array" ref="C19:C19">INDEX(color,_xlfn.xmatch(B19,section))</f>
        <v>#NAME?</v>
      </c>
      <c r="D19" s="260" t="e">
        <f aca="false" t="array" ref="D19:D19">INDEX([3]Summary!E$3:E$13,_xlfn.xmatch([3]LVRs!$B19,section))</f>
        <v>#NAME?</v>
      </c>
      <c r="E19" s="260" t="e">
        <f aca="false" t="array" ref="E19:E19">INDEX([3]Summary!F$3:F$13,_xlfn.xmatch([3]LVRs!$B19,section))</f>
        <v>#NAME?</v>
      </c>
      <c r="F19" s="260" t="e">
        <f aca="false" t="array" ref="F19:F19">INDEX([3]Summary!G$3:G$13,_xlfn.xmatch([3]LVRs!$B19,section))</f>
        <v>#NAME?</v>
      </c>
      <c r="G19" s="260" t="e">
        <f aca="false" t="array" ref="G19:G19">INDEX([3]Summary!H$3:H$13,_xlfn.xmatch([3]LVRs!$B19,section))</f>
        <v>#NAME?</v>
      </c>
      <c r="H19" s="259" t="str">
        <f aca="false">IF(D19=6.2,"|6.4|",IF(D19=6.6,"|6.8|",IF(D19=7,"|7.2|",IF(D19=7.4,"|7.6|",IF(D19=8.2,"|8.4|",[2]LVRs!D19)))))</f>
        <v>|6.4|</v>
      </c>
      <c r="I19" s="259" t="n">
        <f aca="false">IF(E19=6.2,"|6.4|",IF(E19=6.6,"|6.8|",IF(E19=7,"|7.2|",IF(E19=7.4,"|7.6|",IF(E19=8.2,"|8.4|",[2]LVRs!E19)))))</f>
        <v>7.2</v>
      </c>
      <c r="J19" s="259" t="str">
        <f aca="false">IF(F19=6.2,"|6.4|",IF(F19=6.6,"|6.8|",IF(F19=7,"|7.2|",IF(F19=7.4,"|7.6|",IF(F19=8.2,"|8.4|",[2]LVRs!F19)))))</f>
        <v>|6.8|</v>
      </c>
      <c r="K19" s="259" t="n">
        <f aca="false">IF(G19=6.2,"|6.4|",IF(G19=6.6,"|6.8|",IF(G19=7,"|7.2|",IF(G19=7.4,"|7.6|",IF(G19=8.2,"|8.4|",[2]LVRs!G19)))))</f>
        <v>7.2</v>
      </c>
      <c r="V19" s="8" t="n">
        <v>14</v>
      </c>
      <c r="W19" s="8" t="s">
        <v>58</v>
      </c>
      <c r="X19" s="8" t="str">
        <f aca="false">$X$1</f>
        <v>A-bot</v>
      </c>
      <c r="Y19" s="8" t="e">
        <f aca="false" t="array" ref="Y19:Y19">INDEX(INDEX($H$3:$K$77,,MATCH(X19,$H$2:$K$2,0)),MATCH(1,COUNTIFS(V19,$A$3:$A$77,W19,$C$3:$C$77),0))</f>
        <v>#NAME?</v>
      </c>
      <c r="Z19" s="8" t="e">
        <f aca="false" t="array" ref="Z19:Z19">INDEX($B$3:$B$77,MATCH(1,COUNTIFS($V19,$A$3:$A$77,$W19,$C$3:$C$77),0))</f>
        <v>#NAME?</v>
      </c>
    </row>
    <row r="20" customFormat="false" ht="15" hidden="false" customHeight="false" outlineLevel="0" collapsed="false">
      <c r="A20" s="8" t="n">
        <f aca="false">A19</f>
        <v>14</v>
      </c>
      <c r="B20" s="8" t="s">
        <v>1529</v>
      </c>
      <c r="C20" s="259" t="e">
        <f aca="false" t="array" ref="C20:C20">INDEX(color,_xlfn.xmatch(B20,section))</f>
        <v>#NAME?</v>
      </c>
      <c r="D20" s="260" t="e">
        <f aca="false" t="array" ref="D20:D20">INDEX([3]Summary!E$3:E$13,_xlfn.xmatch([3]LVRs!$B20,section))</f>
        <v>#NAME?</v>
      </c>
      <c r="E20" s="260" t="e">
        <f aca="false" t="array" ref="E20:E20">INDEX([3]Summary!F$3:F$13,_xlfn.xmatch([3]LVRs!$B20,section))</f>
        <v>#NAME?</v>
      </c>
      <c r="F20" s="260" t="e">
        <f aca="false" t="array" ref="F20:F20">INDEX([3]Summary!G$3:G$13,_xlfn.xmatch([3]LVRs!$B20,section))</f>
        <v>#NAME?</v>
      </c>
      <c r="G20" s="260" t="e">
        <f aca="false" t="array" ref="G20:G20">INDEX([3]Summary!H$3:H$13,_xlfn.xmatch([3]LVRs!$B20,section))</f>
        <v>#NAME?</v>
      </c>
      <c r="H20" s="259" t="str">
        <f aca="false">IF(D20=6.2,"|6.4|",IF(D20=6.6,"|6.8|",IF(D20=7,"|7.2|",IF(D20=7.4,"|7.6|",IF(D20=8.2,"|8.4|",[2]LVRs!D20)))))</f>
        <v>|6.8|</v>
      </c>
      <c r="I20" s="259" t="n">
        <f aca="false">IF(E20=6.2,"|6.4|",IF(E20=6.6,"|6.8|",IF(E20=7,"|7.2|",IF(E20=7.4,"|7.6|",IF(E20=8.2,"|8.4|",[2]LVRs!E20)))))</f>
        <v>7.6</v>
      </c>
      <c r="J20" s="259" t="str">
        <f aca="false">IF(F20=6.2,"|6.4|",IF(F20=6.6,"|6.8|",IF(F20=7,"|7.2|",IF(F20=7.4,"|7.6|",IF(F20=8.2,"|8.4|",[2]LVRs!F20)))))</f>
        <v>|7.6|</v>
      </c>
      <c r="K20" s="259" t="n">
        <f aca="false">IF(G20=6.2,"|6.4|",IF(G20=6.6,"|6.8|",IF(G20=7,"|7.2|",IF(G20=7.4,"|7.6|",IF(G20=8.2,"|8.4|",[2]LVRs!G20)))))</f>
        <v>8</v>
      </c>
      <c r="V20" s="8" t="n">
        <v>14</v>
      </c>
      <c r="W20" s="8" t="s">
        <v>177</v>
      </c>
      <c r="X20" s="8" t="str">
        <f aca="false">$X$1</f>
        <v>A-bot</v>
      </c>
      <c r="Y20" s="8" t="e">
        <f aca="false" t="array" ref="Y20:Y20">INDEX(INDEX($H$3:$K$77,,MATCH(X20,$H$2:$K$2,0)),MATCH(1,COUNTIFS(V20,$A$3:$A$77,W20,$C$3:$C$77),0))</f>
        <v>#NAME?</v>
      </c>
      <c r="Z20" s="8" t="e">
        <f aca="false" t="array" ref="Z20:Z20">INDEX($B$3:$B$77,MATCH(1,COUNTIFS($V20,$A$3:$A$77,$W20,$C$3:$C$77),0))</f>
        <v>#NAME?</v>
      </c>
    </row>
    <row r="21" customFormat="false" ht="15" hidden="false" customHeight="false" outlineLevel="0" collapsed="false">
      <c r="A21" s="8" t="n">
        <f aca="false">A19+1</f>
        <v>15</v>
      </c>
      <c r="B21" s="8" t="s">
        <v>1531</v>
      </c>
      <c r="C21" s="259" t="e">
        <f aca="false" t="array" ref="C21:C21">INDEX(color,_xlfn.xmatch(B21,section))</f>
        <v>#NAME?</v>
      </c>
      <c r="D21" s="260" t="e">
        <f aca="false" t="array" ref="D21:D21">INDEX([3]Summary!E$3:E$13,_xlfn.xmatch([3]LVRs!$B21,section))</f>
        <v>#NAME?</v>
      </c>
      <c r="E21" s="260" t="e">
        <f aca="false" t="array" ref="E21:E21">INDEX([3]Summary!F$3:F$13,_xlfn.xmatch([3]LVRs!$B21,section))</f>
        <v>#NAME?</v>
      </c>
      <c r="F21" s="260" t="e">
        <f aca="false" t="array" ref="F21:F21">INDEX([3]Summary!G$3:G$13,_xlfn.xmatch([3]LVRs!$B21,section))</f>
        <v>#NAME?</v>
      </c>
      <c r="G21" s="260" t="e">
        <f aca="false" t="array" ref="G21:G21">INDEX([3]Summary!H$3:H$13,_xlfn.xmatch([3]LVRs!$B21,section))</f>
        <v>#NAME?</v>
      </c>
      <c r="H21" s="259" t="str">
        <f aca="false">IF(D21=6.2,"|6.4|",IF(D21=6.6,"|6.8|",IF(D21=7,"|7.2|",IF(D21=7.4,"|7.6|",IF(D21=8.2,"|8.4|",[2]LVRs!D21)))))</f>
        <v>|6.8|</v>
      </c>
      <c r="I21" s="259" t="n">
        <f aca="false">IF(E21=6.2,"|6.4|",IF(E21=6.6,"|6.8|",IF(E21=7,"|7.2|",IF(E21=7.4,"|7.6|",IF(E21=8.2,"|8.4|",[2]LVRs!E21)))))</f>
        <v>7.8</v>
      </c>
      <c r="J21" s="259" t="n">
        <f aca="false">IF(F21=6.2,"|6.4|",IF(F21=6.6,"|6.8|",IF(F21=7,"|7.2|",IF(F21=7.4,"|7.6|",IF(F21=8.2,"|8.4|",[2]LVRs!F21)))))</f>
        <v>7.2</v>
      </c>
      <c r="K21" s="259" t="n">
        <f aca="false">IF(G21=6.2,"|6.4|",IF(G21=6.6,"|6.8|",IF(G21=7,"|7.2|",IF(G21=7.4,"|7.6|",IF(G21=8.2,"|8.4|",[2]LVRs!G21)))))</f>
        <v>7.6</v>
      </c>
      <c r="V21" s="8" t="n">
        <v>15</v>
      </c>
      <c r="W21" s="8" t="s">
        <v>58</v>
      </c>
      <c r="X21" s="8" t="str">
        <f aca="false">$X$1</f>
        <v>A-bot</v>
      </c>
      <c r="Y21" s="8" t="e">
        <f aca="false" t="array" ref="Y21:Y21">INDEX(INDEX($H$3:$K$77,,MATCH(X21,$H$2:$K$2,0)),MATCH(1,COUNTIFS(V21,$A$3:$A$77,W21,$C$3:$C$77),0))</f>
        <v>#NAME?</v>
      </c>
      <c r="Z21" s="8" t="e">
        <f aca="false" t="array" ref="Z21:Z21">INDEX($B$3:$B$77,MATCH(1,COUNTIFS($V21,$A$3:$A$77,$W21,$C$3:$C$77),0))</f>
        <v>#NAME?</v>
      </c>
    </row>
    <row r="22" customFormat="false" ht="15" hidden="false" customHeight="false" outlineLevel="0" collapsed="false">
      <c r="A22" s="8" t="n">
        <f aca="false">A21+1</f>
        <v>16</v>
      </c>
      <c r="B22" s="8" t="s">
        <v>1531</v>
      </c>
      <c r="C22" s="259" t="e">
        <f aca="false" t="array" ref="C22:C22">INDEX(color,_xlfn.xmatch(B22,section))</f>
        <v>#NAME?</v>
      </c>
      <c r="D22" s="260" t="e">
        <f aca="false" t="array" ref="D22:D22">INDEX([3]Summary!E$3:E$13,_xlfn.xmatch([3]LVRs!$B22,section))</f>
        <v>#NAME?</v>
      </c>
      <c r="E22" s="260" t="e">
        <f aca="false" t="array" ref="E22:E22">INDEX([3]Summary!F$3:F$13,_xlfn.xmatch([3]LVRs!$B22,section))</f>
        <v>#NAME?</v>
      </c>
      <c r="F22" s="260" t="e">
        <f aca="false" t="array" ref="F22:F22">INDEX([3]Summary!G$3:G$13,_xlfn.xmatch([3]LVRs!$B22,section))</f>
        <v>#NAME?</v>
      </c>
      <c r="G22" s="260" t="e">
        <f aca="false" t="array" ref="G22:G22">INDEX([3]Summary!H$3:H$13,_xlfn.xmatch([3]LVRs!$B22,section))</f>
        <v>#NAME?</v>
      </c>
      <c r="H22" s="259" t="str">
        <f aca="false">IF(D22=6.2,"|6.4|",IF(D22=6.6,"|6.8|",IF(D22=7,"|7.2|",IF(D22=7.4,"|7.6|",IF(D22=8.2,"|8.4|",[2]LVRs!D22)))))</f>
        <v>|6.8|</v>
      </c>
      <c r="I22" s="259" t="n">
        <f aca="false">IF(E22=6.2,"|6.4|",IF(E22=6.6,"|6.8|",IF(E22=7,"|7.2|",IF(E22=7.4,"|7.6|",IF(E22=8.2,"|8.4|",[2]LVRs!E22)))))</f>
        <v>7.8</v>
      </c>
      <c r="J22" s="259" t="n">
        <f aca="false">IF(F22=6.2,"|6.4|",IF(F22=6.6,"|6.8|",IF(F22=7,"|7.2|",IF(F22=7.4,"|7.6|",IF(F22=8.2,"|8.4|",[2]LVRs!F22)))))</f>
        <v>7.2</v>
      </c>
      <c r="K22" s="259" t="n">
        <f aca="false">IF(G22=6.2,"|6.4|",IF(G22=6.6,"|6.8|",IF(G22=7,"|7.2|",IF(G22=7.4,"|7.6|",IF(G22=8.2,"|8.4|",[2]LVRs!G22)))))</f>
        <v>7.6</v>
      </c>
      <c r="V22" s="8" t="n">
        <v>16</v>
      </c>
      <c r="W22" s="8" t="s">
        <v>58</v>
      </c>
      <c r="X22" s="8" t="str">
        <f aca="false">$X$1</f>
        <v>A-bot</v>
      </c>
      <c r="Y22" s="8" t="e">
        <f aca="false" t="array" ref="Y22:Y22">INDEX(INDEX($H$3:$K$77,,MATCH(X22,$H$2:$K$2,0)),MATCH(1,COUNTIFS(V22,$A$3:$A$77,W22,$C$3:$C$77),0))</f>
        <v>#NAME?</v>
      </c>
      <c r="Z22" s="8" t="e">
        <f aca="false" t="array" ref="Z22:Z22">INDEX($B$3:$B$77,MATCH(1,COUNTIFS($V22,$A$3:$A$77,$W22,$C$3:$C$77),0))</f>
        <v>#NAME?</v>
      </c>
    </row>
    <row r="23" customFormat="false" ht="15" hidden="false" customHeight="false" outlineLevel="0" collapsed="false">
      <c r="A23" s="8" t="n">
        <f aca="false">A22+1</f>
        <v>17</v>
      </c>
      <c r="B23" s="8" t="s">
        <v>1531</v>
      </c>
      <c r="C23" s="259" t="e">
        <f aca="false" t="array" ref="C23:C23">INDEX(color,_xlfn.xmatch(B23,section))</f>
        <v>#NAME?</v>
      </c>
      <c r="D23" s="260" t="e">
        <f aca="false" t="array" ref="D23:D23">INDEX([3]Summary!E$3:E$13,_xlfn.xmatch([3]LVRs!$B23,section))</f>
        <v>#NAME?</v>
      </c>
      <c r="E23" s="260" t="e">
        <f aca="false" t="array" ref="E23:E23">INDEX([3]Summary!F$3:F$13,_xlfn.xmatch([3]LVRs!$B23,section))</f>
        <v>#NAME?</v>
      </c>
      <c r="F23" s="260" t="e">
        <f aca="false" t="array" ref="F23:F23">INDEX([3]Summary!G$3:G$13,_xlfn.xmatch([3]LVRs!$B23,section))</f>
        <v>#NAME?</v>
      </c>
      <c r="G23" s="260" t="e">
        <f aca="false" t="array" ref="G23:G23">INDEX([3]Summary!H$3:H$13,_xlfn.xmatch([3]LVRs!$B23,section))</f>
        <v>#NAME?</v>
      </c>
      <c r="H23" s="259" t="str">
        <f aca="false">IF(D23=6.2,"|6.4|",IF(D23=6.6,"|6.8|",IF(D23=7,"|7.2|",IF(D23=7.4,"|7.6|",IF(D23=8.2,"|8.4|",[2]LVRs!D23)))))</f>
        <v>|6.8|</v>
      </c>
      <c r="I23" s="259" t="n">
        <f aca="false">IF(E23=6.2,"|6.4|",IF(E23=6.6,"|6.8|",IF(E23=7,"|7.2|",IF(E23=7.4,"|7.6|",IF(E23=8.2,"|8.4|",[2]LVRs!E23)))))</f>
        <v>7.8</v>
      </c>
      <c r="J23" s="259" t="n">
        <f aca="false">IF(F23=6.2,"|6.4|",IF(F23=6.6,"|6.8|",IF(F23=7,"|7.2|",IF(F23=7.4,"|7.6|",IF(F23=8.2,"|8.4|",[2]LVRs!F23)))))</f>
        <v>7.2</v>
      </c>
      <c r="K23" s="259" t="n">
        <f aca="false">IF(G23=6.2,"|6.4|",IF(G23=6.6,"|6.8|",IF(G23=7,"|7.2|",IF(G23=7.4,"|7.6|",IF(G23=8.2,"|8.4|",[2]LVRs!G23)))))</f>
        <v>7.6</v>
      </c>
      <c r="V23" s="8" t="n">
        <v>17</v>
      </c>
      <c r="W23" s="8" t="s">
        <v>58</v>
      </c>
      <c r="X23" s="8" t="str">
        <f aca="false">$X$1</f>
        <v>A-bot</v>
      </c>
      <c r="Y23" s="8" t="e">
        <f aca="false" t="array" ref="Y23:Y23">INDEX(INDEX($H$3:$K$77,,MATCH(X23,$H$2:$K$2,0)),MATCH(1,COUNTIFS(V23,$A$3:$A$77,W23,$C$3:$C$77),0))</f>
        <v>#NAME?</v>
      </c>
      <c r="Z23" s="8" t="e">
        <f aca="false" t="array" ref="Z23:Z23">INDEX($B$3:$B$77,MATCH(1,COUNTIFS($V23,$A$3:$A$77,$W23,$C$3:$C$77),0))</f>
        <v>#NAME?</v>
      </c>
    </row>
    <row r="24" customFormat="false" ht="15" hidden="false" customHeight="false" outlineLevel="0" collapsed="false">
      <c r="A24" s="8" t="n">
        <f aca="false">A23+1</f>
        <v>18</v>
      </c>
      <c r="B24" s="8" t="s">
        <v>1532</v>
      </c>
      <c r="C24" s="259" t="e">
        <f aca="false" t="array" ref="C24:C24">INDEX(color,_xlfn.xmatch(B24,section))</f>
        <v>#NAME?</v>
      </c>
      <c r="D24" s="260" t="e">
        <f aca="false" t="array" ref="D24:D24">INDEX([3]Summary!E$3:E$13,_xlfn.xmatch([3]LVRs!$B24,section))</f>
        <v>#NAME?</v>
      </c>
      <c r="E24" s="260" t="e">
        <f aca="false" t="array" ref="E24:E24">INDEX([3]Summary!F$3:F$13,_xlfn.xmatch([3]LVRs!$B24,section))</f>
        <v>#NAME?</v>
      </c>
      <c r="F24" s="260" t="e">
        <f aca="false" t="array" ref="F24:F24">INDEX([3]Summary!G$3:G$13,_xlfn.xmatch([3]LVRs!$B24,section))</f>
        <v>#NAME?</v>
      </c>
      <c r="G24" s="260" t="e">
        <f aca="false" t="array" ref="G24:G24">INDEX([3]Summary!H$3:H$13,_xlfn.xmatch([3]LVRs!$B24,section))</f>
        <v>#NAME?</v>
      </c>
      <c r="H24" s="259" t="n">
        <f aca="false">IF(D24=6.2,"|6.4|",IF(D24=6.6,"|6.8|",IF(D24=7,"|7.2|",IF(D24=7.4,"|7.6|",IF(D24=8.2,"|8.4|",[2]LVRs!D24)))))</f>
        <v>7.2</v>
      </c>
      <c r="I24" s="259" t="str">
        <f aca="false">IF(E24=6.2,"|6.4|",IF(E24=6.6,"|6.8|",IF(E24=7,"|7.2|",IF(E24=7.4,"|7.6|",IF(E24=8.2,"|8.4|",[2]LVRs!E24)))))</f>
        <v>|8.4|</v>
      </c>
      <c r="J24" s="259" t="n">
        <f aca="false">IF(F24=6.2,"|6.4|",IF(F24=6.6,"|6.8|",IF(F24=7,"|7.2|",IF(F24=7.4,"|7.6|",IF(F24=8.2,"|8.4|",[2]LVRs!F24)))))</f>
        <v>7.6</v>
      </c>
      <c r="K24" s="259" t="n">
        <f aca="false">IF(G24=6.2,"|6.4|",IF(G24=6.6,"|6.8|",IF(G24=7,"|7.2|",IF(G24=7.4,"|7.6|",IF(G24=8.2,"|8.4|",[2]LVRs!G24)))))</f>
        <v>8</v>
      </c>
      <c r="V24" s="8" t="n">
        <v>18</v>
      </c>
      <c r="W24" s="8" t="s">
        <v>58</v>
      </c>
      <c r="X24" s="8" t="str">
        <f aca="false">$X$1</f>
        <v>A-bot</v>
      </c>
      <c r="Y24" s="8" t="e">
        <f aca="false" t="array" ref="Y24:Y24">INDEX(INDEX($H$3:$K$77,,MATCH(X24,$H$2:$K$2,0)),MATCH(1,COUNTIFS(V24,$A$3:$A$77,W24,$C$3:$C$77),0))</f>
        <v>#NAME?</v>
      </c>
      <c r="Z24" s="8" t="e">
        <f aca="false" t="array" ref="Z24:Z24">INDEX($B$3:$B$77,MATCH(1,COUNTIFS($V24,$A$3:$A$77,$W24,$C$3:$C$77),0))</f>
        <v>#NAME?</v>
      </c>
    </row>
    <row r="25" customFormat="false" ht="15" hidden="false" customHeight="false" outlineLevel="0" collapsed="false">
      <c r="A25" s="8" t="n">
        <f aca="false">A24+1</f>
        <v>19</v>
      </c>
      <c r="B25" s="8" t="s">
        <v>1532</v>
      </c>
      <c r="C25" s="259" t="e">
        <f aca="false" t="array" ref="C25:C25">INDEX(color,_xlfn.xmatch(B25,section))</f>
        <v>#NAME?</v>
      </c>
      <c r="D25" s="260" t="e">
        <f aca="false" t="array" ref="D25:D25">INDEX([3]Summary!E$3:E$13,_xlfn.xmatch([3]LVRs!$B25,section))</f>
        <v>#NAME?</v>
      </c>
      <c r="E25" s="260" t="e">
        <f aca="false" t="array" ref="E25:E25">INDEX([3]Summary!F$3:F$13,_xlfn.xmatch([3]LVRs!$B25,section))</f>
        <v>#NAME?</v>
      </c>
      <c r="F25" s="260" t="e">
        <f aca="false" t="array" ref="F25:F25">INDEX([3]Summary!G$3:G$13,_xlfn.xmatch([3]LVRs!$B25,section))</f>
        <v>#NAME?</v>
      </c>
      <c r="G25" s="260" t="e">
        <f aca="false" t="array" ref="G25:G25">INDEX([3]Summary!H$3:H$13,_xlfn.xmatch([3]LVRs!$B25,section))</f>
        <v>#NAME?</v>
      </c>
      <c r="H25" s="259" t="n">
        <f aca="false">IF(D25=6.2,"|6.4|",IF(D25=6.6,"|6.8|",IF(D25=7,"|7.2|",IF(D25=7.4,"|7.6|",IF(D25=8.2,"|8.4|",[2]LVRs!D25)))))</f>
        <v>7.2</v>
      </c>
      <c r="I25" s="259" t="str">
        <f aca="false">IF(E25=6.2,"|6.4|",IF(E25=6.6,"|6.8|",IF(E25=7,"|7.2|",IF(E25=7.4,"|7.6|",IF(E25=8.2,"|8.4|",[2]LVRs!E25)))))</f>
        <v>|8.4|</v>
      </c>
      <c r="J25" s="259" t="n">
        <f aca="false">IF(F25=6.2,"|6.4|",IF(F25=6.6,"|6.8|",IF(F25=7,"|7.2|",IF(F25=7.4,"|7.6|",IF(F25=8.2,"|8.4|",[2]LVRs!F25)))))</f>
        <v>7.6</v>
      </c>
      <c r="K25" s="259" t="n">
        <f aca="false">IF(G25=6.2,"|6.4|",IF(G25=6.6,"|6.8|",IF(G25=7,"|7.2|",IF(G25=7.4,"|7.6|",IF(G25=8.2,"|8.4|",[2]LVRs!G25)))))</f>
        <v>8</v>
      </c>
      <c r="V25" s="8" t="n">
        <v>19</v>
      </c>
      <c r="W25" s="8" t="s">
        <v>58</v>
      </c>
      <c r="X25" s="8" t="str">
        <f aca="false">$X$1</f>
        <v>A-bot</v>
      </c>
      <c r="Y25" s="8" t="e">
        <f aca="false" t="array" ref="Y25:Y25">INDEX(INDEX($H$3:$K$77,,MATCH(X25,$H$2:$K$2,0)),MATCH(1,COUNTIFS(V25,$A$3:$A$77,W25,$C$3:$C$77),0))</f>
        <v>#NAME?</v>
      </c>
      <c r="Z25" s="8" t="e">
        <f aca="false" t="array" ref="Z25:Z25">INDEX($B$3:$B$77,MATCH(1,COUNTIFS($V25,$A$3:$A$77,$W25,$C$3:$C$77),0))</f>
        <v>#NAME?</v>
      </c>
    </row>
    <row r="26" customFormat="false" ht="15" hidden="false" customHeight="false" outlineLevel="0" collapsed="false">
      <c r="A26" s="8" t="n">
        <f aca="false">A25+1</f>
        <v>20</v>
      </c>
      <c r="B26" s="8" t="s">
        <v>1532</v>
      </c>
      <c r="C26" s="259" t="e">
        <f aca="false" t="array" ref="C26:C26">INDEX(color,_xlfn.xmatch(B26,section))</f>
        <v>#NAME?</v>
      </c>
      <c r="D26" s="260" t="e">
        <f aca="false" t="array" ref="D26:D26">INDEX([3]Summary!E$3:E$13,_xlfn.xmatch([3]LVRs!$B26,section))</f>
        <v>#NAME?</v>
      </c>
      <c r="E26" s="260" t="e">
        <f aca="false" t="array" ref="E26:E26">INDEX([3]Summary!F$3:F$13,_xlfn.xmatch([3]LVRs!$B26,section))</f>
        <v>#NAME?</v>
      </c>
      <c r="F26" s="260" t="e">
        <f aca="false" t="array" ref="F26:F26">INDEX([3]Summary!G$3:G$13,_xlfn.xmatch([3]LVRs!$B26,section))</f>
        <v>#NAME?</v>
      </c>
      <c r="G26" s="260" t="e">
        <f aca="false" t="array" ref="G26:G26">INDEX([3]Summary!H$3:H$13,_xlfn.xmatch([3]LVRs!$B26,section))</f>
        <v>#NAME?</v>
      </c>
      <c r="H26" s="259" t="n">
        <f aca="false">IF(D26=6.2,"|6.4|",IF(D26=6.6,"|6.8|",IF(D26=7,"|7.2|",IF(D26=7.4,"|7.6|",IF(D26=8.2,"|8.4|",[2]LVRs!D26)))))</f>
        <v>7.2</v>
      </c>
      <c r="I26" s="259" t="str">
        <f aca="false">IF(E26=6.2,"|6.4|",IF(E26=6.6,"|6.8|",IF(E26=7,"|7.2|",IF(E26=7.4,"|7.6|",IF(E26=8.2,"|8.4|",[2]LVRs!E26)))))</f>
        <v>|8.4|</v>
      </c>
      <c r="J26" s="259" t="n">
        <f aca="false">IF(F26=6.2,"|6.4|",IF(F26=6.6,"|6.8|",IF(F26=7,"|7.2|",IF(F26=7.4,"|7.6|",IF(F26=8.2,"|8.4|",[2]LVRs!F26)))))</f>
        <v>7.6</v>
      </c>
      <c r="K26" s="259" t="n">
        <f aca="false">IF(G26=6.2,"|6.4|",IF(G26=6.6,"|6.8|",IF(G26=7,"|7.2|",IF(G26=7.4,"|7.6|",IF(G26=8.2,"|8.4|",[2]LVRs!G26)))))</f>
        <v>8</v>
      </c>
      <c r="V26" s="8" t="n">
        <v>20</v>
      </c>
      <c r="W26" s="8" t="s">
        <v>58</v>
      </c>
      <c r="X26" s="8" t="str">
        <f aca="false">$X$1</f>
        <v>A-bot</v>
      </c>
      <c r="Y26" s="8" t="e">
        <f aca="false" t="array" ref="Y26:Y26">INDEX(INDEX($H$3:$K$77,,MATCH(X26,$H$2:$K$2,0)),MATCH(1,COUNTIFS(V26,$A$3:$A$77,W26,$C$3:$C$77),0))</f>
        <v>#NAME?</v>
      </c>
      <c r="Z26" s="8" t="e">
        <f aca="false" t="array" ref="Z26:Z26">INDEX($B$3:$B$77,MATCH(1,COUNTIFS($V26,$A$3:$A$77,$W26,$C$3:$C$77),0))</f>
        <v>#NAME?</v>
      </c>
    </row>
    <row r="27" customFormat="false" ht="15" hidden="false" customHeight="false" outlineLevel="0" collapsed="false">
      <c r="A27" s="8" t="n">
        <f aca="false">A26+1</f>
        <v>21</v>
      </c>
      <c r="B27" s="8" t="s">
        <v>1532</v>
      </c>
      <c r="C27" s="259" t="e">
        <f aca="false" t="array" ref="C27:C27">INDEX(color,_xlfn.xmatch(B27,section))</f>
        <v>#NAME?</v>
      </c>
      <c r="D27" s="260" t="e">
        <f aca="false" t="array" ref="D27:D27">INDEX([3]Summary!E$3:E$13,_xlfn.xmatch([3]LVRs!$B27,section))</f>
        <v>#NAME?</v>
      </c>
      <c r="E27" s="260" t="e">
        <f aca="false" t="array" ref="E27:E27">INDEX([3]Summary!F$3:F$13,_xlfn.xmatch([3]LVRs!$B27,section))</f>
        <v>#NAME?</v>
      </c>
      <c r="F27" s="260" t="e">
        <f aca="false" t="array" ref="F27:F27">INDEX([3]Summary!G$3:G$13,_xlfn.xmatch([3]LVRs!$B27,section))</f>
        <v>#NAME?</v>
      </c>
      <c r="G27" s="260" t="e">
        <f aca="false" t="array" ref="G27:G27">INDEX([3]Summary!H$3:H$13,_xlfn.xmatch([3]LVRs!$B27,section))</f>
        <v>#NAME?</v>
      </c>
      <c r="H27" s="259" t="n">
        <f aca="false">IF(D27=6.2,"|6.4|",IF(D27=6.6,"|6.8|",IF(D27=7,"|7.2|",IF(D27=7.4,"|7.6|",IF(D27=8.2,"|8.4|",[2]LVRs!D27)))))</f>
        <v>7.2</v>
      </c>
      <c r="I27" s="259" t="str">
        <f aca="false">IF(E27=6.2,"|6.4|",IF(E27=6.6,"|6.8|",IF(E27=7,"|7.2|",IF(E27=7.4,"|7.6|",IF(E27=8.2,"|8.4|",[2]LVRs!E27)))))</f>
        <v>|8.4|</v>
      </c>
      <c r="J27" s="259" t="n">
        <f aca="false">IF(F27=6.2,"|6.4|",IF(F27=6.6,"|6.8|",IF(F27=7,"|7.2|",IF(F27=7.4,"|7.6|",IF(F27=8.2,"|8.4|",[2]LVRs!F27)))))</f>
        <v>7.6</v>
      </c>
      <c r="K27" s="259" t="n">
        <f aca="false">IF(G27=6.2,"|6.4|",IF(G27=6.6,"|6.8|",IF(G27=7,"|7.2|",IF(G27=7.4,"|7.6|",IF(G27=8.2,"|8.4|",[2]LVRs!G27)))))</f>
        <v>8</v>
      </c>
      <c r="V27" s="8" t="n">
        <v>21</v>
      </c>
      <c r="W27" s="8" t="s">
        <v>58</v>
      </c>
      <c r="X27" s="8" t="str">
        <f aca="false">$X$1</f>
        <v>A-bot</v>
      </c>
      <c r="Y27" s="8" t="e">
        <f aca="false" t="array" ref="Y27:Y27">INDEX(INDEX($H$3:$K$77,,MATCH(X27,$H$2:$K$2,0)),MATCH(1,COUNTIFS(V27,$A$3:$A$77,W27,$C$3:$C$77),0))</f>
        <v>#NAME?</v>
      </c>
      <c r="Z27" s="8" t="e">
        <f aca="false" t="array" ref="Z27:Z27">INDEX($B$3:$B$77,MATCH(1,COUNTIFS($V27,$A$3:$A$77,$W27,$C$3:$C$77),0))</f>
        <v>#NAME?</v>
      </c>
    </row>
    <row r="28" customFormat="false" ht="15" hidden="false" customHeight="false" outlineLevel="0" collapsed="false">
      <c r="A28" s="8" t="n">
        <f aca="false">A27+1</f>
        <v>22</v>
      </c>
      <c r="B28" s="8" t="s">
        <v>1532</v>
      </c>
      <c r="C28" s="259" t="e">
        <f aca="false" t="array" ref="C28:C28">INDEX(color,_xlfn.xmatch(B28,section))</f>
        <v>#NAME?</v>
      </c>
      <c r="D28" s="260" t="e">
        <f aca="false" t="array" ref="D28:D28">INDEX([3]Summary!E$3:E$13,_xlfn.xmatch([3]LVRs!$B28,section))</f>
        <v>#NAME?</v>
      </c>
      <c r="E28" s="260" t="e">
        <f aca="false" t="array" ref="E28:E28">INDEX([3]Summary!F$3:F$13,_xlfn.xmatch([3]LVRs!$B28,section))</f>
        <v>#NAME?</v>
      </c>
      <c r="F28" s="260" t="e">
        <f aca="false" t="array" ref="F28:F28">INDEX([3]Summary!G$3:G$13,_xlfn.xmatch([3]LVRs!$B28,section))</f>
        <v>#NAME?</v>
      </c>
      <c r="G28" s="260" t="e">
        <f aca="false" t="array" ref="G28:G28">INDEX([3]Summary!H$3:H$13,_xlfn.xmatch([3]LVRs!$B28,section))</f>
        <v>#NAME?</v>
      </c>
      <c r="H28" s="259" t="n">
        <f aca="false">IF(D28=6.2,"|6.4|",IF(D28=6.6,"|6.8|",IF(D28=7,"|7.2|",IF(D28=7.4,"|7.6|",IF(D28=8.2,"|8.4|",[2]LVRs!D28)))))</f>
        <v>7.2</v>
      </c>
      <c r="I28" s="259" t="str">
        <f aca="false">IF(E28=6.2,"|6.4|",IF(E28=6.6,"|6.8|",IF(E28=7,"|7.2|",IF(E28=7.4,"|7.6|",IF(E28=8.2,"|8.4|",[2]LVRs!E28)))))</f>
        <v>|8.4|</v>
      </c>
      <c r="J28" s="259" t="n">
        <f aca="false">IF(F28=6.2,"|6.4|",IF(F28=6.6,"|6.8|",IF(F28=7,"|7.2|",IF(F28=7.4,"|7.6|",IF(F28=8.2,"|8.4|",[2]LVRs!F28)))))</f>
        <v>7.6</v>
      </c>
      <c r="K28" s="259" t="n">
        <f aca="false">IF(G28=6.2,"|6.4|",IF(G28=6.6,"|6.8|",IF(G28=7,"|7.2|",IF(G28=7.4,"|7.6|",IF(G28=8.2,"|8.4|",[2]LVRs!G28)))))</f>
        <v>8</v>
      </c>
      <c r="V28" s="8" t="n">
        <v>22</v>
      </c>
      <c r="W28" s="8" t="s">
        <v>58</v>
      </c>
      <c r="X28" s="8" t="str">
        <f aca="false">$X$1</f>
        <v>A-bot</v>
      </c>
      <c r="Y28" s="8" t="e">
        <f aca="false" t="array" ref="Y28:Y28">INDEX(INDEX($H$3:$K$77,,MATCH(X28,$H$2:$K$2,0)),MATCH(1,COUNTIFS(V28,$A$3:$A$77,W28,$C$3:$C$77),0))</f>
        <v>#NAME?</v>
      </c>
      <c r="Z28" s="8" t="e">
        <f aca="false" t="array" ref="Z28:Z28">INDEX($B$3:$B$77,MATCH(1,COUNTIFS($V28,$A$3:$A$77,$W28,$C$3:$C$77),0))</f>
        <v>#NAME?</v>
      </c>
    </row>
    <row r="29" customFormat="false" ht="15" hidden="false" customHeight="false" outlineLevel="0" collapsed="false">
      <c r="A29" s="8" t="n">
        <f aca="false">A28+1</f>
        <v>23</v>
      </c>
      <c r="B29" s="8" t="s">
        <v>1532</v>
      </c>
      <c r="C29" s="259" t="e">
        <f aca="false" t="array" ref="C29:C29">INDEX(color,_xlfn.xmatch(B29,section))</f>
        <v>#NAME?</v>
      </c>
      <c r="D29" s="260" t="e">
        <f aca="false" t="array" ref="D29:D29">INDEX([3]Summary!E$3:E$13,_xlfn.xmatch([3]LVRs!$B29,section))</f>
        <v>#NAME?</v>
      </c>
      <c r="E29" s="260" t="e">
        <f aca="false" t="array" ref="E29:E29">INDEX([3]Summary!F$3:F$13,_xlfn.xmatch([3]LVRs!$B29,section))</f>
        <v>#NAME?</v>
      </c>
      <c r="F29" s="260" t="e">
        <f aca="false" t="array" ref="F29:F29">INDEX([3]Summary!G$3:G$13,_xlfn.xmatch([3]LVRs!$B29,section))</f>
        <v>#NAME?</v>
      </c>
      <c r="G29" s="260" t="e">
        <f aca="false" t="array" ref="G29:G29">INDEX([3]Summary!H$3:H$13,_xlfn.xmatch([3]LVRs!$B29,section))</f>
        <v>#NAME?</v>
      </c>
      <c r="H29" s="259" t="n">
        <f aca="false">IF(D29=6.2,"|6.4|",IF(D29=6.6,"|6.8|",IF(D29=7,"|7.2|",IF(D29=7.4,"|7.6|",IF(D29=8.2,"|8.4|",[2]LVRs!D29)))))</f>
        <v>7.2</v>
      </c>
      <c r="I29" s="259" t="str">
        <f aca="false">IF(E29=6.2,"|6.4|",IF(E29=6.6,"|6.8|",IF(E29=7,"|7.2|",IF(E29=7.4,"|7.6|",IF(E29=8.2,"|8.4|",[2]LVRs!E29)))))</f>
        <v>|8.4|</v>
      </c>
      <c r="J29" s="259" t="n">
        <f aca="false">IF(F29=6.2,"|6.4|",IF(F29=6.6,"|6.8|",IF(F29=7,"|7.2|",IF(F29=7.4,"|7.6|",IF(F29=8.2,"|8.4|",[2]LVRs!F29)))))</f>
        <v>7.6</v>
      </c>
      <c r="K29" s="259" t="n">
        <f aca="false">IF(G29=6.2,"|6.4|",IF(G29=6.6,"|6.8|",IF(G29=7,"|7.2|",IF(G29=7.4,"|7.6|",IF(G29=8.2,"|8.4|",[2]LVRs!G29)))))</f>
        <v>8</v>
      </c>
      <c r="V29" s="8" t="n">
        <v>23</v>
      </c>
      <c r="W29" s="8" t="s">
        <v>58</v>
      </c>
      <c r="X29" s="8" t="str">
        <f aca="false">$X$1</f>
        <v>A-bot</v>
      </c>
      <c r="Y29" s="8" t="e">
        <f aca="false" t="array" ref="Y29:Y29">INDEX(INDEX($H$3:$K$77,,MATCH(X29,$H$2:$K$2,0)),MATCH(1,COUNTIFS(V29,$A$3:$A$77,W29,$C$3:$C$77),0))</f>
        <v>#NAME?</v>
      </c>
      <c r="Z29" s="8" t="e">
        <f aca="false" t="array" ref="Z29:Z29">INDEX($B$3:$B$77,MATCH(1,COUNTIFS($V29,$A$3:$A$77,$W29,$C$3:$C$77),0))</f>
        <v>#NAME?</v>
      </c>
    </row>
    <row r="30" customFormat="false" ht="15" hidden="false" customHeight="false" outlineLevel="0" collapsed="false">
      <c r="A30" s="8" t="n">
        <f aca="false">A29+1</f>
        <v>24</v>
      </c>
      <c r="B30" s="8" t="s">
        <v>1532</v>
      </c>
      <c r="C30" s="259" t="e">
        <f aca="false" t="array" ref="C30:C30">INDEX(color,_xlfn.xmatch(B30,section))</f>
        <v>#NAME?</v>
      </c>
      <c r="D30" s="260" t="e">
        <f aca="false" t="array" ref="D30:D30">INDEX([3]Summary!E$3:E$13,_xlfn.xmatch([3]LVRs!$B30,section))</f>
        <v>#NAME?</v>
      </c>
      <c r="E30" s="260" t="e">
        <f aca="false" t="array" ref="E30:E30">INDEX([3]Summary!F$3:F$13,_xlfn.xmatch([3]LVRs!$B30,section))</f>
        <v>#NAME?</v>
      </c>
      <c r="F30" s="260" t="e">
        <f aca="false" t="array" ref="F30:F30">INDEX([3]Summary!G$3:G$13,_xlfn.xmatch([3]LVRs!$B30,section))</f>
        <v>#NAME?</v>
      </c>
      <c r="G30" s="260" t="e">
        <f aca="false" t="array" ref="G30:G30">INDEX([3]Summary!H$3:H$13,_xlfn.xmatch([3]LVRs!$B30,section))</f>
        <v>#NAME?</v>
      </c>
      <c r="H30" s="259" t="n">
        <f aca="false">IF(D30=6.2,"|6.4|",IF(D30=6.6,"|6.8|",IF(D30=7,"|7.2|",IF(D30=7.4,"|7.6|",IF(D30=8.2,"|8.4|",[2]LVRs!D30)))))</f>
        <v>7.2</v>
      </c>
      <c r="I30" s="259" t="str">
        <f aca="false">IF(E30=6.2,"|6.4|",IF(E30=6.6,"|6.8|",IF(E30=7,"|7.2|",IF(E30=7.4,"|7.6|",IF(E30=8.2,"|8.4|",[2]LVRs!E30)))))</f>
        <v>|8.4|</v>
      </c>
      <c r="J30" s="259" t="n">
        <f aca="false">IF(F30=6.2,"|6.4|",IF(F30=6.6,"|6.8|",IF(F30=7,"|7.2|",IF(F30=7.4,"|7.6|",IF(F30=8.2,"|8.4|",[2]LVRs!F30)))))</f>
        <v>7.6</v>
      </c>
      <c r="K30" s="259" t="n">
        <f aca="false">IF(G30=6.2,"|6.4|",IF(G30=6.6,"|6.8|",IF(G30=7,"|7.2|",IF(G30=7.4,"|7.6|",IF(G30=8.2,"|8.4|",[2]LVRs!G30)))))</f>
        <v>8</v>
      </c>
      <c r="V30" s="8" t="n">
        <v>24</v>
      </c>
      <c r="W30" s="8" t="s">
        <v>58</v>
      </c>
      <c r="X30" s="8" t="str">
        <f aca="false">$X$1</f>
        <v>A-bot</v>
      </c>
      <c r="Y30" s="8" t="e">
        <f aca="false" t="array" ref="Y30:Y30">INDEX(INDEX($H$3:$K$77,,MATCH(X30,$H$2:$K$2,0)),MATCH(1,COUNTIFS(V30,$A$3:$A$77,W30,$C$3:$C$77),0))</f>
        <v>#NAME?</v>
      </c>
      <c r="Z30" s="8" t="e">
        <f aca="false" t="array" ref="Z30:Z30">INDEX($B$3:$B$77,MATCH(1,COUNTIFS($V30,$A$3:$A$77,$W30,$C$3:$C$77),0))</f>
        <v>#NAME?</v>
      </c>
    </row>
    <row r="31" customFormat="false" ht="15" hidden="false" customHeight="false" outlineLevel="0" collapsed="false">
      <c r="A31" s="8" t="n">
        <f aca="false">A30+1</f>
        <v>25</v>
      </c>
      <c r="B31" s="8" t="s">
        <v>1533</v>
      </c>
      <c r="C31" s="259" t="e">
        <f aca="false" t="array" ref="C31:C31">INDEX(color,_xlfn.xmatch(B31,section))</f>
        <v>#NAME?</v>
      </c>
      <c r="D31" s="260" t="e">
        <f aca="false" t="array" ref="D31:D31">INDEX([3]Summary!E$3:E$13,_xlfn.xmatch([3]LVRs!$B31,section))</f>
        <v>#NAME?</v>
      </c>
      <c r="E31" s="260" t="e">
        <f aca="false" t="array" ref="E31:E31">INDEX([3]Summary!F$3:F$13,_xlfn.xmatch([3]LVRs!$B31,section))</f>
        <v>#NAME?</v>
      </c>
      <c r="F31" s="260" t="e">
        <f aca="false" t="array" ref="F31:F31">INDEX([3]Summary!G$3:G$13,_xlfn.xmatch([3]LVRs!$B31,section))</f>
        <v>#NAME?</v>
      </c>
      <c r="G31" s="260" t="e">
        <f aca="false" t="array" ref="G31:G31">INDEX([3]Summary!H$3:H$13,_xlfn.xmatch([3]LVRs!$B31,section))</f>
        <v>#NAME?</v>
      </c>
      <c r="H31" s="259" t="n">
        <f aca="false">IF(D31=6.2,"|6.4|",IF(D31=6.6,"|6.8|",IF(D31=7,"|7.2|",IF(D31=7.4,"|7.6|",IF(D31=8.2,"|8.4|",[2]LVRs!D31)))))</f>
        <v>8</v>
      </c>
      <c r="I31" s="259" t="n">
        <f aca="false">IF(E31=6.2,"|6.4|",IF(E31=6.6,"|6.8|",IF(E31=7,"|7.2|",IF(E31=7.4,"|7.6|",IF(E31=8.2,"|8.4|",[2]LVRs!E31)))))</f>
        <v>9</v>
      </c>
      <c r="J31" s="259" t="n">
        <f aca="false">IF(F31=6.2,"|6.4|",IF(F31=6.6,"|6.8|",IF(F31=7,"|7.2|",IF(F31=7.4,"|7.6|",IF(F31=8.2,"|8.4|",[2]LVRs!F31)))))</f>
        <v>8.8</v>
      </c>
      <c r="K31" s="259" t="n">
        <f aca="false">IF(G31=6.2,"|6.4|",IF(G31=6.6,"|6.8|",IF(G31=7,"|7.2|",IF(G31=7.4,"|7.6|",IF(G31=8.2,"|8.4|",[2]LVRs!G31)))))</f>
        <v>9.2</v>
      </c>
      <c r="V31" s="8" t="n">
        <v>25</v>
      </c>
      <c r="W31" s="8" t="s">
        <v>177</v>
      </c>
      <c r="X31" s="8" t="str">
        <f aca="false">$X$1</f>
        <v>A-bot</v>
      </c>
      <c r="Y31" s="8" t="e">
        <f aca="false" t="array" ref="Y31:Y31">INDEX(INDEX($H$3:$K$77,,MATCH(X31,$H$2:$K$2,0)),MATCH(1,COUNTIFS(V31,$A$3:$A$77,W31,$C$3:$C$77),0))</f>
        <v>#NAME?</v>
      </c>
      <c r="Z31" s="8" t="e">
        <f aca="false" t="array" ref="Z31:Z31">INDEX($B$3:$B$77,MATCH(1,COUNTIFS($V31,$A$3:$A$77,$W31,$C$3:$C$77),0))</f>
        <v>#NAME?</v>
      </c>
    </row>
    <row r="32" customFormat="false" ht="15" hidden="false" customHeight="false" outlineLevel="0" collapsed="false">
      <c r="A32" s="8" t="n">
        <f aca="false">A31+1</f>
        <v>26</v>
      </c>
      <c r="B32" s="8" t="s">
        <v>1533</v>
      </c>
      <c r="C32" s="259" t="e">
        <f aca="false" t="array" ref="C32:C32">INDEX(color,_xlfn.xmatch(B32,section))</f>
        <v>#NAME?</v>
      </c>
      <c r="D32" s="260" t="e">
        <f aca="false" t="array" ref="D32:D32">INDEX([3]Summary!E$3:E$13,_xlfn.xmatch([3]LVRs!$B32,section))</f>
        <v>#NAME?</v>
      </c>
      <c r="E32" s="260" t="e">
        <f aca="false" t="array" ref="E32:E32">INDEX([3]Summary!F$3:F$13,_xlfn.xmatch([3]LVRs!$B32,section))</f>
        <v>#NAME?</v>
      </c>
      <c r="F32" s="260" t="e">
        <f aca="false" t="array" ref="F32:F32">INDEX([3]Summary!G$3:G$13,_xlfn.xmatch([3]LVRs!$B32,section))</f>
        <v>#NAME?</v>
      </c>
      <c r="G32" s="260" t="e">
        <f aca="false" t="array" ref="G32:G32">INDEX([3]Summary!H$3:H$13,_xlfn.xmatch([3]LVRs!$B32,section))</f>
        <v>#NAME?</v>
      </c>
      <c r="H32" s="259" t="n">
        <f aca="false">IF(D32=6.2,"|6.4|",IF(D32=6.6,"|6.8|",IF(D32=7,"|7.2|",IF(D32=7.4,"|7.6|",IF(D32=8.2,"|8.4|",[2]LVRs!D32)))))</f>
        <v>8</v>
      </c>
      <c r="I32" s="259" t="n">
        <f aca="false">IF(E32=6.2,"|6.4|",IF(E32=6.6,"|6.8|",IF(E32=7,"|7.2|",IF(E32=7.4,"|7.6|",IF(E32=8.2,"|8.4|",[2]LVRs!E32)))))</f>
        <v>9</v>
      </c>
      <c r="J32" s="259" t="n">
        <f aca="false">IF(F32=6.2,"|6.4|",IF(F32=6.6,"|6.8|",IF(F32=7,"|7.2|",IF(F32=7.4,"|7.6|",IF(F32=8.2,"|8.4|",[2]LVRs!F32)))))</f>
        <v>8.8</v>
      </c>
      <c r="K32" s="259" t="n">
        <f aca="false">IF(G32=6.2,"|6.4|",IF(G32=6.6,"|6.8|",IF(G32=7,"|7.2|",IF(G32=7.4,"|7.6|",IF(G32=8.2,"|8.4|",[2]LVRs!G32)))))</f>
        <v>9.2</v>
      </c>
      <c r="V32" s="8" t="n">
        <v>26</v>
      </c>
      <c r="W32" s="8" t="s">
        <v>177</v>
      </c>
      <c r="X32" s="8" t="str">
        <f aca="false">$X$1</f>
        <v>A-bot</v>
      </c>
      <c r="Y32" s="8" t="e">
        <f aca="false" t="array" ref="Y32:Y32">INDEX(INDEX($H$3:$K$77,,MATCH(X32,$H$2:$K$2,0)),MATCH(1,COUNTIFS(V32,$A$3:$A$77,W32,$C$3:$C$77),0))</f>
        <v>#NAME?</v>
      </c>
      <c r="Z32" s="8" t="e">
        <f aca="false" t="array" ref="Z32:Z32">INDEX($B$3:$B$77,MATCH(1,COUNTIFS($V32,$A$3:$A$77,$W32,$C$3:$C$77),0))</f>
        <v>#NAME?</v>
      </c>
    </row>
    <row r="33" customFormat="false" ht="15" hidden="false" customHeight="false" outlineLevel="0" collapsed="false">
      <c r="A33" s="8" t="n">
        <f aca="false">A32+1</f>
        <v>27</v>
      </c>
      <c r="B33" s="8" t="s">
        <v>1533</v>
      </c>
      <c r="C33" s="259" t="e">
        <f aca="false" t="array" ref="C33:C33">INDEX(color,_xlfn.xmatch(B33,section))</f>
        <v>#NAME?</v>
      </c>
      <c r="D33" s="260" t="e">
        <f aca="false" t="array" ref="D33:D33">INDEX([3]Summary!E$3:E$13,_xlfn.xmatch([3]LVRs!$B33,section))</f>
        <v>#NAME?</v>
      </c>
      <c r="E33" s="260" t="e">
        <f aca="false" t="array" ref="E33:E33">INDEX([3]Summary!F$3:F$13,_xlfn.xmatch([3]LVRs!$B33,section))</f>
        <v>#NAME?</v>
      </c>
      <c r="F33" s="260" t="e">
        <f aca="false" t="array" ref="F33:F33">INDEX([3]Summary!G$3:G$13,_xlfn.xmatch([3]LVRs!$B33,section))</f>
        <v>#NAME?</v>
      </c>
      <c r="G33" s="260" t="e">
        <f aca="false" t="array" ref="G33:G33">INDEX([3]Summary!H$3:H$13,_xlfn.xmatch([3]LVRs!$B33,section))</f>
        <v>#NAME?</v>
      </c>
      <c r="H33" s="259" t="n">
        <f aca="false">IF(D33=6.2,"|6.4|",IF(D33=6.6,"|6.8|",IF(D33=7,"|7.2|",IF(D33=7.4,"|7.6|",IF(D33=8.2,"|8.4|",[2]LVRs!D33)))))</f>
        <v>8</v>
      </c>
      <c r="I33" s="259" t="n">
        <f aca="false">IF(E33=6.2,"|6.4|",IF(E33=6.6,"|6.8|",IF(E33=7,"|7.2|",IF(E33=7.4,"|7.6|",IF(E33=8.2,"|8.4|",[2]LVRs!E33)))))</f>
        <v>9</v>
      </c>
      <c r="J33" s="259" t="n">
        <f aca="false">IF(F33=6.2,"|6.4|",IF(F33=6.6,"|6.8|",IF(F33=7,"|7.2|",IF(F33=7.4,"|7.6|",IF(F33=8.2,"|8.4|",[2]LVRs!F33)))))</f>
        <v>8.8</v>
      </c>
      <c r="K33" s="259" t="n">
        <f aca="false">IF(G33=6.2,"|6.4|",IF(G33=6.6,"|6.8|",IF(G33=7,"|7.2|",IF(G33=7.4,"|7.6|",IF(G33=8.2,"|8.4|",[2]LVRs!G33)))))</f>
        <v>9.2</v>
      </c>
      <c r="V33" s="8" t="n">
        <v>27</v>
      </c>
      <c r="W33" s="8" t="s">
        <v>177</v>
      </c>
      <c r="X33" s="8" t="str">
        <f aca="false">$X$1</f>
        <v>A-bot</v>
      </c>
      <c r="Y33" s="8" t="e">
        <f aca="false" t="array" ref="Y33:Y33">INDEX(INDEX($H$3:$K$77,,MATCH(X33,$H$2:$K$2,0)),MATCH(1,COUNTIFS(V33,$A$3:$A$77,W33,$C$3:$C$77),0))</f>
        <v>#NAME?</v>
      </c>
      <c r="Z33" s="8" t="e">
        <f aca="false" t="array" ref="Z33:Z33">INDEX($B$3:$B$77,MATCH(1,COUNTIFS($V33,$A$3:$A$77,$W33,$C$3:$C$77),0))</f>
        <v>#NAME?</v>
      </c>
    </row>
    <row r="34" customFormat="false" ht="15" hidden="false" customHeight="false" outlineLevel="0" collapsed="false">
      <c r="A34" s="8" t="n">
        <f aca="false">A33+1</f>
        <v>28</v>
      </c>
      <c r="B34" s="8" t="s">
        <v>1533</v>
      </c>
      <c r="C34" s="259" t="e">
        <f aca="false" t="array" ref="C34:C34">INDEX(color,_xlfn.xmatch(B34,section))</f>
        <v>#NAME?</v>
      </c>
      <c r="D34" s="260" t="e">
        <f aca="false" t="array" ref="D34:D34">INDEX([3]Summary!E$3:E$13,_xlfn.xmatch([3]LVRs!$B34,section))</f>
        <v>#NAME?</v>
      </c>
      <c r="E34" s="260" t="e">
        <f aca="false" t="array" ref="E34:E34">INDEX([3]Summary!F$3:F$13,_xlfn.xmatch([3]LVRs!$B34,section))</f>
        <v>#NAME?</v>
      </c>
      <c r="F34" s="260" t="e">
        <f aca="false" t="array" ref="F34:F34">INDEX([3]Summary!G$3:G$13,_xlfn.xmatch([3]LVRs!$B34,section))</f>
        <v>#NAME?</v>
      </c>
      <c r="G34" s="260" t="e">
        <f aca="false" t="array" ref="G34:G34">INDEX([3]Summary!H$3:H$13,_xlfn.xmatch([3]LVRs!$B34,section))</f>
        <v>#NAME?</v>
      </c>
      <c r="H34" s="259" t="n">
        <f aca="false">IF(D34=6.2,"|6.4|",IF(D34=6.6,"|6.8|",IF(D34=7,"|7.2|",IF(D34=7.4,"|7.6|",IF(D34=8.2,"|8.4|",[2]LVRs!D34)))))</f>
        <v>8</v>
      </c>
      <c r="I34" s="259" t="n">
        <f aca="false">IF(E34=6.2,"|6.4|",IF(E34=6.6,"|6.8|",IF(E34=7,"|7.2|",IF(E34=7.4,"|7.6|",IF(E34=8.2,"|8.4|",[2]LVRs!E34)))))</f>
        <v>9</v>
      </c>
      <c r="J34" s="259" t="n">
        <f aca="false">IF(F34=6.2,"|6.4|",IF(F34=6.6,"|6.8|",IF(F34=7,"|7.2|",IF(F34=7.4,"|7.6|",IF(F34=8.2,"|8.4|",[2]LVRs!F34)))))</f>
        <v>8.8</v>
      </c>
      <c r="K34" s="259" t="n">
        <f aca="false">IF(G34=6.2,"|6.4|",IF(G34=6.6,"|6.8|",IF(G34=7,"|7.2|",IF(G34=7.4,"|7.6|",IF(G34=8.2,"|8.4|",[2]LVRs!G34)))))</f>
        <v>9.2</v>
      </c>
      <c r="V34" s="8" t="n">
        <v>28</v>
      </c>
      <c r="W34" s="8" t="s">
        <v>177</v>
      </c>
      <c r="X34" s="8" t="str">
        <f aca="false">$X$1</f>
        <v>A-bot</v>
      </c>
      <c r="Y34" s="8" t="e">
        <f aca="false" t="array" ref="Y34:Y34">INDEX(INDEX($H$3:$K$77,,MATCH(X34,$H$2:$K$2,0)),MATCH(1,COUNTIFS(V34,$A$3:$A$77,W34,$C$3:$C$77),0))</f>
        <v>#NAME?</v>
      </c>
      <c r="Z34" s="8" t="e">
        <f aca="false" t="array" ref="Z34:Z34">INDEX($B$3:$B$77,MATCH(1,COUNTIFS($V34,$A$3:$A$77,$W34,$C$3:$C$77),0))</f>
        <v>#NAME?</v>
      </c>
    </row>
    <row r="35" customFormat="false" ht="15" hidden="false" customHeight="false" outlineLevel="0" collapsed="false">
      <c r="A35" s="8" t="n">
        <f aca="false">A34+1</f>
        <v>29</v>
      </c>
      <c r="B35" s="8" t="s">
        <v>1533</v>
      </c>
      <c r="C35" s="259" t="e">
        <f aca="false" t="array" ref="C35:C35">INDEX(color,_xlfn.xmatch(B35,section))</f>
        <v>#NAME?</v>
      </c>
      <c r="D35" s="260" t="e">
        <f aca="false" t="array" ref="D35:D35">INDEX([3]Summary!E$3:E$13,_xlfn.xmatch([3]LVRs!$B35,section))</f>
        <v>#NAME?</v>
      </c>
      <c r="E35" s="260" t="e">
        <f aca="false" t="array" ref="E35:E35">INDEX([3]Summary!F$3:F$13,_xlfn.xmatch([3]LVRs!$B35,section))</f>
        <v>#NAME?</v>
      </c>
      <c r="F35" s="260" t="e">
        <f aca="false" t="array" ref="F35:F35">INDEX([3]Summary!G$3:G$13,_xlfn.xmatch([3]LVRs!$B35,section))</f>
        <v>#NAME?</v>
      </c>
      <c r="G35" s="260" t="e">
        <f aca="false" t="array" ref="G35:G35">INDEX([3]Summary!H$3:H$13,_xlfn.xmatch([3]LVRs!$B35,section))</f>
        <v>#NAME?</v>
      </c>
      <c r="H35" s="259" t="n">
        <f aca="false">IF(D35=6.2,"|6.4|",IF(D35=6.6,"|6.8|",IF(D35=7,"|7.2|",IF(D35=7.4,"|7.6|",IF(D35=8.2,"|8.4|",[2]LVRs!D35)))))</f>
        <v>8</v>
      </c>
      <c r="I35" s="259" t="n">
        <f aca="false">IF(E35=6.2,"|6.4|",IF(E35=6.6,"|6.8|",IF(E35=7,"|7.2|",IF(E35=7.4,"|7.6|",IF(E35=8.2,"|8.4|",[2]LVRs!E35)))))</f>
        <v>9</v>
      </c>
      <c r="J35" s="259" t="n">
        <f aca="false">IF(F35=6.2,"|6.4|",IF(F35=6.6,"|6.8|",IF(F35=7,"|7.2|",IF(F35=7.4,"|7.6|",IF(F35=8.2,"|8.4|",[2]LVRs!F35)))))</f>
        <v>8.8</v>
      </c>
      <c r="K35" s="259" t="n">
        <f aca="false">IF(G35=6.2,"|6.4|",IF(G35=6.6,"|6.8|",IF(G35=7,"|7.2|",IF(G35=7.4,"|7.6|",IF(G35=8.2,"|8.4|",[2]LVRs!G35)))))</f>
        <v>9.2</v>
      </c>
      <c r="V35" s="8" t="n">
        <v>29</v>
      </c>
      <c r="W35" s="8" t="s">
        <v>177</v>
      </c>
      <c r="X35" s="8" t="str">
        <f aca="false">$X$1</f>
        <v>A-bot</v>
      </c>
      <c r="Y35" s="8" t="e">
        <f aca="false" t="array" ref="Y35:Y35">INDEX(INDEX($H$3:$K$77,,MATCH(X35,$H$2:$K$2,0)),MATCH(1,COUNTIFS(V35,$A$3:$A$77,W35,$C$3:$C$77),0))</f>
        <v>#NAME?</v>
      </c>
      <c r="Z35" s="8" t="e">
        <f aca="false" t="array" ref="Z35:Z35">INDEX($B$3:$B$77,MATCH(1,COUNTIFS($V35,$A$3:$A$77,$W35,$C$3:$C$77),0))</f>
        <v>#NAME?</v>
      </c>
    </row>
    <row r="36" customFormat="false" ht="15" hidden="false" customHeight="false" outlineLevel="0" collapsed="false">
      <c r="A36" s="8" t="n">
        <f aca="false">A35+1</f>
        <v>30</v>
      </c>
      <c r="B36" s="8" t="s">
        <v>1533</v>
      </c>
      <c r="C36" s="259" t="e">
        <f aca="false" t="array" ref="C36:C36">INDEX(color,_xlfn.xmatch(B36,section))</f>
        <v>#NAME?</v>
      </c>
      <c r="D36" s="260" t="e">
        <f aca="false" t="array" ref="D36:D36">INDEX([3]Summary!E$3:E$13,_xlfn.xmatch([3]LVRs!$B36,section))</f>
        <v>#NAME?</v>
      </c>
      <c r="E36" s="260" t="e">
        <f aca="false" t="array" ref="E36:E36">INDEX([3]Summary!F$3:F$13,_xlfn.xmatch([3]LVRs!$B36,section))</f>
        <v>#NAME?</v>
      </c>
      <c r="F36" s="260" t="e">
        <f aca="false" t="array" ref="F36:F36">INDEX([3]Summary!G$3:G$13,_xlfn.xmatch([3]LVRs!$B36,section))</f>
        <v>#NAME?</v>
      </c>
      <c r="G36" s="260" t="e">
        <f aca="false" t="array" ref="G36:G36">INDEX([3]Summary!H$3:H$13,_xlfn.xmatch([3]LVRs!$B36,section))</f>
        <v>#NAME?</v>
      </c>
      <c r="H36" s="259" t="n">
        <f aca="false">IF(D36=6.2,"|6.4|",IF(D36=6.6,"|6.8|",IF(D36=7,"|7.2|",IF(D36=7.4,"|7.6|",IF(D36=8.2,"|8.4|",[2]LVRs!D36)))))</f>
        <v>8</v>
      </c>
      <c r="I36" s="259" t="n">
        <f aca="false">IF(E36=6.2,"|6.4|",IF(E36=6.6,"|6.8|",IF(E36=7,"|7.2|",IF(E36=7.4,"|7.6|",IF(E36=8.2,"|8.4|",[2]LVRs!E36)))))</f>
        <v>9</v>
      </c>
      <c r="J36" s="259" t="n">
        <f aca="false">IF(F36=6.2,"|6.4|",IF(F36=6.6,"|6.8|",IF(F36=7,"|7.2|",IF(F36=7.4,"|7.6|",IF(F36=8.2,"|8.4|",[2]LVRs!F36)))))</f>
        <v>8.8</v>
      </c>
      <c r="K36" s="259" t="n">
        <f aca="false">IF(G36=6.2,"|6.4|",IF(G36=6.6,"|6.8|",IF(G36=7,"|7.2|",IF(G36=7.4,"|7.6|",IF(G36=8.2,"|8.4|",[2]LVRs!G36)))))</f>
        <v>9.2</v>
      </c>
      <c r="V36" s="8" t="n">
        <v>30</v>
      </c>
      <c r="W36" s="8" t="s">
        <v>177</v>
      </c>
      <c r="X36" s="8" t="str">
        <f aca="false">$X$1</f>
        <v>A-bot</v>
      </c>
      <c r="Y36" s="8" t="e">
        <f aca="false" t="array" ref="Y36:Y36">INDEX(INDEX($H$3:$K$77,,MATCH(X36,$H$2:$K$2,0)),MATCH(1,COUNTIFS(V36,$A$3:$A$77,W36,$C$3:$C$77),0))</f>
        <v>#NAME?</v>
      </c>
      <c r="Z36" s="8" t="e">
        <f aca="false" t="array" ref="Z36:Z36">INDEX($B$3:$B$77,MATCH(1,COUNTIFS($V36,$A$3:$A$77,$W36,$C$3:$C$77),0))</f>
        <v>#NAME?</v>
      </c>
    </row>
    <row r="37" customFormat="false" ht="15" hidden="false" customHeight="false" outlineLevel="0" collapsed="false">
      <c r="A37" s="8" t="n">
        <f aca="false">A36+1</f>
        <v>31</v>
      </c>
      <c r="B37" s="8" t="s">
        <v>1533</v>
      </c>
      <c r="C37" s="259" t="e">
        <f aca="false" t="array" ref="C37:C37">INDEX(color,_xlfn.xmatch(B37,section))</f>
        <v>#NAME?</v>
      </c>
      <c r="D37" s="260" t="e">
        <f aca="false" t="array" ref="D37:D37">INDEX([3]Summary!E$3:E$13,_xlfn.xmatch([3]LVRs!$B37,section))</f>
        <v>#NAME?</v>
      </c>
      <c r="E37" s="260" t="e">
        <f aca="false" t="array" ref="E37:E37">INDEX([3]Summary!F$3:F$13,_xlfn.xmatch([3]LVRs!$B37,section))</f>
        <v>#NAME?</v>
      </c>
      <c r="F37" s="260" t="e">
        <f aca="false" t="array" ref="F37:F37">INDEX([3]Summary!G$3:G$13,_xlfn.xmatch([3]LVRs!$B37,section))</f>
        <v>#NAME?</v>
      </c>
      <c r="G37" s="260" t="e">
        <f aca="false" t="array" ref="G37:G37">INDEX([3]Summary!H$3:H$13,_xlfn.xmatch([3]LVRs!$B37,section))</f>
        <v>#NAME?</v>
      </c>
      <c r="H37" s="259" t="n">
        <f aca="false">IF(D37=6.2,"|6.4|",IF(D37=6.6,"|6.8|",IF(D37=7,"|7.2|",IF(D37=7.4,"|7.6|",IF(D37=8.2,"|8.4|",[2]LVRs!D37)))))</f>
        <v>8</v>
      </c>
      <c r="I37" s="259" t="n">
        <f aca="false">IF(E37=6.2,"|6.4|",IF(E37=6.6,"|6.8|",IF(E37=7,"|7.2|",IF(E37=7.4,"|7.6|",IF(E37=8.2,"|8.4|",[2]LVRs!E37)))))</f>
        <v>9</v>
      </c>
      <c r="J37" s="259" t="n">
        <f aca="false">IF(F37=6.2,"|6.4|",IF(F37=6.6,"|6.8|",IF(F37=7,"|7.2|",IF(F37=7.4,"|7.6|",IF(F37=8.2,"|8.4|",[2]LVRs!F37)))))</f>
        <v>8.8</v>
      </c>
      <c r="K37" s="259" t="n">
        <f aca="false">IF(G37=6.2,"|6.4|",IF(G37=6.6,"|6.8|",IF(G37=7,"|7.2|",IF(G37=7.4,"|7.6|",IF(G37=8.2,"|8.4|",[2]LVRs!G37)))))</f>
        <v>9.2</v>
      </c>
      <c r="V37" s="8" t="n">
        <v>31</v>
      </c>
      <c r="W37" s="8" t="s">
        <v>177</v>
      </c>
      <c r="X37" s="8" t="str">
        <f aca="false">$X$1</f>
        <v>A-bot</v>
      </c>
      <c r="Y37" s="8" t="e">
        <f aca="false" t="array" ref="Y37:Y37">INDEX(INDEX($H$3:$K$77,,MATCH(X37,$H$2:$K$2,0)),MATCH(1,COUNTIFS(V37,$A$3:$A$77,W37,$C$3:$C$77),0))</f>
        <v>#NAME?</v>
      </c>
      <c r="Z37" s="8" t="e">
        <f aca="false" t="array" ref="Z37:Z37">INDEX($B$3:$B$77,MATCH(1,COUNTIFS($V37,$A$3:$A$77,$W37,$C$3:$C$77),0))</f>
        <v>#NAME?</v>
      </c>
    </row>
    <row r="38" customFormat="false" ht="15" hidden="false" customHeight="false" outlineLevel="0" collapsed="false">
      <c r="A38" s="8" t="n">
        <f aca="false">A37+1</f>
        <v>32</v>
      </c>
      <c r="B38" s="8" t="s">
        <v>1533</v>
      </c>
      <c r="C38" s="259" t="e">
        <f aca="false" t="array" ref="C38:C38">INDEX(color,_xlfn.xmatch(B38,section))</f>
        <v>#NAME?</v>
      </c>
      <c r="D38" s="260" t="e">
        <f aca="false" t="array" ref="D38:D38">INDEX([3]Summary!E$3:E$13,_xlfn.xmatch([3]LVRs!$B38,section))</f>
        <v>#NAME?</v>
      </c>
      <c r="E38" s="260" t="e">
        <f aca="false" t="array" ref="E38:E38">INDEX([3]Summary!F$3:F$13,_xlfn.xmatch([3]LVRs!$B38,section))</f>
        <v>#NAME?</v>
      </c>
      <c r="F38" s="260" t="e">
        <f aca="false" t="array" ref="F38:F38">INDEX([3]Summary!G$3:G$13,_xlfn.xmatch([3]LVRs!$B38,section))</f>
        <v>#NAME?</v>
      </c>
      <c r="G38" s="260" t="e">
        <f aca="false" t="array" ref="G38:G38">INDEX([3]Summary!H$3:H$13,_xlfn.xmatch([3]LVRs!$B38,section))</f>
        <v>#NAME?</v>
      </c>
      <c r="H38" s="259" t="n">
        <f aca="false">IF(D38=6.2,"|6.4|",IF(D38=6.6,"|6.8|",IF(D38=7,"|7.2|",IF(D38=7.4,"|7.6|",IF(D38=8.2,"|8.4|",[2]LVRs!D38)))))</f>
        <v>8</v>
      </c>
      <c r="I38" s="259" t="n">
        <f aca="false">IF(E38=6.2,"|6.4|",IF(E38=6.6,"|6.8|",IF(E38=7,"|7.2|",IF(E38=7.4,"|7.6|",IF(E38=8.2,"|8.4|",[2]LVRs!E38)))))</f>
        <v>9</v>
      </c>
      <c r="J38" s="259" t="n">
        <f aca="false">IF(F38=6.2,"|6.4|",IF(F38=6.6,"|6.8|",IF(F38=7,"|7.2|",IF(F38=7.4,"|7.6|",IF(F38=8.2,"|8.4|",[2]LVRs!F38)))))</f>
        <v>8.8</v>
      </c>
      <c r="K38" s="259" t="n">
        <f aca="false">IF(G38=6.2,"|6.4|",IF(G38=6.6,"|6.8|",IF(G38=7,"|7.2|",IF(G38=7.4,"|7.6|",IF(G38=8.2,"|8.4|",[2]LVRs!G38)))))</f>
        <v>9.2</v>
      </c>
      <c r="V38" s="8" t="n">
        <v>32</v>
      </c>
      <c r="W38" s="8" t="s">
        <v>177</v>
      </c>
      <c r="X38" s="8" t="str">
        <f aca="false">$X$1</f>
        <v>A-bot</v>
      </c>
      <c r="Y38" s="8" t="e">
        <f aca="false" t="array" ref="Y38:Y38">INDEX(INDEX($H$3:$K$77,,MATCH(X38,$H$2:$K$2,0)),MATCH(1,COUNTIFS(V38,$A$3:$A$77,W38,$C$3:$C$77),0))</f>
        <v>#NAME?</v>
      </c>
      <c r="Z38" s="8" t="e">
        <f aca="false" t="array" ref="Z38:Z38">INDEX($B$3:$B$77,MATCH(1,COUNTIFS($V38,$A$3:$A$77,$W38,$C$3:$C$77),0))</f>
        <v>#NAME?</v>
      </c>
    </row>
    <row r="39" customFormat="false" ht="15" hidden="false" customHeight="false" outlineLevel="0" collapsed="false">
      <c r="A39" s="8" t="n">
        <f aca="false">A38+1</f>
        <v>33</v>
      </c>
      <c r="B39" s="8" t="s">
        <v>1533</v>
      </c>
      <c r="C39" s="259" t="e">
        <f aca="false" t="array" ref="C39:C39">INDEX(color,_xlfn.xmatch(B39,section))</f>
        <v>#NAME?</v>
      </c>
      <c r="D39" s="260" t="e">
        <f aca="false" t="array" ref="D39:D39">INDEX([3]Summary!E$3:E$13,_xlfn.xmatch([3]LVRs!$B39,section))</f>
        <v>#NAME?</v>
      </c>
      <c r="E39" s="260" t="e">
        <f aca="false" t="array" ref="E39:E39">INDEX([3]Summary!F$3:F$13,_xlfn.xmatch([3]LVRs!$B39,section))</f>
        <v>#NAME?</v>
      </c>
      <c r="F39" s="260" t="e">
        <f aca="false" t="array" ref="F39:F39">INDEX([3]Summary!G$3:G$13,_xlfn.xmatch([3]LVRs!$B39,section))</f>
        <v>#NAME?</v>
      </c>
      <c r="G39" s="260" t="e">
        <f aca="false" t="array" ref="G39:G39">INDEX([3]Summary!H$3:H$13,_xlfn.xmatch([3]LVRs!$B39,section))</f>
        <v>#NAME?</v>
      </c>
      <c r="H39" s="259" t="n">
        <f aca="false">IF(D39=6.2,"|6.4|",IF(D39=6.6,"|6.8|",IF(D39=7,"|7.2|",IF(D39=7.4,"|7.6|",IF(D39=8.2,"|8.4|",[2]LVRs!D39)))))</f>
        <v>8</v>
      </c>
      <c r="I39" s="259" t="n">
        <f aca="false">IF(E39=6.2,"|6.4|",IF(E39=6.6,"|6.8|",IF(E39=7,"|7.2|",IF(E39=7.4,"|7.6|",IF(E39=8.2,"|8.4|",[2]LVRs!E39)))))</f>
        <v>9</v>
      </c>
      <c r="J39" s="259" t="n">
        <f aca="false">IF(F39=6.2,"|6.4|",IF(F39=6.6,"|6.8|",IF(F39=7,"|7.2|",IF(F39=7.4,"|7.6|",IF(F39=8.2,"|8.4|",[2]LVRs!F39)))))</f>
        <v>8.8</v>
      </c>
      <c r="K39" s="259" t="n">
        <f aca="false">IF(G39=6.2,"|6.4|",IF(G39=6.6,"|6.8|",IF(G39=7,"|7.2|",IF(G39=7.4,"|7.6|",IF(G39=8.2,"|8.4|",[2]LVRs!G39)))))</f>
        <v>9.2</v>
      </c>
      <c r="V39" s="8" t="n">
        <v>33</v>
      </c>
      <c r="W39" s="8" t="s">
        <v>177</v>
      </c>
      <c r="X39" s="8" t="str">
        <f aca="false">$X$1</f>
        <v>A-bot</v>
      </c>
      <c r="Y39" s="8" t="e">
        <f aca="false" t="array" ref="Y39:Y39">INDEX(INDEX($H$3:$K$77,,MATCH(X39,$H$2:$K$2,0)),MATCH(1,COUNTIFS(V39,$A$3:$A$77,W39,$C$3:$C$77),0))</f>
        <v>#NAME?</v>
      </c>
      <c r="Z39" s="8" t="e">
        <f aca="false" t="array" ref="Z39:Z39">INDEX($B$3:$B$77,MATCH(1,COUNTIFS($V39,$A$3:$A$77,$W39,$C$3:$C$77),0))</f>
        <v>#NAME?</v>
      </c>
    </row>
    <row r="40" customFormat="false" ht="15" hidden="false" customHeight="false" outlineLevel="0" collapsed="false">
      <c r="A40" s="8" t="n">
        <f aca="false">A39+1</f>
        <v>34</v>
      </c>
      <c r="B40" s="8" t="s">
        <v>1533</v>
      </c>
      <c r="C40" s="259" t="e">
        <f aca="false" t="array" ref="C40:C40">INDEX(color,_xlfn.xmatch(B40,section))</f>
        <v>#NAME?</v>
      </c>
      <c r="D40" s="260" t="e">
        <f aca="false" t="array" ref="D40:D40">INDEX([3]Summary!E$3:E$13,_xlfn.xmatch([3]LVRs!$B40,section))</f>
        <v>#NAME?</v>
      </c>
      <c r="E40" s="260" t="e">
        <f aca="false" t="array" ref="E40:E40">INDEX([3]Summary!F$3:F$13,_xlfn.xmatch([3]LVRs!$B40,section))</f>
        <v>#NAME?</v>
      </c>
      <c r="F40" s="260" t="e">
        <f aca="false" t="array" ref="F40:F40">INDEX([3]Summary!G$3:G$13,_xlfn.xmatch([3]LVRs!$B40,section))</f>
        <v>#NAME?</v>
      </c>
      <c r="G40" s="260" t="e">
        <f aca="false" t="array" ref="G40:G40">INDEX([3]Summary!H$3:H$13,_xlfn.xmatch([3]LVRs!$B40,section))</f>
        <v>#NAME?</v>
      </c>
      <c r="H40" s="259" t="n">
        <f aca="false">IF(D40=6.2,"|6.4|",IF(D40=6.6,"|6.8|",IF(D40=7,"|7.2|",IF(D40=7.4,"|7.6|",IF(D40=8.2,"|8.4|",[2]LVRs!D40)))))</f>
        <v>8</v>
      </c>
      <c r="I40" s="259" t="n">
        <f aca="false">IF(E40=6.2,"|6.4|",IF(E40=6.6,"|6.8|",IF(E40=7,"|7.2|",IF(E40=7.4,"|7.6|",IF(E40=8.2,"|8.4|",[2]LVRs!E40)))))</f>
        <v>9</v>
      </c>
      <c r="J40" s="259" t="n">
        <f aca="false">IF(F40=6.2,"|6.4|",IF(F40=6.6,"|6.8|",IF(F40=7,"|7.2|",IF(F40=7.4,"|7.6|",IF(F40=8.2,"|8.4|",[2]LVRs!F40)))))</f>
        <v>8.8</v>
      </c>
      <c r="K40" s="259" t="n">
        <f aca="false">IF(G40=6.2,"|6.4|",IF(G40=6.6,"|6.8|",IF(G40=7,"|7.2|",IF(G40=7.4,"|7.6|",IF(G40=8.2,"|8.4|",[2]LVRs!G40)))))</f>
        <v>9.2</v>
      </c>
      <c r="V40" s="8" t="n">
        <v>34</v>
      </c>
      <c r="W40" s="8" t="s">
        <v>177</v>
      </c>
      <c r="X40" s="8" t="str">
        <f aca="false">$X$1</f>
        <v>A-bot</v>
      </c>
      <c r="Y40" s="8" t="e">
        <f aca="false" t="array" ref="Y40:Y40">INDEX(INDEX($H$3:$K$77,,MATCH(X40,$H$2:$K$2,0)),MATCH(1,COUNTIFS(V40,$A$3:$A$77,W40,$C$3:$C$77),0))</f>
        <v>#NAME?</v>
      </c>
      <c r="Z40" s="8" t="e">
        <f aca="false" t="array" ref="Z40:Z40">INDEX($B$3:$B$77,MATCH(1,COUNTIFS($V40,$A$3:$A$77,$W40,$C$3:$C$77),0))</f>
        <v>#NAME?</v>
      </c>
    </row>
    <row r="41" customFormat="false" ht="15" hidden="false" customHeight="false" outlineLevel="0" collapsed="false">
      <c r="A41" s="261" t="n">
        <f aca="false">A40+1</f>
        <v>35</v>
      </c>
      <c r="B41" s="261" t="s">
        <v>1534</v>
      </c>
      <c r="C41" s="261" t="e">
        <f aca="false" t="array" ref="C41:C41">INDEX(color,_xlfn.xmatch(B41,section))</f>
        <v>#NAME?</v>
      </c>
      <c r="D41" s="260" t="e">
        <f aca="false" t="array" ref="D41:D41">INDEX([3]Summary!E$3:E$13,_xlfn.xmatch([3]LVRs!$B41,section))</f>
        <v>#NAME?</v>
      </c>
      <c r="E41" s="260" t="e">
        <f aca="false" t="array" ref="E41:E41">INDEX([3]Summary!F$3:F$13,_xlfn.xmatch([3]LVRs!$B41,section))</f>
        <v>#NAME?</v>
      </c>
      <c r="F41" s="260" t="e">
        <f aca="false" t="array" ref="F41:F41">INDEX([3]Summary!G$3:G$13,_xlfn.xmatch([3]LVRs!$B41,section))</f>
        <v>#NAME?</v>
      </c>
      <c r="G41" s="260" t="e">
        <f aca="false" t="array" ref="G41:G41">INDEX([3]Summary!H$3:H$13,_xlfn.xmatch([3]LVRs!$B41,section))</f>
        <v>#NAME?</v>
      </c>
      <c r="H41" s="259" t="str">
        <f aca="false">IF(D41=6.2,"|6.4|",IF(D41=6.6,"|6.8|",IF(D41=7,"|7.2|",IF(D41=7.4,"|7.6|",IF(D41=8.2,"|8.4|",[2]LVRs!D41)))))</f>
        <v>|7.2|</v>
      </c>
      <c r="I41" s="259" t="n">
        <f aca="false">IF(E41=6.2,"|6.4|",IF(E41=6.6,"|6.8|",IF(E41=7,"|7.2|",IF(E41=7.4,"|7.6|",IF(E41=8.2,"|8.4|",[2]LVRs!E41)))))</f>
        <v>8</v>
      </c>
      <c r="J41" s="259" t="n">
        <f aca="false">IF(F41=6.2,"|6.4|",IF(F41=6.6,"|6.8|",IF(F41=7,"|7.2|",IF(F41=7.4,"|7.6|",IF(F41=8.2,"|8.4|",[2]LVRs!F41)))))</f>
        <v>7.8</v>
      </c>
      <c r="K41" s="259" t="n">
        <f aca="false">IF(G41=6.2,"|6.4|",IF(G41=6.6,"|6.8|",IF(G41=7,"|7.2|",IF(G41=7.4,"|7.6|",IF(G41=8.2,"|8.4|",[2]LVRs!G41)))))</f>
        <v>7.6</v>
      </c>
      <c r="V41" s="8" t="n">
        <v>35</v>
      </c>
      <c r="W41" s="8" t="s">
        <v>177</v>
      </c>
      <c r="X41" s="8" t="str">
        <f aca="false">$X$1</f>
        <v>A-bot</v>
      </c>
      <c r="Y41" s="8" t="e">
        <f aca="false" t="array" ref="Y41:Y41">INDEX(INDEX($H$3:$K$77,,MATCH(X41,$H$2:$K$2,0)),MATCH(1,COUNTIFS(V41,$A$3:$A$77,W41,$C$3:$C$77),0))</f>
        <v>#NAME?</v>
      </c>
      <c r="Z41" s="8" t="e">
        <f aca="false" t="array" ref="Z41:Z41">INDEX($B$3:$B$77,MATCH(1,COUNTIFS($V41,$A$3:$A$77,$W41,$C$3:$C$77),0))</f>
        <v>#NAME?</v>
      </c>
    </row>
    <row r="42" customFormat="false" ht="15" hidden="false" customHeight="false" outlineLevel="0" collapsed="false">
      <c r="A42" s="261" t="n">
        <f aca="false">A41+1</f>
        <v>36</v>
      </c>
      <c r="B42" s="261" t="s">
        <v>1534</v>
      </c>
      <c r="C42" s="261" t="e">
        <f aca="false" t="array" ref="C42:C42">INDEX(color,_xlfn.xmatch(B42,section))</f>
        <v>#NAME?</v>
      </c>
      <c r="D42" s="260" t="e">
        <f aca="false" t="array" ref="D42:D42">INDEX([3]Summary!E$3:E$13,_xlfn.xmatch([3]LVRs!$B42,section))</f>
        <v>#NAME?</v>
      </c>
      <c r="E42" s="260" t="e">
        <f aca="false" t="array" ref="E42:E42">INDEX([3]Summary!F$3:F$13,_xlfn.xmatch([3]LVRs!$B42,section))</f>
        <v>#NAME?</v>
      </c>
      <c r="F42" s="260" t="e">
        <f aca="false" t="array" ref="F42:F42">INDEX([3]Summary!G$3:G$13,_xlfn.xmatch([3]LVRs!$B42,section))</f>
        <v>#NAME?</v>
      </c>
      <c r="G42" s="260" t="e">
        <f aca="false" t="array" ref="G42:G42">INDEX([3]Summary!H$3:H$13,_xlfn.xmatch([3]LVRs!$B42,section))</f>
        <v>#NAME?</v>
      </c>
      <c r="H42" s="259" t="str">
        <f aca="false">IF(D42=6.2,"|6.4|",IF(D42=6.6,"|6.8|",IF(D42=7,"|7.2|",IF(D42=7.4,"|7.6|",IF(D42=8.2,"|8.4|",[2]LVRs!D42)))))</f>
        <v>|7.2|</v>
      </c>
      <c r="I42" s="259" t="n">
        <f aca="false">IF(E42=6.2,"|6.4|",IF(E42=6.6,"|6.8|",IF(E42=7,"|7.2|",IF(E42=7.4,"|7.6|",IF(E42=8.2,"|8.4|",[2]LVRs!E42)))))</f>
        <v>8</v>
      </c>
      <c r="J42" s="259" t="n">
        <f aca="false">IF(F42=6.2,"|6.4|",IF(F42=6.6,"|6.8|",IF(F42=7,"|7.2|",IF(F42=7.4,"|7.6|",IF(F42=8.2,"|8.4|",[2]LVRs!F42)))))</f>
        <v>7.8</v>
      </c>
      <c r="K42" s="259" t="n">
        <f aca="false">IF(G42=6.2,"|6.4|",IF(G42=6.6,"|6.8|",IF(G42=7,"|7.2|",IF(G42=7.4,"|7.6|",IF(G42=8.2,"|8.4|",[2]LVRs!G42)))))</f>
        <v>7.6</v>
      </c>
      <c r="V42" s="8" t="n">
        <v>36</v>
      </c>
      <c r="W42" s="8" t="s">
        <v>177</v>
      </c>
      <c r="X42" s="8" t="str">
        <f aca="false">$X$1</f>
        <v>A-bot</v>
      </c>
      <c r="Y42" s="8" t="e">
        <f aca="false" t="array" ref="Y42:Y42">INDEX(INDEX($H$3:$K$77,,MATCH(X42,$H$2:$K$2,0)),MATCH(1,COUNTIFS(V42,$A$3:$A$77,W42,$C$3:$C$77),0))</f>
        <v>#NAME?</v>
      </c>
      <c r="Z42" s="8" t="e">
        <f aca="false" t="array" ref="Z42:Z42">INDEX($B$3:$B$77,MATCH(1,COUNTIFS($V42,$A$3:$A$77,$W42,$C$3:$C$77),0))</f>
        <v>#NAME?</v>
      </c>
    </row>
    <row r="43" customFormat="false" ht="15" hidden="false" customHeight="false" outlineLevel="0" collapsed="false">
      <c r="A43" s="8" t="n">
        <f aca="false">A42+1</f>
        <v>37</v>
      </c>
      <c r="B43" s="8" t="s">
        <v>867</v>
      </c>
      <c r="C43" s="259" t="e">
        <f aca="false" t="array" ref="C43:C43">INDEX(color,_xlfn.xmatch(B43,section))</f>
        <v>#NAME?</v>
      </c>
      <c r="D43" s="260" t="e">
        <f aca="false" t="array" ref="D43:D43">INDEX([3]Summary!E$3:E$13,_xlfn.xmatch([3]LVRs!$B43,section))</f>
        <v>#NAME?</v>
      </c>
      <c r="E43" s="260" t="e">
        <f aca="false" t="array" ref="E43:E43">INDEX([3]Summary!F$3:F$13,_xlfn.xmatch([3]LVRs!$B43,section))</f>
        <v>#NAME?</v>
      </c>
      <c r="F43" s="260" t="e">
        <f aca="false" t="array" ref="F43:F43">INDEX([3]Summary!G$3:G$13,_xlfn.xmatch([3]LVRs!$B43,section))</f>
        <v>#NAME?</v>
      </c>
      <c r="G43" s="260" t="e">
        <f aca="false" t="array" ref="G43:G43">INDEX([3]Summary!H$3:H$13,_xlfn.xmatch([3]LVRs!$B43,section))</f>
        <v>#NAME?</v>
      </c>
      <c r="H43" s="259" t="n">
        <f aca="false">IF(D43=6.2,"|6.4|",IF(D43=6.6,"|6.8|",IF(D43=7,"|7.2|",IF(D43=7.4,"|7.6|",IF(D43=8.2,"|8.4|",[2]LVRs!D43)))))</f>
        <v>6.8</v>
      </c>
      <c r="I43" s="259" t="n">
        <f aca="false">IF(E43=6.2,"|6.4|",IF(E43=6.6,"|6.8|",IF(E43=7,"|7.2|",IF(E43=7.4,"|7.6|",IF(E43=8.2,"|8.4|",[2]LVRs!E43)))))</f>
        <v>8</v>
      </c>
      <c r="J43" s="259" t="n">
        <f aca="false">IF(F43=6.2,"|6.4|",IF(F43=6.6,"|6.8|",IF(F43=7,"|7.2|",IF(F43=7.4,"|7.6|",IF(F43=8.2,"|8.4|",[2]LVRs!F43)))))</f>
        <v>8</v>
      </c>
      <c r="K43" s="259" t="str">
        <f aca="false">IF(G43=6.2,"|6.4|",IF(G43=6.6,"|6.8|",IF(G43=7,"|7.2|",IF(G43=7.4,"|7.6|",IF(G43=8.2,"|8.4|",[2]LVRs!G43)))))</f>
        <v>|7.6|</v>
      </c>
      <c r="V43" s="8" t="n">
        <v>37</v>
      </c>
      <c r="W43" s="8" t="s">
        <v>774</v>
      </c>
      <c r="X43" s="8" t="str">
        <f aca="false">$X$1</f>
        <v>A-bot</v>
      </c>
      <c r="Y43" s="8" t="e">
        <f aca="false" t="array" ref="Y43:Y43">INDEX(INDEX($H$3:$K$77,,MATCH(X43,$H$2:$K$2,0)),MATCH(1,COUNTIFS(V43,$A$3:$A$77,W43,$C$3:$C$77),0))</f>
        <v>#NAME?</v>
      </c>
      <c r="Z43" s="8" t="e">
        <f aca="false" t="array" ref="Z43:Z43">INDEX($B$3:$B$77,MATCH(1,COUNTIFS($V43,$A$3:$A$77,$W43,$C$3:$C$77),0))</f>
        <v>#NAME?</v>
      </c>
    </row>
    <row r="44" customFormat="false" ht="15" hidden="false" customHeight="false" outlineLevel="0" collapsed="false">
      <c r="A44" s="8" t="n">
        <f aca="false">37</f>
        <v>37</v>
      </c>
      <c r="B44" s="8" t="s">
        <v>1535</v>
      </c>
      <c r="C44" s="259" t="e">
        <f aca="false" t="array" ref="C44:C44">INDEX(color,_xlfn.xmatch(B44,section))</f>
        <v>#NAME?</v>
      </c>
      <c r="D44" s="260" t="e">
        <f aca="false" t="array" ref="D44:D44">INDEX([3]Summary!E$3:E$13,_xlfn.xmatch([3]LVRs!$B44,section))</f>
        <v>#NAME?</v>
      </c>
      <c r="E44" s="260" t="e">
        <f aca="false" t="array" ref="E44:E44">INDEX([3]Summary!F$3:F$13,_xlfn.xmatch([3]LVRs!$B44,section))</f>
        <v>#NAME?</v>
      </c>
      <c r="F44" s="260" t="e">
        <f aca="false" t="array" ref="F44:F44">INDEX([3]Summary!G$3:G$13,_xlfn.xmatch([3]LVRs!$B44,section))</f>
        <v>#NAME?</v>
      </c>
      <c r="G44" s="260" t="e">
        <f aca="false" t="array" ref="G44:G44">INDEX([3]Summary!H$3:H$13,_xlfn.xmatch([3]LVRs!$B44,section))</f>
        <v>#NAME?</v>
      </c>
      <c r="H44" s="259" t="n">
        <f aca="false">IF(D44=6.2,"|6.4|",IF(D44=6.6,"|6.8|",IF(D44=7,"|7.2|",IF(D44=7.4,"|7.6|",IF(D44=8.2,"|8.4|",[2]LVRs!D44)))))</f>
        <v>6.8</v>
      </c>
      <c r="I44" s="259" t="n">
        <f aca="false">IF(E44=6.2,"|6.4|",IF(E44=6.6,"|6.8|",IF(E44=7,"|7.2|",IF(E44=7.4,"|7.6|",IF(E44=8.2,"|8.4|",[2]LVRs!E44)))))</f>
        <v>8.4</v>
      </c>
      <c r="J44" s="259" t="n">
        <f aca="false">IF(F44=6.2,"|6.4|",IF(F44=6.6,"|6.8|",IF(F44=7,"|7.2|",IF(F44=7.4,"|7.6|",IF(F44=8.2,"|8.4|",[2]LVRs!F44)))))</f>
        <v>8</v>
      </c>
      <c r="K44" s="259" t="n">
        <f aca="false">IF(G44=6.2,"|6.4|",IF(G44=6.6,"|6.8|",IF(G44=7,"|7.2|",IF(G44=7.4,"|7.6|",IF(G44=8.2,"|8.4|",[2]LVRs!G44)))))</f>
        <v>7.2</v>
      </c>
      <c r="V44" s="8" t="n">
        <v>37</v>
      </c>
      <c r="W44" s="8" t="s">
        <v>716</v>
      </c>
      <c r="X44" s="8" t="str">
        <f aca="false">$X$1</f>
        <v>A-bot</v>
      </c>
      <c r="Y44" s="8" t="e">
        <f aca="false" t="array" ref="Y44:Y44">INDEX(INDEX($H$3:$K$77,,MATCH(X44,$H$2:$K$2,0)),MATCH(1,COUNTIFS(V44,$A$3:$A$77,W44,$C$3:$C$77),0))</f>
        <v>#NAME?</v>
      </c>
      <c r="Z44" s="8" t="e">
        <f aca="false" t="array" ref="Z44:Z44">INDEX($B$3:$B$77,MATCH(1,COUNTIFS($V44,$A$3:$A$77,$W44,$C$3:$C$77),0))</f>
        <v>#NAME?</v>
      </c>
    </row>
    <row r="45" customFormat="false" ht="15" hidden="false" customHeight="false" outlineLevel="0" collapsed="false">
      <c r="A45" s="8" t="n">
        <f aca="false">A44+1</f>
        <v>38</v>
      </c>
      <c r="B45" s="8" t="s">
        <v>867</v>
      </c>
      <c r="C45" s="259" t="e">
        <f aca="false" t="array" ref="C45:C45">INDEX(color,_xlfn.xmatch(B45,section))</f>
        <v>#NAME?</v>
      </c>
      <c r="D45" s="260" t="e">
        <f aca="false" t="array" ref="D45:D45">INDEX([3]Summary!E$3:E$13,_xlfn.xmatch([3]LVRs!$B45,section))</f>
        <v>#NAME?</v>
      </c>
      <c r="E45" s="260" t="e">
        <f aca="false" t="array" ref="E45:E45">INDEX([3]Summary!F$3:F$13,_xlfn.xmatch([3]LVRs!$B45,section))</f>
        <v>#NAME?</v>
      </c>
      <c r="F45" s="260" t="e">
        <f aca="false" t="array" ref="F45:F45">INDEX([3]Summary!G$3:G$13,_xlfn.xmatch([3]LVRs!$B45,section))</f>
        <v>#NAME?</v>
      </c>
      <c r="G45" s="260" t="e">
        <f aca="false" t="array" ref="G45:G45">INDEX([3]Summary!H$3:H$13,_xlfn.xmatch([3]LVRs!$B45,section))</f>
        <v>#NAME?</v>
      </c>
      <c r="H45" s="259" t="n">
        <f aca="false">IF(D45=6.2,"|6.4|",IF(D45=6.6,"|6.8|",IF(D45=7,"|7.2|",IF(D45=7.4,"|7.6|",IF(D45=8.2,"|8.4|",[2]LVRs!D45)))))</f>
        <v>6.8</v>
      </c>
      <c r="I45" s="259" t="n">
        <f aca="false">IF(E45=6.2,"|6.4|",IF(E45=6.6,"|6.8|",IF(E45=7,"|7.2|",IF(E45=7.4,"|7.6|",IF(E45=8.2,"|8.4|",[2]LVRs!E45)))))</f>
        <v>8</v>
      </c>
      <c r="J45" s="259" t="n">
        <f aca="false">IF(F45=6.2,"|6.4|",IF(F45=6.6,"|6.8|",IF(F45=7,"|7.2|",IF(F45=7.4,"|7.6|",IF(F45=8.2,"|8.4|",[2]LVRs!F45)))))</f>
        <v>8</v>
      </c>
      <c r="K45" s="259" t="str">
        <f aca="false">IF(G45=6.2,"|6.4|",IF(G45=6.6,"|6.8|",IF(G45=7,"|7.2|",IF(G45=7.4,"|7.6|",IF(G45=8.2,"|8.4|",[2]LVRs!G45)))))</f>
        <v>|7.6|</v>
      </c>
      <c r="V45" s="8" t="n">
        <v>38</v>
      </c>
      <c r="W45" s="8" t="s">
        <v>774</v>
      </c>
      <c r="X45" s="8" t="str">
        <f aca="false">$X$1</f>
        <v>A-bot</v>
      </c>
      <c r="Y45" s="8" t="e">
        <f aca="false" t="array" ref="Y45:Y45">INDEX(INDEX($H$3:$K$77,,MATCH(X45,$H$2:$K$2,0)),MATCH(1,COUNTIFS(V45,$A$3:$A$77,W45,$C$3:$C$77),0))</f>
        <v>#NAME?</v>
      </c>
      <c r="Z45" s="8" t="e">
        <f aca="false" t="array" ref="Z45:Z45">INDEX($B$3:$B$77,MATCH(1,COUNTIFS($V45,$A$3:$A$77,$W45,$C$3:$C$77),0))</f>
        <v>#NAME?</v>
      </c>
    </row>
    <row r="46" customFormat="false" ht="15" hidden="false" customHeight="false" outlineLevel="0" collapsed="false">
      <c r="A46" s="8" t="n">
        <f aca="false">A45</f>
        <v>38</v>
      </c>
      <c r="B46" s="8" t="s">
        <v>1535</v>
      </c>
      <c r="C46" s="259" t="e">
        <f aca="false" t="array" ref="C46:C46">INDEX(color,_xlfn.xmatch(B46,section))</f>
        <v>#NAME?</v>
      </c>
      <c r="D46" s="260" t="e">
        <f aca="false" t="array" ref="D46:D46">INDEX([3]Summary!E$3:E$13,_xlfn.xmatch([3]LVRs!$B46,section))</f>
        <v>#NAME?</v>
      </c>
      <c r="E46" s="260" t="e">
        <f aca="false" t="array" ref="E46:E46">INDEX([3]Summary!F$3:F$13,_xlfn.xmatch([3]LVRs!$B46,section))</f>
        <v>#NAME?</v>
      </c>
      <c r="F46" s="260" t="e">
        <f aca="false" t="array" ref="F46:F46">INDEX([3]Summary!G$3:G$13,_xlfn.xmatch([3]LVRs!$B46,section))</f>
        <v>#NAME?</v>
      </c>
      <c r="G46" s="260" t="e">
        <f aca="false" t="array" ref="G46:G46">INDEX([3]Summary!H$3:H$13,_xlfn.xmatch([3]LVRs!$B46,section))</f>
        <v>#NAME?</v>
      </c>
      <c r="H46" s="259" t="n">
        <f aca="false">IF(D46=6.2,"|6.4|",IF(D46=6.6,"|6.8|",IF(D46=7,"|7.2|",IF(D46=7.4,"|7.6|",IF(D46=8.2,"|8.4|",[2]LVRs!D46)))))</f>
        <v>6.8</v>
      </c>
      <c r="I46" s="259" t="n">
        <f aca="false">IF(E46=6.2,"|6.4|",IF(E46=6.6,"|6.8|",IF(E46=7,"|7.2|",IF(E46=7.4,"|7.6|",IF(E46=8.2,"|8.4|",[2]LVRs!E46)))))</f>
        <v>8.4</v>
      </c>
      <c r="J46" s="259" t="n">
        <f aca="false">IF(F46=6.2,"|6.4|",IF(F46=6.6,"|6.8|",IF(F46=7,"|7.2|",IF(F46=7.4,"|7.6|",IF(F46=8.2,"|8.4|",[2]LVRs!F46)))))</f>
        <v>8</v>
      </c>
      <c r="K46" s="259" t="n">
        <f aca="false">IF(G46=6.2,"|6.4|",IF(G46=6.6,"|6.8|",IF(G46=7,"|7.2|",IF(G46=7.4,"|7.6|",IF(G46=8.2,"|8.4|",[2]LVRs!G46)))))</f>
        <v>7.2</v>
      </c>
      <c r="V46" s="8" t="n">
        <v>38</v>
      </c>
      <c r="W46" s="8" t="s">
        <v>716</v>
      </c>
      <c r="X46" s="8" t="str">
        <f aca="false">$X$1</f>
        <v>A-bot</v>
      </c>
      <c r="Y46" s="8" t="e">
        <f aca="false" t="array" ref="Y46:Y46">INDEX(INDEX($H$3:$K$77,,MATCH(X46,$H$2:$K$2,0)),MATCH(1,COUNTIFS(V46,$A$3:$A$77,W46,$C$3:$C$77),0))</f>
        <v>#NAME?</v>
      </c>
      <c r="Z46" s="8" t="e">
        <f aca="false" t="array" ref="Z46:Z46">INDEX($B$3:$B$77,MATCH(1,COUNTIFS($V46,$A$3:$A$77,$W46,$C$3:$C$77),0))</f>
        <v>#NAME?</v>
      </c>
    </row>
    <row r="47" customFormat="false" ht="15" hidden="false" customHeight="false" outlineLevel="0" collapsed="false">
      <c r="A47" s="8" t="n">
        <f aca="false">A46+1</f>
        <v>39</v>
      </c>
      <c r="B47" s="8" t="s">
        <v>1536</v>
      </c>
      <c r="C47" s="259" t="e">
        <f aca="false" t="array" ref="C47:C47">INDEX(color,_xlfn.xmatch(B47,section))</f>
        <v>#NAME?</v>
      </c>
      <c r="D47" s="260" t="e">
        <f aca="false" t="array" ref="D47:D47">INDEX([3]Summary!E$3:E$13,_xlfn.xmatch([3]LVRs!$B47,section))</f>
        <v>#NAME?</v>
      </c>
      <c r="E47" s="260" t="e">
        <f aca="false" t="array" ref="E47:E47">INDEX([3]Summary!F$3:F$13,_xlfn.xmatch([3]LVRs!$B47,section))</f>
        <v>#NAME?</v>
      </c>
      <c r="F47" s="260" t="e">
        <f aca="false" t="array" ref="F47:F47">INDEX([3]Summary!G$3:G$13,_xlfn.xmatch([3]LVRs!$B47,section))</f>
        <v>#NAME?</v>
      </c>
      <c r="G47" s="260" t="e">
        <f aca="false" t="array" ref="G47:G47">INDEX([3]Summary!H$3:H$13,_xlfn.xmatch([3]LVRs!$B47,section))</f>
        <v>#NAME?</v>
      </c>
      <c r="H47" s="259" t="n">
        <f aca="false">IF(D47=6.2,"|6.4|",IF(D47=6.6,"|6.8|",IF(D47=7,"|7.2|",IF(D47=7.4,"|7.6|",IF(D47=8.2,"|8.4|",[2]LVRs!D47)))))</f>
        <v>6.4</v>
      </c>
      <c r="I47" s="259" t="n">
        <f aca="false">IF(E47=6.2,"|6.4|",IF(E47=6.6,"|6.8|",IF(E47=7,"|7.2|",IF(E47=7.4,"|7.6|",IF(E47=8.2,"|8.4|",[2]LVRs!E47)))))</f>
        <v>7.8</v>
      </c>
      <c r="J47" s="259" t="n">
        <f aca="false">IF(F47=6.2,"|6.4|",IF(F47=6.6,"|6.8|",IF(F47=7,"|7.2|",IF(F47=7.4,"|7.6|",IF(F47=8.2,"|8.4|",[2]LVRs!F47)))))</f>
        <v>7.6</v>
      </c>
      <c r="K47" s="259" t="n">
        <f aca="false">IF(G47=6.2,"|6.4|",IF(G47=6.6,"|6.8|",IF(G47=7,"|7.2|",IF(G47=7.4,"|7.6|",IF(G47=8.2,"|8.4|",[2]LVRs!G47)))))</f>
        <v>7.6</v>
      </c>
      <c r="V47" s="8" t="n">
        <v>39</v>
      </c>
      <c r="W47" s="8" t="s">
        <v>716</v>
      </c>
      <c r="X47" s="8" t="str">
        <f aca="false">$X$1</f>
        <v>A-bot</v>
      </c>
      <c r="Y47" s="8" t="e">
        <f aca="false" t="array" ref="Y47:Y47">INDEX(INDEX($H$3:$K$77,,MATCH(X47,$H$2:$K$2,0)),MATCH(1,COUNTIFS(V47,$A$3:$A$77,W47,$C$3:$C$77),0))</f>
        <v>#NAME?</v>
      </c>
      <c r="Z47" s="8" t="e">
        <f aca="false" t="array" ref="Z47:Z47">INDEX($B$3:$B$77,MATCH(1,COUNTIFS($V47,$A$3:$A$77,$W47,$C$3:$C$77),0))</f>
        <v>#NAME?</v>
      </c>
    </row>
    <row r="48" customFormat="false" ht="15" hidden="false" customHeight="false" outlineLevel="0" collapsed="false">
      <c r="A48" s="8" t="n">
        <f aca="false">A47+1</f>
        <v>40</v>
      </c>
      <c r="B48" s="8" t="s">
        <v>1536</v>
      </c>
      <c r="C48" s="259" t="e">
        <f aca="false" t="array" ref="C48:C48">INDEX(color,_xlfn.xmatch(B48,section))</f>
        <v>#NAME?</v>
      </c>
      <c r="D48" s="260" t="e">
        <f aca="false" t="array" ref="D48:D48">INDEX([3]Summary!E$3:E$13,_xlfn.xmatch([3]LVRs!$B48,section))</f>
        <v>#NAME?</v>
      </c>
      <c r="E48" s="260" t="e">
        <f aca="false" t="array" ref="E48:E48">INDEX([3]Summary!F$3:F$13,_xlfn.xmatch([3]LVRs!$B48,section))</f>
        <v>#NAME?</v>
      </c>
      <c r="F48" s="260" t="e">
        <f aca="false" t="array" ref="F48:F48">INDEX([3]Summary!G$3:G$13,_xlfn.xmatch([3]LVRs!$B48,section))</f>
        <v>#NAME?</v>
      </c>
      <c r="G48" s="260" t="e">
        <f aca="false" t="array" ref="G48:G48">INDEX([3]Summary!H$3:H$13,_xlfn.xmatch([3]LVRs!$B48,section))</f>
        <v>#NAME?</v>
      </c>
      <c r="H48" s="259" t="n">
        <f aca="false">IF(D48=6.2,"|6.4|",IF(D48=6.6,"|6.8|",IF(D48=7,"|7.2|",IF(D48=7.4,"|7.6|",IF(D48=8.2,"|8.4|",[2]LVRs!D48)))))</f>
        <v>6.4</v>
      </c>
      <c r="I48" s="259" t="n">
        <f aca="false">IF(E48=6.2,"|6.4|",IF(E48=6.6,"|6.8|",IF(E48=7,"|7.2|",IF(E48=7.4,"|7.6|",IF(E48=8.2,"|8.4|",[2]LVRs!E48)))))</f>
        <v>7.8</v>
      </c>
      <c r="J48" s="259" t="n">
        <f aca="false">IF(F48=6.2,"|6.4|",IF(F48=6.6,"|6.8|",IF(F48=7,"|7.2|",IF(F48=7.4,"|7.6|",IF(F48=8.2,"|8.4|",[2]LVRs!F48)))))</f>
        <v>7.6</v>
      </c>
      <c r="K48" s="259" t="n">
        <f aca="false">IF(G48=6.2,"|6.4|",IF(G48=6.6,"|6.8|",IF(G48=7,"|7.2|",IF(G48=7.4,"|7.6|",IF(G48=8.2,"|8.4|",[2]LVRs!G48)))))</f>
        <v>7.6</v>
      </c>
      <c r="V48" s="8" t="n">
        <v>40</v>
      </c>
      <c r="W48" s="8" t="s">
        <v>716</v>
      </c>
      <c r="X48" s="8" t="str">
        <f aca="false">$X$1</f>
        <v>A-bot</v>
      </c>
      <c r="Y48" s="8" t="e">
        <f aca="false" t="array" ref="Y48:Y48">INDEX(INDEX($H$3:$K$77,,MATCH(X48,$H$2:$K$2,0)),MATCH(1,COUNTIFS(V48,$A$3:$A$77,W48,$C$3:$C$77),0))</f>
        <v>#NAME?</v>
      </c>
      <c r="Z48" s="8" t="e">
        <f aca="false" t="array" ref="Z48:Z48">INDEX($B$3:$B$77,MATCH(1,COUNTIFS($V48,$A$3:$A$77,$W48,$C$3:$C$77),0))</f>
        <v>#NAME?</v>
      </c>
    </row>
    <row r="49" customFormat="false" ht="15" hidden="false" customHeight="false" outlineLevel="0" collapsed="false">
      <c r="A49" s="8" t="n">
        <f aca="false">A48+1</f>
        <v>41</v>
      </c>
      <c r="B49" s="8" t="s">
        <v>1536</v>
      </c>
      <c r="C49" s="259" t="e">
        <f aca="false" t="array" ref="C49:C49">INDEX(color,_xlfn.xmatch(B49,section))</f>
        <v>#NAME?</v>
      </c>
      <c r="D49" s="260" t="e">
        <f aca="false" t="array" ref="D49:D49">INDEX([3]Summary!E$3:E$13,_xlfn.xmatch([3]LVRs!$B49,section))</f>
        <v>#NAME?</v>
      </c>
      <c r="E49" s="260" t="e">
        <f aca="false" t="array" ref="E49:E49">INDEX([3]Summary!F$3:F$13,_xlfn.xmatch([3]LVRs!$B49,section))</f>
        <v>#NAME?</v>
      </c>
      <c r="F49" s="260" t="e">
        <f aca="false" t="array" ref="F49:F49">INDEX([3]Summary!G$3:G$13,_xlfn.xmatch([3]LVRs!$B49,section))</f>
        <v>#NAME?</v>
      </c>
      <c r="G49" s="260" t="e">
        <f aca="false" t="array" ref="G49:G49">INDEX([3]Summary!H$3:H$13,_xlfn.xmatch([3]LVRs!$B49,section))</f>
        <v>#NAME?</v>
      </c>
      <c r="H49" s="259" t="n">
        <f aca="false">IF(D49=6.2,"|6.4|",IF(D49=6.6,"|6.8|",IF(D49=7,"|7.2|",IF(D49=7.4,"|7.6|",IF(D49=8.2,"|8.4|",[2]LVRs!D49)))))</f>
        <v>6.4</v>
      </c>
      <c r="I49" s="259" t="n">
        <f aca="false">IF(E49=6.2,"|6.4|",IF(E49=6.6,"|6.8|",IF(E49=7,"|7.2|",IF(E49=7.4,"|7.6|",IF(E49=8.2,"|8.4|",[2]LVRs!E49)))))</f>
        <v>7.8</v>
      </c>
      <c r="J49" s="259" t="n">
        <f aca="false">IF(F49=6.2,"|6.4|",IF(F49=6.6,"|6.8|",IF(F49=7,"|7.2|",IF(F49=7.4,"|7.6|",IF(F49=8.2,"|8.4|",[2]LVRs!F49)))))</f>
        <v>7.6</v>
      </c>
      <c r="K49" s="259" t="n">
        <f aca="false">IF(G49=6.2,"|6.4|",IF(G49=6.6,"|6.8|",IF(G49=7,"|7.2|",IF(G49=7.4,"|7.6|",IF(G49=8.2,"|8.4|",[2]LVRs!G49)))))</f>
        <v>7.6</v>
      </c>
      <c r="V49" s="8" t="n">
        <v>41</v>
      </c>
      <c r="W49" s="8" t="s">
        <v>716</v>
      </c>
      <c r="X49" s="8" t="str">
        <f aca="false">$X$1</f>
        <v>A-bot</v>
      </c>
      <c r="Y49" s="8" t="e">
        <f aca="false" t="array" ref="Y49:Y49">INDEX(INDEX($H$3:$K$77,,MATCH(X49,$H$2:$K$2,0)),MATCH(1,COUNTIFS(V49,$A$3:$A$77,W49,$C$3:$C$77),0))</f>
        <v>#NAME?</v>
      </c>
      <c r="Z49" s="8" t="e">
        <f aca="false" t="array" ref="Z49:Z49">INDEX($B$3:$B$77,MATCH(1,COUNTIFS($V49,$A$3:$A$77,$W49,$C$3:$C$77),0))</f>
        <v>#NAME?</v>
      </c>
    </row>
    <row r="50" customFormat="false" ht="15" hidden="false" customHeight="false" outlineLevel="0" collapsed="false">
      <c r="A50" s="8" t="n">
        <f aca="false">A49+1</f>
        <v>42</v>
      </c>
      <c r="B50" s="8" t="s">
        <v>1536</v>
      </c>
      <c r="C50" s="259" t="e">
        <f aca="false" t="array" ref="C50:C50">INDEX(color,_xlfn.xmatch(B50,section))</f>
        <v>#NAME?</v>
      </c>
      <c r="D50" s="260" t="e">
        <f aca="false" t="array" ref="D50:D50">INDEX([3]Summary!E$3:E$13,_xlfn.xmatch([3]LVRs!$B50,section))</f>
        <v>#NAME?</v>
      </c>
      <c r="E50" s="260" t="e">
        <f aca="false" t="array" ref="E50:E50">INDEX([3]Summary!F$3:F$13,_xlfn.xmatch([3]LVRs!$B50,section))</f>
        <v>#NAME?</v>
      </c>
      <c r="F50" s="260" t="e">
        <f aca="false" t="array" ref="F50:F50">INDEX([3]Summary!G$3:G$13,_xlfn.xmatch([3]LVRs!$B50,section))</f>
        <v>#NAME?</v>
      </c>
      <c r="G50" s="260" t="e">
        <f aca="false" t="array" ref="G50:G50">INDEX([3]Summary!H$3:H$13,_xlfn.xmatch([3]LVRs!$B50,section))</f>
        <v>#NAME?</v>
      </c>
      <c r="H50" s="259" t="n">
        <f aca="false">IF(D50=6.2,"|6.4|",IF(D50=6.6,"|6.8|",IF(D50=7,"|7.2|",IF(D50=7.4,"|7.6|",IF(D50=8.2,"|8.4|",[2]LVRs!D50)))))</f>
        <v>6.4</v>
      </c>
      <c r="I50" s="259" t="n">
        <f aca="false">IF(E50=6.2,"|6.4|",IF(E50=6.6,"|6.8|",IF(E50=7,"|7.2|",IF(E50=7.4,"|7.6|",IF(E50=8.2,"|8.4|",[2]LVRs!E50)))))</f>
        <v>7.8</v>
      </c>
      <c r="J50" s="259" t="n">
        <f aca="false">IF(F50=6.2,"|6.4|",IF(F50=6.6,"|6.8|",IF(F50=7,"|7.2|",IF(F50=7.4,"|7.6|",IF(F50=8.2,"|8.4|",[2]LVRs!F50)))))</f>
        <v>7.6</v>
      </c>
      <c r="K50" s="259" t="n">
        <f aca="false">IF(G50=6.2,"|6.4|",IF(G50=6.6,"|6.8|",IF(G50=7,"|7.2|",IF(G50=7.4,"|7.6|",IF(G50=8.2,"|8.4|",[2]LVRs!G50)))))</f>
        <v>7.6</v>
      </c>
      <c r="V50" s="8" t="n">
        <v>42</v>
      </c>
      <c r="W50" s="8" t="s">
        <v>716</v>
      </c>
      <c r="X50" s="8" t="str">
        <f aca="false">$X$1</f>
        <v>A-bot</v>
      </c>
      <c r="Y50" s="8" t="e">
        <f aca="false" t="array" ref="Y50:Y50">INDEX(INDEX($H$3:$K$77,,MATCH(X50,$H$2:$K$2,0)),MATCH(1,COUNTIFS(V50,$A$3:$A$77,W50,$C$3:$C$77),0))</f>
        <v>#NAME?</v>
      </c>
      <c r="Z50" s="8" t="e">
        <f aca="false" t="array" ref="Z50:Z50">INDEX($B$3:$B$77,MATCH(1,COUNTIFS($V50,$A$3:$A$77,$W50,$C$3:$C$77),0))</f>
        <v>#NAME?</v>
      </c>
    </row>
    <row r="51" customFormat="false" ht="15" hidden="false" customHeight="false" outlineLevel="0" collapsed="false">
      <c r="A51" s="8" t="n">
        <f aca="false">A50+1</f>
        <v>43</v>
      </c>
      <c r="B51" s="8" t="s">
        <v>1536</v>
      </c>
      <c r="C51" s="259" t="e">
        <f aca="false" t="array" ref="C51:C51">INDEX(color,_xlfn.xmatch(B51,section))</f>
        <v>#NAME?</v>
      </c>
      <c r="D51" s="260" t="e">
        <f aca="false" t="array" ref="D51:D51">INDEX([3]Summary!E$3:E$13,_xlfn.xmatch([3]LVRs!$B51,section))</f>
        <v>#NAME?</v>
      </c>
      <c r="E51" s="260" t="e">
        <f aca="false" t="array" ref="E51:E51">INDEX([3]Summary!F$3:F$13,_xlfn.xmatch([3]LVRs!$B51,section))</f>
        <v>#NAME?</v>
      </c>
      <c r="F51" s="260" t="e">
        <f aca="false" t="array" ref="F51:F51">INDEX([3]Summary!G$3:G$13,_xlfn.xmatch([3]LVRs!$B51,section))</f>
        <v>#NAME?</v>
      </c>
      <c r="G51" s="260" t="e">
        <f aca="false" t="array" ref="G51:G51">INDEX([3]Summary!H$3:H$13,_xlfn.xmatch([3]LVRs!$B51,section))</f>
        <v>#NAME?</v>
      </c>
      <c r="H51" s="259" t="n">
        <f aca="false">IF(D51=6.2,"|6.4|",IF(D51=6.6,"|6.8|",IF(D51=7,"|7.2|",IF(D51=7.4,"|7.6|",IF(D51=8.2,"|8.4|",[2]LVRs!D51)))))</f>
        <v>6.4</v>
      </c>
      <c r="I51" s="259" t="n">
        <f aca="false">IF(E51=6.2,"|6.4|",IF(E51=6.6,"|6.8|",IF(E51=7,"|7.2|",IF(E51=7.4,"|7.6|",IF(E51=8.2,"|8.4|",[2]LVRs!E51)))))</f>
        <v>7.8</v>
      </c>
      <c r="J51" s="259" t="n">
        <f aca="false">IF(F51=6.2,"|6.4|",IF(F51=6.6,"|6.8|",IF(F51=7,"|7.2|",IF(F51=7.4,"|7.6|",IF(F51=8.2,"|8.4|",[2]LVRs!F51)))))</f>
        <v>7.6</v>
      </c>
      <c r="K51" s="259" t="n">
        <f aca="false">IF(G51=6.2,"|6.4|",IF(G51=6.6,"|6.8|",IF(G51=7,"|7.2|",IF(G51=7.4,"|7.6|",IF(G51=8.2,"|8.4|",[2]LVRs!G51)))))</f>
        <v>7.6</v>
      </c>
      <c r="V51" s="8" t="n">
        <v>43</v>
      </c>
      <c r="W51" s="8" t="s">
        <v>716</v>
      </c>
      <c r="X51" s="8" t="str">
        <f aca="false">$X$1</f>
        <v>A-bot</v>
      </c>
      <c r="Y51" s="8" t="e">
        <f aca="false" t="array" ref="Y51:Y51">INDEX(INDEX($H$3:$K$77,,MATCH(X51,$H$2:$K$2,0)),MATCH(1,COUNTIFS(V51,$A$3:$A$77,W51,$C$3:$C$77),0))</f>
        <v>#NAME?</v>
      </c>
      <c r="Z51" s="8" t="e">
        <f aca="false" t="array" ref="Z51:Z51">INDEX($B$3:$B$77,MATCH(1,COUNTIFS($V51,$A$3:$A$77,$W51,$C$3:$C$77),0))</f>
        <v>#NAME?</v>
      </c>
    </row>
    <row r="52" customFormat="false" ht="15" hidden="false" customHeight="false" outlineLevel="0" collapsed="false">
      <c r="A52" s="8" t="n">
        <f aca="false">A51+1</f>
        <v>44</v>
      </c>
      <c r="B52" s="8" t="s">
        <v>1536</v>
      </c>
      <c r="C52" s="259" t="e">
        <f aca="false" t="array" ref="C52:C52">INDEX(color,_xlfn.xmatch(B52,section))</f>
        <v>#NAME?</v>
      </c>
      <c r="D52" s="260" t="e">
        <f aca="false" t="array" ref="D52:D52">INDEX([3]Summary!E$3:E$13,_xlfn.xmatch([3]LVRs!$B52,section))</f>
        <v>#NAME?</v>
      </c>
      <c r="E52" s="260" t="e">
        <f aca="false" t="array" ref="E52:E52">INDEX([3]Summary!F$3:F$13,_xlfn.xmatch([3]LVRs!$B52,section))</f>
        <v>#NAME?</v>
      </c>
      <c r="F52" s="260" t="e">
        <f aca="false" t="array" ref="F52:F52">INDEX([3]Summary!G$3:G$13,_xlfn.xmatch([3]LVRs!$B52,section))</f>
        <v>#NAME?</v>
      </c>
      <c r="G52" s="260" t="e">
        <f aca="false" t="array" ref="G52:G52">INDEX([3]Summary!H$3:H$13,_xlfn.xmatch([3]LVRs!$B52,section))</f>
        <v>#NAME?</v>
      </c>
      <c r="H52" s="259" t="n">
        <f aca="false">IF(D52=6.2,"|6.4|",IF(D52=6.6,"|6.8|",IF(D52=7,"|7.2|",IF(D52=7.4,"|7.6|",IF(D52=8.2,"|8.4|",[2]LVRs!D52)))))</f>
        <v>6.4</v>
      </c>
      <c r="I52" s="259" t="n">
        <f aca="false">IF(E52=6.2,"|6.4|",IF(E52=6.6,"|6.8|",IF(E52=7,"|7.2|",IF(E52=7.4,"|7.6|",IF(E52=8.2,"|8.4|",[2]LVRs!E52)))))</f>
        <v>7.8</v>
      </c>
      <c r="J52" s="259" t="n">
        <f aca="false">IF(F52=6.2,"|6.4|",IF(F52=6.6,"|6.8|",IF(F52=7,"|7.2|",IF(F52=7.4,"|7.6|",IF(F52=8.2,"|8.4|",[2]LVRs!F52)))))</f>
        <v>7.6</v>
      </c>
      <c r="K52" s="259" t="n">
        <f aca="false">IF(G52=6.2,"|6.4|",IF(G52=6.6,"|6.8|",IF(G52=7,"|7.2|",IF(G52=7.4,"|7.6|",IF(G52=8.2,"|8.4|",[2]LVRs!G52)))))</f>
        <v>7.6</v>
      </c>
      <c r="V52" s="8" t="n">
        <v>44</v>
      </c>
      <c r="W52" s="8" t="s">
        <v>716</v>
      </c>
      <c r="X52" s="8" t="str">
        <f aca="false">$X$1</f>
        <v>A-bot</v>
      </c>
      <c r="Y52" s="8" t="e">
        <f aca="false" t="array" ref="Y52:Y52">INDEX(INDEX($H$3:$K$77,,MATCH(X52,$H$2:$K$2,0)),MATCH(1,COUNTIFS(V52,$A$3:$A$77,W52,$C$3:$C$77),0))</f>
        <v>#NAME?</v>
      </c>
      <c r="Z52" s="8" t="e">
        <f aca="false" t="array" ref="Z52:Z52">INDEX($B$3:$B$77,MATCH(1,COUNTIFS($V52,$A$3:$A$77,$W52,$C$3:$C$77),0))</f>
        <v>#NAME?</v>
      </c>
    </row>
    <row r="53" customFormat="false" ht="15" hidden="false" customHeight="false" outlineLevel="0" collapsed="false">
      <c r="A53" s="8" t="n">
        <f aca="false">A52+1</f>
        <v>45</v>
      </c>
      <c r="B53" s="8" t="s">
        <v>1536</v>
      </c>
      <c r="C53" s="259" t="e">
        <f aca="false" t="array" ref="C53:C53">INDEX(color,_xlfn.xmatch(B53,section))</f>
        <v>#NAME?</v>
      </c>
      <c r="D53" s="260" t="e">
        <f aca="false" t="array" ref="D53:D53">INDEX([3]Summary!E$3:E$13,_xlfn.xmatch([3]LVRs!$B53,section))</f>
        <v>#NAME?</v>
      </c>
      <c r="E53" s="260" t="e">
        <f aca="false" t="array" ref="E53:E53">INDEX([3]Summary!F$3:F$13,_xlfn.xmatch([3]LVRs!$B53,section))</f>
        <v>#NAME?</v>
      </c>
      <c r="F53" s="260" t="e">
        <f aca="false" t="array" ref="F53:F53">INDEX([3]Summary!G$3:G$13,_xlfn.xmatch([3]LVRs!$B53,section))</f>
        <v>#NAME?</v>
      </c>
      <c r="G53" s="260" t="e">
        <f aca="false" t="array" ref="G53:G53">INDEX([3]Summary!H$3:H$13,_xlfn.xmatch([3]LVRs!$B53,section))</f>
        <v>#NAME?</v>
      </c>
      <c r="H53" s="259" t="n">
        <f aca="false">IF(D53=6.2,"|6.4|",IF(D53=6.6,"|6.8|",IF(D53=7,"|7.2|",IF(D53=7.4,"|7.6|",IF(D53=8.2,"|8.4|",[2]LVRs!D53)))))</f>
        <v>6.4</v>
      </c>
      <c r="I53" s="259" t="n">
        <f aca="false">IF(E53=6.2,"|6.4|",IF(E53=6.6,"|6.8|",IF(E53=7,"|7.2|",IF(E53=7.4,"|7.6|",IF(E53=8.2,"|8.4|",[2]LVRs!E53)))))</f>
        <v>7.8</v>
      </c>
      <c r="J53" s="259" t="n">
        <f aca="false">IF(F53=6.2,"|6.4|",IF(F53=6.6,"|6.8|",IF(F53=7,"|7.2|",IF(F53=7.4,"|7.6|",IF(F53=8.2,"|8.4|",[2]LVRs!F53)))))</f>
        <v>7.6</v>
      </c>
      <c r="K53" s="259" t="n">
        <f aca="false">IF(G53=6.2,"|6.4|",IF(G53=6.6,"|6.8|",IF(G53=7,"|7.2|",IF(G53=7.4,"|7.6|",IF(G53=8.2,"|8.4|",[2]LVRs!G53)))))</f>
        <v>7.6</v>
      </c>
      <c r="V53" s="8" t="n">
        <v>45</v>
      </c>
      <c r="W53" s="8" t="s">
        <v>716</v>
      </c>
      <c r="X53" s="8" t="str">
        <f aca="false">$X$1</f>
        <v>A-bot</v>
      </c>
      <c r="Y53" s="8" t="e">
        <f aca="false" t="array" ref="Y53:Y53">INDEX(INDEX($H$3:$K$77,,MATCH(X53,$H$2:$K$2,0)),MATCH(1,COUNTIFS(V53,$A$3:$A$77,W53,$C$3:$C$77),0))</f>
        <v>#NAME?</v>
      </c>
      <c r="Z53" s="8" t="e">
        <f aca="false" t="array" ref="Z53:Z53">INDEX($B$3:$B$77,MATCH(1,COUNTIFS($V53,$A$3:$A$77,$W53,$C$3:$C$77),0))</f>
        <v>#NAME?</v>
      </c>
    </row>
    <row r="54" customFormat="false" ht="15" hidden="false" customHeight="false" outlineLevel="0" collapsed="false">
      <c r="A54" s="8" t="n">
        <f aca="false">A53+1</f>
        <v>46</v>
      </c>
      <c r="B54" s="8" t="s">
        <v>1536</v>
      </c>
      <c r="C54" s="259" t="e">
        <f aca="false" t="array" ref="C54:C54">INDEX(color,_xlfn.xmatch(B54,section))</f>
        <v>#NAME?</v>
      </c>
      <c r="D54" s="260" t="e">
        <f aca="false" t="array" ref="D54:D54">INDEX([3]Summary!E$3:E$13,_xlfn.xmatch([3]LVRs!$B54,section))</f>
        <v>#NAME?</v>
      </c>
      <c r="E54" s="260" t="e">
        <f aca="false" t="array" ref="E54:E54">INDEX([3]Summary!F$3:F$13,_xlfn.xmatch([3]LVRs!$B54,section))</f>
        <v>#NAME?</v>
      </c>
      <c r="F54" s="260" t="e">
        <f aca="false" t="array" ref="F54:F54">INDEX([3]Summary!G$3:G$13,_xlfn.xmatch([3]LVRs!$B54,section))</f>
        <v>#NAME?</v>
      </c>
      <c r="G54" s="260" t="e">
        <f aca="false" t="array" ref="G54:G54">INDEX([3]Summary!H$3:H$13,_xlfn.xmatch([3]LVRs!$B54,section))</f>
        <v>#NAME?</v>
      </c>
      <c r="H54" s="259" t="n">
        <f aca="false">IF(D54=6.2,"|6.4|",IF(D54=6.6,"|6.8|",IF(D54=7,"|7.2|",IF(D54=7.4,"|7.6|",IF(D54=8.2,"|8.4|",[2]LVRs!D54)))))</f>
        <v>6.4</v>
      </c>
      <c r="I54" s="259" t="n">
        <f aca="false">IF(E54=6.2,"|6.4|",IF(E54=6.6,"|6.8|",IF(E54=7,"|7.2|",IF(E54=7.4,"|7.6|",IF(E54=8.2,"|8.4|",[2]LVRs!E54)))))</f>
        <v>7.8</v>
      </c>
      <c r="J54" s="259" t="n">
        <f aca="false">IF(F54=6.2,"|6.4|",IF(F54=6.6,"|6.8|",IF(F54=7,"|7.2|",IF(F54=7.4,"|7.6|",IF(F54=8.2,"|8.4|",[2]LVRs!F54)))))</f>
        <v>7.6</v>
      </c>
      <c r="K54" s="259" t="n">
        <f aca="false">IF(G54=6.2,"|6.4|",IF(G54=6.6,"|6.8|",IF(G54=7,"|7.2|",IF(G54=7.4,"|7.6|",IF(G54=8.2,"|8.4|",[2]LVRs!G54)))))</f>
        <v>7.6</v>
      </c>
      <c r="V54" s="8" t="n">
        <v>46</v>
      </c>
      <c r="W54" s="8" t="s">
        <v>716</v>
      </c>
      <c r="X54" s="8" t="str">
        <f aca="false">$X$1</f>
        <v>A-bot</v>
      </c>
      <c r="Y54" s="8" t="e">
        <f aca="false" t="array" ref="Y54:Y54">INDEX(INDEX($H$3:$K$77,,MATCH(X54,$H$2:$K$2,0)),MATCH(1,COUNTIFS(V54,$A$3:$A$77,W54,$C$3:$C$77),0))</f>
        <v>#NAME?</v>
      </c>
      <c r="Z54" s="8" t="e">
        <f aca="false" t="array" ref="Z54:Z54">INDEX($B$3:$B$77,MATCH(1,COUNTIFS($V54,$A$3:$A$77,$W54,$C$3:$C$77),0))</f>
        <v>#NAME?</v>
      </c>
    </row>
    <row r="55" customFormat="false" ht="15" hidden="false" customHeight="false" outlineLevel="0" collapsed="false">
      <c r="A55" s="8" t="n">
        <f aca="false">A54+1</f>
        <v>47</v>
      </c>
      <c r="B55" s="8" t="s">
        <v>867</v>
      </c>
      <c r="C55" s="259" t="e">
        <f aca="false" t="array" ref="C55:C55">INDEX(color,_xlfn.xmatch(B55,section))</f>
        <v>#NAME?</v>
      </c>
      <c r="D55" s="260" t="e">
        <f aca="false" t="array" ref="D55:D55">INDEX([3]Summary!E$3:E$13,_xlfn.xmatch([3]LVRs!$B55,section))</f>
        <v>#NAME?</v>
      </c>
      <c r="E55" s="260" t="e">
        <f aca="false" t="array" ref="E55:E55">INDEX([3]Summary!F$3:F$13,_xlfn.xmatch([3]LVRs!$B55,section))</f>
        <v>#NAME?</v>
      </c>
      <c r="F55" s="260" t="e">
        <f aca="false" t="array" ref="F55:F55">INDEX([3]Summary!G$3:G$13,_xlfn.xmatch([3]LVRs!$B55,section))</f>
        <v>#NAME?</v>
      </c>
      <c r="G55" s="260" t="e">
        <f aca="false" t="array" ref="G55:G55">INDEX([3]Summary!H$3:H$13,_xlfn.xmatch([3]LVRs!$B55,section))</f>
        <v>#NAME?</v>
      </c>
      <c r="H55" s="259" t="n">
        <f aca="false">IF(D55=6.2,"|6.4|",IF(D55=6.6,"|6.8|",IF(D55=7,"|7.2|",IF(D55=7.4,"|7.6|",IF(D55=8.2,"|8.4|",[2]LVRs!D55)))))</f>
        <v>6.8</v>
      </c>
      <c r="I55" s="259" t="n">
        <f aca="false">IF(E55=6.2,"|6.4|",IF(E55=6.6,"|6.8|",IF(E55=7,"|7.2|",IF(E55=7.4,"|7.6|",IF(E55=8.2,"|8.4|",[2]LVRs!E55)))))</f>
        <v>8</v>
      </c>
      <c r="J55" s="259" t="n">
        <f aca="false">IF(F55=6.2,"|6.4|",IF(F55=6.6,"|6.8|",IF(F55=7,"|7.2|",IF(F55=7.4,"|7.6|",IF(F55=8.2,"|8.4|",[2]LVRs!F55)))))</f>
        <v>8</v>
      </c>
      <c r="K55" s="259" t="str">
        <f aca="false">IF(G55=6.2,"|6.4|",IF(G55=6.6,"|6.8|",IF(G55=7,"|7.2|",IF(G55=7.4,"|7.6|",IF(G55=8.2,"|8.4|",[2]LVRs!G55)))))</f>
        <v>|7.6|</v>
      </c>
      <c r="V55" s="8" t="n">
        <v>47</v>
      </c>
      <c r="W55" s="8" t="s">
        <v>774</v>
      </c>
      <c r="X55" s="8" t="str">
        <f aca="false">$X$1</f>
        <v>A-bot</v>
      </c>
      <c r="Y55" s="8" t="e">
        <f aca="false" t="array" ref="Y55:Y55">INDEX(INDEX($H$3:$K$77,,MATCH(X55,$H$2:$K$2,0)),MATCH(1,COUNTIFS(V55,$A$3:$A$77,W55,$C$3:$C$77),0))</f>
        <v>#NAME?</v>
      </c>
      <c r="Z55" s="8" t="e">
        <f aca="false" t="array" ref="Z55:Z55">INDEX($B$3:$B$77,MATCH(1,COUNTIFS($V55,$A$3:$A$77,$W55,$C$3:$C$77),0))</f>
        <v>#NAME?</v>
      </c>
    </row>
    <row r="56" customFormat="false" ht="15" hidden="false" customHeight="false" outlineLevel="0" collapsed="false">
      <c r="A56" s="8" t="n">
        <f aca="false">A55</f>
        <v>47</v>
      </c>
      <c r="B56" s="8" t="s">
        <v>1535</v>
      </c>
      <c r="C56" s="259" t="e">
        <f aca="false" t="array" ref="C56:C56">INDEX(color,_xlfn.xmatch(B56,section))</f>
        <v>#NAME?</v>
      </c>
      <c r="D56" s="260" t="e">
        <f aca="false" t="array" ref="D56:D56">INDEX([3]Summary!E$3:E$13,_xlfn.xmatch([3]LVRs!$B56,section))</f>
        <v>#NAME?</v>
      </c>
      <c r="E56" s="260" t="e">
        <f aca="false" t="array" ref="E56:E56">INDEX([3]Summary!F$3:F$13,_xlfn.xmatch([3]LVRs!$B56,section))</f>
        <v>#NAME?</v>
      </c>
      <c r="F56" s="260" t="e">
        <f aca="false" t="array" ref="F56:F56">INDEX([3]Summary!G$3:G$13,_xlfn.xmatch([3]LVRs!$B56,section))</f>
        <v>#NAME?</v>
      </c>
      <c r="G56" s="260" t="e">
        <f aca="false" t="array" ref="G56:G56">INDEX([3]Summary!H$3:H$13,_xlfn.xmatch([3]LVRs!$B56,section))</f>
        <v>#NAME?</v>
      </c>
      <c r="H56" s="259" t="n">
        <f aca="false">IF(D56=6.2,"|6.4|",IF(D56=6.6,"|6.8|",IF(D56=7,"|7.2|",IF(D56=7.4,"|7.6|",IF(D56=8.2,"|8.4|",[2]LVRs!D56)))))</f>
        <v>6.8</v>
      </c>
      <c r="I56" s="259" t="n">
        <f aca="false">IF(E56=6.2,"|6.4|",IF(E56=6.6,"|6.8|",IF(E56=7,"|7.2|",IF(E56=7.4,"|7.6|",IF(E56=8.2,"|8.4|",[2]LVRs!E56)))))</f>
        <v>8.4</v>
      </c>
      <c r="J56" s="259" t="n">
        <f aca="false">IF(F56=6.2,"|6.4|",IF(F56=6.6,"|6.8|",IF(F56=7,"|7.2|",IF(F56=7.4,"|7.6|",IF(F56=8.2,"|8.4|",[2]LVRs!F56)))))</f>
        <v>8</v>
      </c>
      <c r="K56" s="259" t="n">
        <f aca="false">IF(G56=6.2,"|6.4|",IF(G56=6.6,"|6.8|",IF(G56=7,"|7.2|",IF(G56=7.4,"|7.6|",IF(G56=8.2,"|8.4|",[2]LVRs!G56)))))</f>
        <v>7.2</v>
      </c>
      <c r="V56" s="8" t="n">
        <v>47</v>
      </c>
      <c r="W56" s="8" t="s">
        <v>716</v>
      </c>
      <c r="X56" s="8" t="str">
        <f aca="false">$X$1</f>
        <v>A-bot</v>
      </c>
      <c r="Y56" s="8" t="e">
        <f aca="false" t="array" ref="Y56:Y56">INDEX(INDEX($H$3:$K$77,,MATCH(X56,$H$2:$K$2,0)),MATCH(1,COUNTIFS(V56,$A$3:$A$77,W56,$C$3:$C$77),0))</f>
        <v>#NAME?</v>
      </c>
      <c r="Z56" s="8" t="e">
        <f aca="false" t="array" ref="Z56:Z56">INDEX($B$3:$B$77,MATCH(1,COUNTIFS($V56,$A$3:$A$77,$W56,$C$3:$C$77),0))</f>
        <v>#NAME?</v>
      </c>
    </row>
    <row r="57" customFormat="false" ht="15" hidden="false" customHeight="false" outlineLevel="0" collapsed="false">
      <c r="A57" s="8" t="n">
        <f aca="false">A55+1</f>
        <v>48</v>
      </c>
      <c r="B57" s="8" t="s">
        <v>867</v>
      </c>
      <c r="C57" s="259" t="e">
        <f aca="false" t="array" ref="C57:C57">INDEX(color,_xlfn.xmatch(B57,section))</f>
        <v>#NAME?</v>
      </c>
      <c r="D57" s="260" t="e">
        <f aca="false" t="array" ref="D57:D57">INDEX([3]Summary!E$3:E$13,_xlfn.xmatch([3]LVRs!$B57,section))</f>
        <v>#NAME?</v>
      </c>
      <c r="E57" s="260" t="e">
        <f aca="false" t="array" ref="E57:E57">INDEX([3]Summary!F$3:F$13,_xlfn.xmatch([3]LVRs!$B57,section))</f>
        <v>#NAME?</v>
      </c>
      <c r="F57" s="260" t="e">
        <f aca="false" t="array" ref="F57:F57">INDEX([3]Summary!G$3:G$13,_xlfn.xmatch([3]LVRs!$B57,section))</f>
        <v>#NAME?</v>
      </c>
      <c r="G57" s="260" t="e">
        <f aca="false" t="array" ref="G57:G57">INDEX([3]Summary!H$3:H$13,_xlfn.xmatch([3]LVRs!$B57,section))</f>
        <v>#NAME?</v>
      </c>
      <c r="H57" s="259" t="n">
        <f aca="false">IF(D57=6.2,"|6.4|",IF(D57=6.6,"|6.8|",IF(D57=7,"|7.2|",IF(D57=7.4,"|7.6|",IF(D57=8.2,"|8.4|",[2]LVRs!D57)))))</f>
        <v>6.8</v>
      </c>
      <c r="I57" s="259" t="n">
        <f aca="false">IF(E57=6.2,"|6.4|",IF(E57=6.6,"|6.8|",IF(E57=7,"|7.2|",IF(E57=7.4,"|7.6|",IF(E57=8.2,"|8.4|",[2]LVRs!E57)))))</f>
        <v>8</v>
      </c>
      <c r="J57" s="259" t="n">
        <f aca="false">IF(F57=6.2,"|6.4|",IF(F57=6.6,"|6.8|",IF(F57=7,"|7.2|",IF(F57=7.4,"|7.6|",IF(F57=8.2,"|8.4|",[2]LVRs!F57)))))</f>
        <v>8</v>
      </c>
      <c r="K57" s="259" t="str">
        <f aca="false">IF(G57=6.2,"|6.4|",IF(G57=6.6,"|6.8|",IF(G57=7,"|7.2|",IF(G57=7.4,"|7.6|",IF(G57=8.2,"|8.4|",[2]LVRs!G57)))))</f>
        <v>|7.6|</v>
      </c>
      <c r="V57" s="8" t="n">
        <v>48</v>
      </c>
      <c r="W57" s="8" t="s">
        <v>774</v>
      </c>
      <c r="X57" s="8" t="str">
        <f aca="false">$X$1</f>
        <v>A-bot</v>
      </c>
      <c r="Y57" s="8" t="e">
        <f aca="false" t="array" ref="Y57:Y57">INDEX(INDEX($H$3:$K$77,,MATCH(X57,$H$2:$K$2,0)),MATCH(1,COUNTIFS(V57,$A$3:$A$77,W57,$C$3:$C$77),0))</f>
        <v>#NAME?</v>
      </c>
      <c r="Z57" s="8" t="e">
        <f aca="false" t="array" ref="Z57:Z57">INDEX($B$3:$B$77,MATCH(1,COUNTIFS($V57,$A$3:$A$77,$W57,$C$3:$C$77),0))</f>
        <v>#NAME?</v>
      </c>
    </row>
    <row r="58" customFormat="false" ht="15" hidden="false" customHeight="false" outlineLevel="0" collapsed="false">
      <c r="A58" s="8" t="n">
        <f aca="false">A57</f>
        <v>48</v>
      </c>
      <c r="B58" s="8" t="s">
        <v>1535</v>
      </c>
      <c r="C58" s="259" t="e">
        <f aca="false" t="array" ref="C58:C58">INDEX(color,_xlfn.xmatch(B58,section))</f>
        <v>#NAME?</v>
      </c>
      <c r="D58" s="260" t="e">
        <f aca="false" t="array" ref="D58:D58">INDEX([3]Summary!E$3:E$13,_xlfn.xmatch([3]LVRs!$B58,section))</f>
        <v>#NAME?</v>
      </c>
      <c r="E58" s="260" t="e">
        <f aca="false" t="array" ref="E58:E58">INDEX([3]Summary!F$3:F$13,_xlfn.xmatch([3]LVRs!$B58,section))</f>
        <v>#NAME?</v>
      </c>
      <c r="F58" s="260" t="e">
        <f aca="false" t="array" ref="F58:F58">INDEX([3]Summary!G$3:G$13,_xlfn.xmatch([3]LVRs!$B58,section))</f>
        <v>#NAME?</v>
      </c>
      <c r="G58" s="260" t="e">
        <f aca="false" t="array" ref="G58:G58">INDEX([3]Summary!H$3:H$13,_xlfn.xmatch([3]LVRs!$B58,section))</f>
        <v>#NAME?</v>
      </c>
      <c r="H58" s="259" t="n">
        <f aca="false">IF(D58=6.2,"|6.4|",IF(D58=6.6,"|6.8|",IF(D58=7,"|7.2|",IF(D58=7.4,"|7.6|",IF(D58=8.2,"|8.4|",[2]LVRs!D58)))))</f>
        <v>6.8</v>
      </c>
      <c r="I58" s="259" t="n">
        <f aca="false">IF(E58=6.2,"|6.4|",IF(E58=6.6,"|6.8|",IF(E58=7,"|7.2|",IF(E58=7.4,"|7.6|",IF(E58=8.2,"|8.4|",[2]LVRs!E58)))))</f>
        <v>8.4</v>
      </c>
      <c r="J58" s="259" t="n">
        <f aca="false">IF(F58=6.2,"|6.4|",IF(F58=6.6,"|6.8|",IF(F58=7,"|7.2|",IF(F58=7.4,"|7.6|",IF(F58=8.2,"|8.4|",[2]LVRs!F58)))))</f>
        <v>8</v>
      </c>
      <c r="K58" s="259" t="n">
        <f aca="false">IF(G58=6.2,"|6.4|",IF(G58=6.6,"|6.8|",IF(G58=7,"|7.2|",IF(G58=7.4,"|7.6|",IF(G58=8.2,"|8.4|",[2]LVRs!G58)))))</f>
        <v>7.2</v>
      </c>
      <c r="V58" s="8" t="n">
        <v>48</v>
      </c>
      <c r="W58" s="8" t="s">
        <v>716</v>
      </c>
      <c r="X58" s="8" t="str">
        <f aca="false">$X$1</f>
        <v>A-bot</v>
      </c>
      <c r="Y58" s="8" t="e">
        <f aca="false" t="array" ref="Y58:Y58">INDEX(INDEX($H$3:$K$77,,MATCH(X58,$H$2:$K$2,0)),MATCH(1,COUNTIFS(V58,$A$3:$A$77,W58,$C$3:$C$77),0))</f>
        <v>#NAME?</v>
      </c>
      <c r="Z58" s="8" t="e">
        <f aca="false" t="array" ref="Z58:Z58">INDEX($B$3:$B$77,MATCH(1,COUNTIFS($V58,$A$3:$A$77,$W58,$C$3:$C$77),0))</f>
        <v>#NAME?</v>
      </c>
    </row>
    <row r="59" customFormat="false" ht="15" hidden="false" customHeight="false" outlineLevel="0" collapsed="false">
      <c r="A59" s="262" t="n">
        <f aca="false">A57+1</f>
        <v>49</v>
      </c>
      <c r="B59" s="262" t="s">
        <v>1536</v>
      </c>
      <c r="C59" s="259" t="e">
        <f aca="false" t="array" ref="C59:C59">INDEX(color,_xlfn.xmatch(B59,section))</f>
        <v>#NAME?</v>
      </c>
      <c r="D59" s="260" t="e">
        <f aca="false" t="array" ref="D59:D59">INDEX([3]Summary!E$3:E$13,_xlfn.xmatch([3]LVRs!$B59,section))</f>
        <v>#NAME?</v>
      </c>
      <c r="E59" s="260" t="e">
        <f aca="false" t="array" ref="E59:E59">INDEX([3]Summary!F$3:F$13,_xlfn.xmatch([3]LVRs!$B59,section))</f>
        <v>#NAME?</v>
      </c>
      <c r="F59" s="260" t="e">
        <f aca="false" t="array" ref="F59:F59">INDEX([3]Summary!G$3:G$13,_xlfn.xmatch([3]LVRs!$B59,section))</f>
        <v>#NAME?</v>
      </c>
      <c r="G59" s="260" t="e">
        <f aca="false" t="array" ref="G59:G59">INDEX([3]Summary!H$3:H$13,_xlfn.xmatch([3]LVRs!$B59,section))</f>
        <v>#NAME?</v>
      </c>
      <c r="H59" s="259" t="n">
        <f aca="false">IF(D59=6.2,"|6.4|",IF(D59=6.6,"|6.8|",IF(D59=7,"|7.2|",IF(D59=7.4,"|7.6|",IF(D59=8.2,"|8.4|",[2]LVRs!D59)))))</f>
        <v>6.4</v>
      </c>
      <c r="I59" s="262" t="n">
        <f aca="false">IF(E59=6.2,"|6.4|",IF(E59=6.6,"|6.8|",IF(E59=7,"|7.2|",IF(E59=7.4,"|7.6|",IF(E59=8.2,"|8.4|",[2]LVRs!E59)))))</f>
        <v>7.8</v>
      </c>
      <c r="J59" s="262" t="n">
        <f aca="false">IF(F59=6.2,"|6.4|",IF(F59=6.6,"|6.8|",IF(F59=7,"|7.2|",IF(F59=7.4,"|7.6|",IF(F59=8.2,"|8.4|",[2]LVRs!F59)))))</f>
        <v>7.6</v>
      </c>
      <c r="K59" s="259" t="n">
        <f aca="false">IF(G59=6.2,"|6.4|",IF(G59=6.6,"|6.8|",IF(G59=7,"|7.2|",IF(G59=7.4,"|7.6|",IF(G59=8.2,"|8.4|",[2]LVRs!G59)))))</f>
        <v>7.6</v>
      </c>
      <c r="M59" s="0" t="s">
        <v>1537</v>
      </c>
      <c r="V59" s="8" t="n">
        <v>49</v>
      </c>
      <c r="W59" s="8" t="s">
        <v>716</v>
      </c>
      <c r="X59" s="8" t="str">
        <f aca="false">$X$1</f>
        <v>A-bot</v>
      </c>
      <c r="Y59" s="8" t="e">
        <f aca="false" t="array" ref="Y59:Y59">INDEX(INDEX($H$3:$K$77,,MATCH(X59,$H$2:$K$2,0)),MATCH(1,COUNTIFS(V59,$A$3:$A$77,W59,$C$3:$C$77),0))</f>
        <v>#NAME?</v>
      </c>
      <c r="Z59" s="8" t="e">
        <f aca="false" t="array" ref="Z59:Z59">INDEX($B$3:$B$77,MATCH(1,COUNTIFS($V59,$A$3:$A$77,$W59,$C$3:$C$77),0))</f>
        <v>#NAME?</v>
      </c>
    </row>
    <row r="60" customFormat="false" ht="15" hidden="false" customHeight="false" outlineLevel="0" collapsed="false">
      <c r="A60" s="8" t="n">
        <f aca="false">A59+1</f>
        <v>50</v>
      </c>
      <c r="B60" s="8" t="s">
        <v>1536</v>
      </c>
      <c r="C60" s="259" t="e">
        <f aca="false" t="array" ref="C60:C60">INDEX(color,_xlfn.xmatch(B60,section))</f>
        <v>#NAME?</v>
      </c>
      <c r="D60" s="260" t="e">
        <f aca="false" t="array" ref="D60:D60">INDEX([3]Summary!E$3:E$13,_xlfn.xmatch([3]LVRs!$B60,section))</f>
        <v>#NAME?</v>
      </c>
      <c r="E60" s="260" t="e">
        <f aca="false" t="array" ref="E60:E60">INDEX([3]Summary!F$3:F$13,_xlfn.xmatch([3]LVRs!$B60,section))</f>
        <v>#NAME?</v>
      </c>
      <c r="F60" s="260" t="e">
        <f aca="false" t="array" ref="F60:F60">INDEX([3]Summary!G$3:G$13,_xlfn.xmatch([3]LVRs!$B60,section))</f>
        <v>#NAME?</v>
      </c>
      <c r="G60" s="260" t="e">
        <f aca="false" t="array" ref="G60:G60">INDEX([3]Summary!H$3:H$13,_xlfn.xmatch([3]LVRs!$B60,section))</f>
        <v>#NAME?</v>
      </c>
      <c r="H60" s="259" t="n">
        <f aca="false">IF(D60=6.2,"|6.4|",IF(D60=6.6,"|6.8|",IF(D60=7,"|7.2|",IF(D60=7.4,"|7.6|",IF(D60=8.2,"|8.4|",[2]LVRs!D60)))))</f>
        <v>6.4</v>
      </c>
      <c r="I60" s="259" t="n">
        <f aca="false">IF(E60=6.2,"|6.4|",IF(E60=6.6,"|6.8|",IF(E60=7,"|7.2|",IF(E60=7.4,"|7.6|",IF(E60=8.2,"|8.4|",[2]LVRs!E60)))))</f>
        <v>7.8</v>
      </c>
      <c r="J60" s="259" t="n">
        <f aca="false">IF(F60=6.2,"|6.4|",IF(F60=6.6,"|6.8|",IF(F60=7,"|7.2|",IF(F60=7.4,"|7.6|",IF(F60=8.2,"|8.4|",[2]LVRs!F60)))))</f>
        <v>7.6</v>
      </c>
      <c r="K60" s="259" t="n">
        <f aca="false">IF(G60=6.2,"|6.4|",IF(G60=6.6,"|6.8|",IF(G60=7,"|7.2|",IF(G60=7.4,"|7.6|",IF(G60=8.2,"|8.4|",[2]LVRs!G60)))))</f>
        <v>7.6</v>
      </c>
      <c r="V60" s="8" t="n">
        <v>50</v>
      </c>
      <c r="W60" s="8" t="s">
        <v>716</v>
      </c>
      <c r="X60" s="8" t="str">
        <f aca="false">$X$1</f>
        <v>A-bot</v>
      </c>
      <c r="Y60" s="8" t="e">
        <f aca="false" t="array" ref="Y60:Y60">INDEX(INDEX($H$3:$K$77,,MATCH(X60,$H$2:$K$2,0)),MATCH(1,COUNTIFS(V60,$A$3:$A$77,W60,$C$3:$C$77),0))</f>
        <v>#NAME?</v>
      </c>
      <c r="Z60" s="8" t="e">
        <f aca="false" t="array" ref="Z60:Z60">INDEX($B$3:$B$77,MATCH(1,COUNTIFS($V60,$A$3:$A$77,$W60,$C$3:$C$77),0))</f>
        <v>#NAME?</v>
      </c>
    </row>
    <row r="61" customFormat="false" ht="15" hidden="false" customHeight="false" outlineLevel="0" collapsed="false">
      <c r="A61" s="8" t="n">
        <f aca="false">A60+1</f>
        <v>51</v>
      </c>
      <c r="B61" s="8" t="s">
        <v>1536</v>
      </c>
      <c r="C61" s="259" t="e">
        <f aca="false" t="array" ref="C61:C61">INDEX(color,_xlfn.xmatch(B61,section))</f>
        <v>#NAME?</v>
      </c>
      <c r="D61" s="260" t="e">
        <f aca="false" t="array" ref="D61:D61">INDEX([3]Summary!E$3:E$13,_xlfn.xmatch([3]LVRs!$B61,section))</f>
        <v>#NAME?</v>
      </c>
      <c r="E61" s="260" t="e">
        <f aca="false" t="array" ref="E61:E61">INDEX([3]Summary!F$3:F$13,_xlfn.xmatch([3]LVRs!$B61,section))</f>
        <v>#NAME?</v>
      </c>
      <c r="F61" s="260" t="e">
        <f aca="false" t="array" ref="F61:F61">INDEX([3]Summary!G$3:G$13,_xlfn.xmatch([3]LVRs!$B61,section))</f>
        <v>#NAME?</v>
      </c>
      <c r="G61" s="260" t="e">
        <f aca="false" t="array" ref="G61:G61">INDEX([3]Summary!H$3:H$13,_xlfn.xmatch([3]LVRs!$B61,section))</f>
        <v>#NAME?</v>
      </c>
      <c r="H61" s="259" t="n">
        <f aca="false">IF(D61=6.2,"|6.4|",IF(D61=6.6,"|6.8|",IF(D61=7,"|7.2|",IF(D61=7.4,"|7.6|",IF(D61=8.2,"|8.4|",[2]LVRs!D61)))))</f>
        <v>6.4</v>
      </c>
      <c r="I61" s="259" t="n">
        <f aca="false">IF(E61=6.2,"|6.4|",IF(E61=6.6,"|6.8|",IF(E61=7,"|7.2|",IF(E61=7.4,"|7.6|",IF(E61=8.2,"|8.4|",[2]LVRs!E61)))))</f>
        <v>7.8</v>
      </c>
      <c r="J61" s="259" t="n">
        <f aca="false">IF(F61=6.2,"|6.4|",IF(F61=6.6,"|6.8|",IF(F61=7,"|7.2|",IF(F61=7.4,"|7.6|",IF(F61=8.2,"|8.4|",[2]LVRs!F61)))))</f>
        <v>7.6</v>
      </c>
      <c r="K61" s="259" t="n">
        <f aca="false">IF(G61=6.2,"|6.4|",IF(G61=6.6,"|6.8|",IF(G61=7,"|7.2|",IF(G61=7.4,"|7.6|",IF(G61=8.2,"|8.4|",[2]LVRs!G61)))))</f>
        <v>7.6</v>
      </c>
      <c r="V61" s="8" t="n">
        <v>51</v>
      </c>
      <c r="W61" s="8" t="s">
        <v>716</v>
      </c>
      <c r="X61" s="8" t="str">
        <f aca="false">$X$1</f>
        <v>A-bot</v>
      </c>
      <c r="Y61" s="8" t="e">
        <f aca="false" t="array" ref="Y61:Y61">INDEX(INDEX($H$3:$K$77,,MATCH(X61,$H$2:$K$2,0)),MATCH(1,COUNTIFS(V61,$A$3:$A$77,W61,$C$3:$C$77),0))</f>
        <v>#NAME?</v>
      </c>
      <c r="Z61" s="8" t="e">
        <f aca="false" t="array" ref="Z61:Z61">INDEX($B$3:$B$77,MATCH(1,COUNTIFS($V61,$A$3:$A$77,$W61,$C$3:$C$77),0))</f>
        <v>#NAME?</v>
      </c>
    </row>
    <row r="62" customFormat="false" ht="15" hidden="false" customHeight="false" outlineLevel="0" collapsed="false">
      <c r="A62" s="8" t="n">
        <f aca="false">A61+1</f>
        <v>52</v>
      </c>
      <c r="B62" s="8" t="s">
        <v>1536</v>
      </c>
      <c r="C62" s="259" t="e">
        <f aca="false" t="array" ref="C62:C62">INDEX(color,_xlfn.xmatch(B62,section))</f>
        <v>#NAME?</v>
      </c>
      <c r="D62" s="260" t="e">
        <f aca="false" t="array" ref="D62:D62">INDEX([3]Summary!E$3:E$13,_xlfn.xmatch([3]LVRs!$B62,section))</f>
        <v>#NAME?</v>
      </c>
      <c r="E62" s="260" t="e">
        <f aca="false" t="array" ref="E62:E62">INDEX([3]Summary!F$3:F$13,_xlfn.xmatch([3]LVRs!$B62,section))</f>
        <v>#NAME?</v>
      </c>
      <c r="F62" s="260" t="e">
        <f aca="false" t="array" ref="F62:F62">INDEX([3]Summary!G$3:G$13,_xlfn.xmatch([3]LVRs!$B62,section))</f>
        <v>#NAME?</v>
      </c>
      <c r="G62" s="260" t="e">
        <f aca="false" t="array" ref="G62:G62">INDEX([3]Summary!H$3:H$13,_xlfn.xmatch([3]LVRs!$B62,section))</f>
        <v>#NAME?</v>
      </c>
      <c r="H62" s="259" t="n">
        <f aca="false">IF(D62=6.2,"|6.4|",IF(D62=6.6,"|6.8|",IF(D62=7,"|7.2|",IF(D62=7.4,"|7.6|",IF(D62=8.2,"|8.4|",[2]LVRs!D62)))))</f>
        <v>6.4</v>
      </c>
      <c r="I62" s="259" t="n">
        <f aca="false">IF(E62=6.2,"|6.4|",IF(E62=6.6,"|6.8|",IF(E62=7,"|7.2|",IF(E62=7.4,"|7.6|",IF(E62=8.2,"|8.4|",[2]LVRs!E62)))))</f>
        <v>7.8</v>
      </c>
      <c r="J62" s="259" t="n">
        <f aca="false">IF(F62=6.2,"|6.4|",IF(F62=6.6,"|6.8|",IF(F62=7,"|7.2|",IF(F62=7.4,"|7.6|",IF(F62=8.2,"|8.4|",[2]LVRs!F62)))))</f>
        <v>7.6</v>
      </c>
      <c r="K62" s="259" t="n">
        <f aca="false">IF(G62=6.2,"|6.4|",IF(G62=6.6,"|6.8|",IF(G62=7,"|7.2|",IF(G62=7.4,"|7.6|",IF(G62=8.2,"|8.4|",[2]LVRs!G62)))))</f>
        <v>7.6</v>
      </c>
      <c r="V62" s="8" t="n">
        <v>52</v>
      </c>
      <c r="W62" s="8" t="s">
        <v>716</v>
      </c>
      <c r="X62" s="8" t="str">
        <f aca="false">$X$1</f>
        <v>A-bot</v>
      </c>
      <c r="Y62" s="8" t="e">
        <f aca="false" t="array" ref="Y62:Y62">INDEX(INDEX($H$3:$K$77,,MATCH(X62,$H$2:$K$2,0)),MATCH(1,COUNTIFS(V62,$A$3:$A$77,W62,$C$3:$C$77),0))</f>
        <v>#NAME?</v>
      </c>
      <c r="Z62" s="8" t="e">
        <f aca="false" t="array" ref="Z62:Z62">INDEX($B$3:$B$77,MATCH(1,COUNTIFS($V62,$A$3:$A$77,$W62,$C$3:$C$77),0))</f>
        <v>#NAME?</v>
      </c>
    </row>
    <row r="63" customFormat="false" ht="15" hidden="false" customHeight="false" outlineLevel="0" collapsed="false">
      <c r="A63" s="8" t="n">
        <f aca="false">A62+1</f>
        <v>53</v>
      </c>
      <c r="B63" s="8" t="s">
        <v>1536</v>
      </c>
      <c r="C63" s="259" t="e">
        <f aca="false" t="array" ref="C63:C63">INDEX(color,_xlfn.xmatch(B63,section))</f>
        <v>#NAME?</v>
      </c>
      <c r="D63" s="260" t="e">
        <f aca="false" t="array" ref="D63:D63">INDEX([3]Summary!E$3:E$13,_xlfn.xmatch([3]LVRs!$B63,section))</f>
        <v>#NAME?</v>
      </c>
      <c r="E63" s="260" t="e">
        <f aca="false" t="array" ref="E63:E63">INDEX([3]Summary!F$3:F$13,_xlfn.xmatch([3]LVRs!$B63,section))</f>
        <v>#NAME?</v>
      </c>
      <c r="F63" s="260" t="e">
        <f aca="false" t="array" ref="F63:F63">INDEX([3]Summary!G$3:G$13,_xlfn.xmatch([3]LVRs!$B63,section))</f>
        <v>#NAME?</v>
      </c>
      <c r="G63" s="260" t="e">
        <f aca="false" t="array" ref="G63:G63">INDEX([3]Summary!H$3:H$13,_xlfn.xmatch([3]LVRs!$B63,section))</f>
        <v>#NAME?</v>
      </c>
      <c r="H63" s="259" t="n">
        <f aca="false">IF(D63=6.2,"|6.4|",IF(D63=6.6,"|6.8|",IF(D63=7,"|7.2|",IF(D63=7.4,"|7.6|",IF(D63=8.2,"|8.4|",[2]LVRs!D63)))))</f>
        <v>6.4</v>
      </c>
      <c r="I63" s="259" t="n">
        <f aca="false">IF(E63=6.2,"|6.4|",IF(E63=6.6,"|6.8|",IF(E63=7,"|7.2|",IF(E63=7.4,"|7.6|",IF(E63=8.2,"|8.4|",[2]LVRs!E63)))))</f>
        <v>7.8</v>
      </c>
      <c r="J63" s="259" t="n">
        <f aca="false">IF(F63=6.2,"|6.4|",IF(F63=6.6,"|6.8|",IF(F63=7,"|7.2|",IF(F63=7.4,"|7.6|",IF(F63=8.2,"|8.4|",[2]LVRs!F63)))))</f>
        <v>7.6</v>
      </c>
      <c r="K63" s="259" t="n">
        <f aca="false">IF(G63=6.2,"|6.4|",IF(G63=6.6,"|6.8|",IF(G63=7,"|7.2|",IF(G63=7.4,"|7.6|",IF(G63=8.2,"|8.4|",[2]LVRs!G63)))))</f>
        <v>7.6</v>
      </c>
      <c r="V63" s="8" t="n">
        <v>53</v>
      </c>
      <c r="W63" s="8" t="s">
        <v>716</v>
      </c>
      <c r="X63" s="8" t="str">
        <f aca="false">$X$1</f>
        <v>A-bot</v>
      </c>
      <c r="Y63" s="8" t="e">
        <f aca="false" t="array" ref="Y63:Y63">INDEX(INDEX($H$3:$K$77,,MATCH(X63,$H$2:$K$2,0)),MATCH(1,COUNTIFS(V63,$A$3:$A$77,W63,$C$3:$C$77),0))</f>
        <v>#NAME?</v>
      </c>
      <c r="Z63" s="8" t="e">
        <f aca="false" t="array" ref="Z63:Z63">INDEX($B$3:$B$77,MATCH(1,COUNTIFS($V63,$A$3:$A$77,$W63,$C$3:$C$77),0))</f>
        <v>#NAME?</v>
      </c>
    </row>
    <row r="64" customFormat="false" ht="15" hidden="false" customHeight="false" outlineLevel="0" collapsed="false">
      <c r="A64" s="8" t="n">
        <f aca="false">A63+1</f>
        <v>54</v>
      </c>
      <c r="B64" s="8" t="s">
        <v>1536</v>
      </c>
      <c r="C64" s="259" t="e">
        <f aca="false" t="array" ref="C64:C64">INDEX(color,_xlfn.xmatch(B64,section))</f>
        <v>#NAME?</v>
      </c>
      <c r="D64" s="260" t="e">
        <f aca="false" t="array" ref="D64:D64">INDEX([3]Summary!E$3:E$13,_xlfn.xmatch([3]LVRs!$B64,section))</f>
        <v>#NAME?</v>
      </c>
      <c r="E64" s="260" t="e">
        <f aca="false" t="array" ref="E64:E64">INDEX([3]Summary!F$3:F$13,_xlfn.xmatch([3]LVRs!$B64,section))</f>
        <v>#NAME?</v>
      </c>
      <c r="F64" s="260" t="e">
        <f aca="false" t="array" ref="F64:F64">INDEX([3]Summary!G$3:G$13,_xlfn.xmatch([3]LVRs!$B64,section))</f>
        <v>#NAME?</v>
      </c>
      <c r="G64" s="260" t="e">
        <f aca="false" t="array" ref="G64:G64">INDEX([3]Summary!H$3:H$13,_xlfn.xmatch([3]LVRs!$B64,section))</f>
        <v>#NAME?</v>
      </c>
      <c r="H64" s="259" t="n">
        <f aca="false">IF(D64=6.2,"|6.4|",IF(D64=6.6,"|6.8|",IF(D64=7,"|7.2|",IF(D64=7.4,"|7.6|",IF(D64=8.2,"|8.4|",[2]LVRs!D64)))))</f>
        <v>6.4</v>
      </c>
      <c r="I64" s="259" t="n">
        <f aca="false">IF(E64=6.2,"|6.4|",IF(E64=6.6,"|6.8|",IF(E64=7,"|7.2|",IF(E64=7.4,"|7.6|",IF(E64=8.2,"|8.4|",[2]LVRs!E64)))))</f>
        <v>7.8</v>
      </c>
      <c r="J64" s="259" t="n">
        <f aca="false">IF(F64=6.2,"|6.4|",IF(F64=6.6,"|6.8|",IF(F64=7,"|7.2|",IF(F64=7.4,"|7.6|",IF(F64=8.2,"|8.4|",[2]LVRs!F64)))))</f>
        <v>7.6</v>
      </c>
      <c r="K64" s="259" t="n">
        <f aca="false">IF(G64=6.2,"|6.4|",IF(G64=6.6,"|6.8|",IF(G64=7,"|7.2|",IF(G64=7.4,"|7.6|",IF(G64=8.2,"|8.4|",[2]LVRs!G64)))))</f>
        <v>7.6</v>
      </c>
      <c r="V64" s="8" t="n">
        <v>54</v>
      </c>
      <c r="W64" s="8" t="s">
        <v>716</v>
      </c>
      <c r="X64" s="8" t="str">
        <f aca="false">$X$1</f>
        <v>A-bot</v>
      </c>
      <c r="Y64" s="8" t="e">
        <f aca="false" t="array" ref="Y64:Y64">INDEX(INDEX($H$3:$K$77,,MATCH(X64,$H$2:$K$2,0)),MATCH(1,COUNTIFS(V64,$A$3:$A$77,W64,$C$3:$C$77),0))</f>
        <v>#NAME?</v>
      </c>
      <c r="Z64" s="8" t="e">
        <f aca="false" t="array" ref="Z64:Z64">INDEX($B$3:$B$77,MATCH(1,COUNTIFS($V64,$A$3:$A$77,$W64,$C$3:$C$77),0))</f>
        <v>#NAME?</v>
      </c>
    </row>
    <row r="65" customFormat="false" ht="15" hidden="false" customHeight="false" outlineLevel="0" collapsed="false">
      <c r="A65" s="8" t="n">
        <f aca="false">A64+1</f>
        <v>55</v>
      </c>
      <c r="B65" s="8" t="s">
        <v>1536</v>
      </c>
      <c r="C65" s="259" t="e">
        <f aca="false" t="array" ref="C65:C65">INDEX(color,_xlfn.xmatch(B65,section))</f>
        <v>#NAME?</v>
      </c>
      <c r="D65" s="260" t="e">
        <f aca="false" t="array" ref="D65:D65">INDEX([3]Summary!E$3:E$13,_xlfn.xmatch([3]LVRs!$B65,section))</f>
        <v>#NAME?</v>
      </c>
      <c r="E65" s="260" t="e">
        <f aca="false" t="array" ref="E65:E65">INDEX([3]Summary!F$3:F$13,_xlfn.xmatch([3]LVRs!$B65,section))</f>
        <v>#NAME?</v>
      </c>
      <c r="F65" s="260" t="e">
        <f aca="false" t="array" ref="F65:F65">INDEX([3]Summary!G$3:G$13,_xlfn.xmatch([3]LVRs!$B65,section))</f>
        <v>#NAME?</v>
      </c>
      <c r="G65" s="260" t="e">
        <f aca="false" t="array" ref="G65:G65">INDEX([3]Summary!H$3:H$13,_xlfn.xmatch([3]LVRs!$B65,section))</f>
        <v>#NAME?</v>
      </c>
      <c r="H65" s="259" t="n">
        <f aca="false">IF(D65=6.2,"|6.4|",IF(D65=6.6,"|6.8|",IF(D65=7,"|7.2|",IF(D65=7.4,"|7.6|",IF(D65=8.2,"|8.4|",[2]LVRs!D65)))))</f>
        <v>6.4</v>
      </c>
      <c r="I65" s="259" t="n">
        <f aca="false">IF(E65=6.2,"|6.4|",IF(E65=6.6,"|6.8|",IF(E65=7,"|7.2|",IF(E65=7.4,"|7.6|",IF(E65=8.2,"|8.4|",[2]LVRs!E65)))))</f>
        <v>7.8</v>
      </c>
      <c r="J65" s="259" t="n">
        <f aca="false">IF(F65=6.2,"|6.4|",IF(F65=6.6,"|6.8|",IF(F65=7,"|7.2|",IF(F65=7.4,"|7.6|",IF(F65=8.2,"|8.4|",[2]LVRs!F65)))))</f>
        <v>7.6</v>
      </c>
      <c r="K65" s="259" t="n">
        <f aca="false">IF(G65=6.2,"|6.4|",IF(G65=6.6,"|6.8|",IF(G65=7,"|7.2|",IF(G65=7.4,"|7.6|",IF(G65=8.2,"|8.4|",[2]LVRs!G65)))))</f>
        <v>7.6</v>
      </c>
      <c r="V65" s="8" t="n">
        <v>55</v>
      </c>
      <c r="W65" s="8" t="s">
        <v>716</v>
      </c>
      <c r="X65" s="8" t="str">
        <f aca="false">$X$1</f>
        <v>A-bot</v>
      </c>
      <c r="Y65" s="8" t="e">
        <f aca="false" t="array" ref="Y65:Y65">INDEX(INDEX($H$3:$K$77,,MATCH(X65,$H$2:$K$2,0)),MATCH(1,COUNTIFS(V65,$A$3:$A$77,W65,$C$3:$C$77),0))</f>
        <v>#NAME?</v>
      </c>
      <c r="Z65" s="8" t="e">
        <f aca="false" t="array" ref="Z65:Z65">INDEX($B$3:$B$77,MATCH(1,COUNTIFS($V65,$A$3:$A$77,$W65,$C$3:$C$77),0))</f>
        <v>#NAME?</v>
      </c>
    </row>
    <row r="66" customFormat="false" ht="15" hidden="false" customHeight="false" outlineLevel="0" collapsed="false">
      <c r="A66" s="8" t="n">
        <f aca="false">A65+1</f>
        <v>56</v>
      </c>
      <c r="B66" s="8" t="s">
        <v>1536</v>
      </c>
      <c r="C66" s="259" t="e">
        <f aca="false" t="array" ref="C66:C66">INDEX(color,_xlfn.xmatch(B66,section))</f>
        <v>#NAME?</v>
      </c>
      <c r="D66" s="260" t="e">
        <f aca="false" t="array" ref="D66:D66">INDEX([3]Summary!E$3:E$13,_xlfn.xmatch([3]LVRs!$B66,section))</f>
        <v>#NAME?</v>
      </c>
      <c r="E66" s="260" t="e">
        <f aca="false" t="array" ref="E66:E66">INDEX([3]Summary!F$3:F$13,_xlfn.xmatch([3]LVRs!$B66,section))</f>
        <v>#NAME?</v>
      </c>
      <c r="F66" s="260" t="e">
        <f aca="false" t="array" ref="F66:F66">INDEX([3]Summary!G$3:G$13,_xlfn.xmatch([3]LVRs!$B66,section))</f>
        <v>#NAME?</v>
      </c>
      <c r="G66" s="260" t="e">
        <f aca="false" t="array" ref="G66:G66">INDEX([3]Summary!H$3:H$13,_xlfn.xmatch([3]LVRs!$B66,section))</f>
        <v>#NAME?</v>
      </c>
      <c r="H66" s="259" t="n">
        <f aca="false">IF(D66=6.2,"|6.4|",IF(D66=6.6,"|6.8|",IF(D66=7,"|7.2|",IF(D66=7.4,"|7.6|",IF(D66=8.2,"|8.4|",[2]LVRs!D66)))))</f>
        <v>6.4</v>
      </c>
      <c r="I66" s="259" t="n">
        <f aca="false">IF(E66=6.2,"|6.4|",IF(E66=6.6,"|6.8|",IF(E66=7,"|7.2|",IF(E66=7.4,"|7.6|",IF(E66=8.2,"|8.4|",[2]LVRs!E66)))))</f>
        <v>7.8</v>
      </c>
      <c r="J66" s="259" t="n">
        <f aca="false">IF(F66=6.2,"|6.4|",IF(F66=6.6,"|6.8|",IF(F66=7,"|7.2|",IF(F66=7.4,"|7.6|",IF(F66=8.2,"|8.4|",[2]LVRs!F66)))))</f>
        <v>7.6</v>
      </c>
      <c r="K66" s="259" t="n">
        <f aca="false">IF(G66=6.2,"|6.4|",IF(G66=6.6,"|6.8|",IF(G66=7,"|7.2|",IF(G66=7.4,"|7.6|",IF(G66=8.2,"|8.4|",[2]LVRs!G66)))))</f>
        <v>7.6</v>
      </c>
      <c r="V66" s="8" t="n">
        <v>56</v>
      </c>
      <c r="W66" s="8" t="s">
        <v>716</v>
      </c>
      <c r="X66" s="8" t="str">
        <f aca="false">$X$1</f>
        <v>A-bot</v>
      </c>
      <c r="Y66" s="8" t="e">
        <f aca="false" t="array" ref="Y66:Y66">INDEX(INDEX($H$3:$K$77,,MATCH(X66,$H$2:$K$2,0)),MATCH(1,COUNTIFS(V66,$A$3:$A$77,W66,$C$3:$C$77),0))</f>
        <v>#NAME?</v>
      </c>
      <c r="Z66" s="8" t="e">
        <f aca="false" t="array" ref="Z66:Z66">INDEX($B$3:$B$77,MATCH(1,COUNTIFS($V66,$A$3:$A$77,$W66,$C$3:$C$77),0))</f>
        <v>#NAME?</v>
      </c>
    </row>
    <row r="67" customFormat="false" ht="15" hidden="false" customHeight="false" outlineLevel="0" collapsed="false">
      <c r="A67" s="8" t="n">
        <f aca="false">A66+1</f>
        <v>57</v>
      </c>
      <c r="B67" s="8" t="s">
        <v>1538</v>
      </c>
      <c r="C67" s="259" t="e">
        <f aca="false" t="array" ref="C67:C67">INDEX(color,_xlfn.xmatch(B67,section))</f>
        <v>#NAME?</v>
      </c>
      <c r="D67" s="260" t="e">
        <f aca="false" t="array" ref="D67:D67">INDEX([3]Summary!E$3:E$13,_xlfn.xmatch([3]LVRs!$B67,section))</f>
        <v>#NAME?</v>
      </c>
      <c r="E67" s="260" t="e">
        <f aca="false" t="array" ref="E67:E67">INDEX([3]Summary!F$3:F$13,_xlfn.xmatch([3]LVRs!$B67,section))</f>
        <v>#NAME?</v>
      </c>
      <c r="F67" s="260" t="e">
        <f aca="false" t="array" ref="F67:F67">INDEX([3]Summary!G$3:G$13,_xlfn.xmatch([3]LVRs!$B67,section))</f>
        <v>#NAME?</v>
      </c>
      <c r="G67" s="260" t="e">
        <f aca="false" t="array" ref="G67:G67">INDEX([3]Summary!H$3:H$13,_xlfn.xmatch([3]LVRs!$B67,section))</f>
        <v>#NAME?</v>
      </c>
      <c r="H67" s="259" t="n">
        <f aca="false">IF(D67=6.2,"|6.4|",IF(D67=6.6,"|6.8|",IF(D67=7,"|7.2|",IF(D67=7.4,"|7.6|",IF(D67=8.2,"|8.4|",[2]LVRs!D67)))))</f>
        <v>7.2</v>
      </c>
      <c r="I67" s="259" t="n">
        <f aca="false">IF(E67=6.2,"|6.4|",IF(E67=6.6,"|6.8|",IF(E67=7,"|7.2|",IF(E67=7.4,"|7.6|",IF(E67=8.2,"|8.4|",[2]LVRs!E67)))))</f>
        <v>8.4</v>
      </c>
      <c r="J67" s="259" t="n">
        <f aca="false">IF(F67=6.2,"|6.4|",IF(F67=6.6,"|6.8|",IF(F67=7,"|7.2|",IF(F67=7.4,"|7.6|",IF(F67=8.2,"|8.4|",[2]LVRs!F67)))))</f>
        <v>8.4</v>
      </c>
      <c r="K67" s="259" t="n">
        <f aca="false">IF(G67=6.2,"|6.4|",IF(G67=6.6,"|6.8|",IF(G67=7,"|7.2|",IF(G67=7.4,"|7.6|",IF(G67=8.2,"|8.4|",[2]LVRs!G67)))))</f>
        <v>7.8</v>
      </c>
      <c r="V67" s="8" t="n">
        <v>57</v>
      </c>
      <c r="W67" s="8" t="s">
        <v>774</v>
      </c>
      <c r="X67" s="8" t="str">
        <f aca="false">$X$1</f>
        <v>A-bot</v>
      </c>
      <c r="Y67" s="8" t="e">
        <f aca="false" t="array" ref="Y67:Y67">INDEX(INDEX($H$3:$K$77,,MATCH(X67,$H$2:$K$2,0)),MATCH(1,COUNTIFS(V67,$A$3:$A$77,W67,$C$3:$C$77),0))</f>
        <v>#NAME?</v>
      </c>
      <c r="Z67" s="8" t="e">
        <f aca="false" t="array" ref="Z67:Z67">INDEX($B$3:$B$77,MATCH(1,COUNTIFS($V67,$A$3:$A$77,$W67,$C$3:$C$77),0))</f>
        <v>#NAME?</v>
      </c>
    </row>
    <row r="68" customFormat="false" ht="15" hidden="false" customHeight="false" outlineLevel="0" collapsed="false">
      <c r="A68" s="8" t="n">
        <f aca="false">A67+1</f>
        <v>58</v>
      </c>
      <c r="B68" s="8" t="s">
        <v>1538</v>
      </c>
      <c r="C68" s="259" t="e">
        <f aca="false" t="array" ref="C68:C68">INDEX(color,_xlfn.xmatch(B68,section))</f>
        <v>#NAME?</v>
      </c>
      <c r="D68" s="260" t="e">
        <f aca="false" t="array" ref="D68:D68">INDEX([3]Summary!E$3:E$13,_xlfn.xmatch([3]LVRs!$B68,section))</f>
        <v>#NAME?</v>
      </c>
      <c r="E68" s="260" t="e">
        <f aca="false" t="array" ref="E68:E68">INDEX([3]Summary!F$3:F$13,_xlfn.xmatch([3]LVRs!$B68,section))</f>
        <v>#NAME?</v>
      </c>
      <c r="F68" s="260" t="e">
        <f aca="false" t="array" ref="F68:F68">INDEX([3]Summary!G$3:G$13,_xlfn.xmatch([3]LVRs!$B68,section))</f>
        <v>#NAME?</v>
      </c>
      <c r="G68" s="260" t="e">
        <f aca="false" t="array" ref="G68:G68">INDEX([3]Summary!H$3:H$13,_xlfn.xmatch([3]LVRs!$B68,section))</f>
        <v>#NAME?</v>
      </c>
      <c r="H68" s="259" t="n">
        <f aca="false">IF(D68=6.2,"|6.4|",IF(D68=6.6,"|6.8|",IF(D68=7,"|7.2|",IF(D68=7.4,"|7.6|",IF(D68=8.2,"|8.4|",[2]LVRs!D68)))))</f>
        <v>7.2</v>
      </c>
      <c r="I68" s="259" t="n">
        <f aca="false">IF(E68=6.2,"|6.4|",IF(E68=6.6,"|6.8|",IF(E68=7,"|7.2|",IF(E68=7.4,"|7.6|",IF(E68=8.2,"|8.4|",[2]LVRs!E68)))))</f>
        <v>8.4</v>
      </c>
      <c r="J68" s="259" t="n">
        <f aca="false">IF(F68=6.2,"|6.4|",IF(F68=6.6,"|6.8|",IF(F68=7,"|7.2|",IF(F68=7.4,"|7.6|",IF(F68=8.2,"|8.4|",[2]LVRs!F68)))))</f>
        <v>8.4</v>
      </c>
      <c r="K68" s="259" t="n">
        <f aca="false">IF(G68=6.2,"|6.4|",IF(G68=6.6,"|6.8|",IF(G68=7,"|7.2|",IF(G68=7.4,"|7.6|",IF(G68=8.2,"|8.4|",[2]LVRs!G68)))))</f>
        <v>7.8</v>
      </c>
      <c r="V68" s="8" t="n">
        <v>58</v>
      </c>
      <c r="W68" s="8" t="s">
        <v>774</v>
      </c>
      <c r="X68" s="8" t="str">
        <f aca="false">$X$1</f>
        <v>A-bot</v>
      </c>
      <c r="Y68" s="8" t="e">
        <f aca="false" t="array" ref="Y68:Y68">INDEX(INDEX($H$3:$K$77,,MATCH(X68,$H$2:$K$2,0)),MATCH(1,COUNTIFS(V68,$A$3:$A$77,W68,$C$3:$C$77),0))</f>
        <v>#NAME?</v>
      </c>
      <c r="Z68" s="8" t="e">
        <f aca="false" t="array" ref="Z68:Z68">INDEX($B$3:$B$77,MATCH(1,COUNTIFS($V68,$A$3:$A$77,$W68,$C$3:$C$77),0))</f>
        <v>#NAME?</v>
      </c>
    </row>
    <row r="69" customFormat="false" ht="15" hidden="false" customHeight="false" outlineLevel="0" collapsed="false">
      <c r="A69" s="8" t="n">
        <f aca="false">A68+1</f>
        <v>59</v>
      </c>
      <c r="B69" s="8" t="s">
        <v>1538</v>
      </c>
      <c r="C69" s="259" t="e">
        <f aca="false" t="array" ref="C69:C69">INDEX(color,_xlfn.xmatch(B69,section))</f>
        <v>#NAME?</v>
      </c>
      <c r="D69" s="260" t="e">
        <f aca="false" t="array" ref="D69:D69">INDEX([3]Summary!E$3:E$13,_xlfn.xmatch([3]LVRs!$B69,section))</f>
        <v>#NAME?</v>
      </c>
      <c r="E69" s="260" t="e">
        <f aca="false" t="array" ref="E69:E69">INDEX([3]Summary!F$3:F$13,_xlfn.xmatch([3]LVRs!$B69,section))</f>
        <v>#NAME?</v>
      </c>
      <c r="F69" s="260" t="e">
        <f aca="false" t="array" ref="F69:F69">INDEX([3]Summary!G$3:G$13,_xlfn.xmatch([3]LVRs!$B69,section))</f>
        <v>#NAME?</v>
      </c>
      <c r="G69" s="260" t="e">
        <f aca="false" t="array" ref="G69:G69">INDEX([3]Summary!H$3:H$13,_xlfn.xmatch([3]LVRs!$B69,section))</f>
        <v>#NAME?</v>
      </c>
      <c r="H69" s="259" t="n">
        <f aca="false">IF(D69=6.2,"|6.4|",IF(D69=6.6,"|6.8|",IF(D69=7,"|7.2|",IF(D69=7.4,"|7.6|",IF(D69=8.2,"|8.4|",[2]LVRs!D69)))))</f>
        <v>7.2</v>
      </c>
      <c r="I69" s="259" t="n">
        <f aca="false">IF(E69=6.2,"|6.4|",IF(E69=6.6,"|6.8|",IF(E69=7,"|7.2|",IF(E69=7.4,"|7.6|",IF(E69=8.2,"|8.4|",[2]LVRs!E69)))))</f>
        <v>8.4</v>
      </c>
      <c r="J69" s="259" t="n">
        <f aca="false">IF(F69=6.2,"|6.4|",IF(F69=6.6,"|6.8|",IF(F69=7,"|7.2|",IF(F69=7.4,"|7.6|",IF(F69=8.2,"|8.4|",[2]LVRs!F69)))))</f>
        <v>8.4</v>
      </c>
      <c r="K69" s="259" t="n">
        <f aca="false">IF(G69=6.2,"|6.4|",IF(G69=6.6,"|6.8|",IF(G69=7,"|7.2|",IF(G69=7.4,"|7.6|",IF(G69=8.2,"|8.4|",[2]LVRs!G69)))))</f>
        <v>7.8</v>
      </c>
      <c r="V69" s="8" t="n">
        <v>59</v>
      </c>
      <c r="W69" s="8" t="s">
        <v>774</v>
      </c>
      <c r="X69" s="8" t="str">
        <f aca="false">$X$1</f>
        <v>A-bot</v>
      </c>
      <c r="Y69" s="8" t="e">
        <f aca="false" t="array" ref="Y69:Y69">INDEX(INDEX($H$3:$K$77,,MATCH(X69,$H$2:$K$2,0)),MATCH(1,COUNTIFS(V69,$A$3:$A$77,W69,$C$3:$C$77),0))</f>
        <v>#NAME?</v>
      </c>
      <c r="Z69" s="8" t="e">
        <f aca="false" t="array" ref="Z69:Z69">INDEX($B$3:$B$77,MATCH(1,COUNTIFS($V69,$A$3:$A$77,$W69,$C$3:$C$77),0))</f>
        <v>#NAME?</v>
      </c>
    </row>
    <row r="70" customFormat="false" ht="15" hidden="false" customHeight="false" outlineLevel="0" collapsed="false">
      <c r="A70" s="8" t="n">
        <f aca="false">A69+1</f>
        <v>60</v>
      </c>
      <c r="B70" s="8" t="s">
        <v>1538</v>
      </c>
      <c r="C70" s="259" t="e">
        <f aca="false" t="array" ref="C70:C70">INDEX(color,_xlfn.xmatch(B70,section))</f>
        <v>#NAME?</v>
      </c>
      <c r="D70" s="260" t="e">
        <f aca="false" t="array" ref="D70:D70">INDEX([3]Summary!E$3:E$13,_xlfn.xmatch([3]LVRs!$B70,section))</f>
        <v>#NAME?</v>
      </c>
      <c r="E70" s="260" t="e">
        <f aca="false" t="array" ref="E70:E70">INDEX([3]Summary!F$3:F$13,_xlfn.xmatch([3]LVRs!$B70,section))</f>
        <v>#NAME?</v>
      </c>
      <c r="F70" s="260" t="e">
        <f aca="false" t="array" ref="F70:F70">INDEX([3]Summary!G$3:G$13,_xlfn.xmatch([3]LVRs!$B70,section))</f>
        <v>#NAME?</v>
      </c>
      <c r="G70" s="260" t="e">
        <f aca="false" t="array" ref="G70:G70">INDEX([3]Summary!H$3:H$13,_xlfn.xmatch([3]LVRs!$B70,section))</f>
        <v>#NAME?</v>
      </c>
      <c r="H70" s="259" t="n">
        <f aca="false">IF(D70=6.2,"|6.4|",IF(D70=6.6,"|6.8|",IF(D70=7,"|7.2|",IF(D70=7.4,"|7.6|",IF(D70=8.2,"|8.4|",[2]LVRs!D70)))))</f>
        <v>7.2</v>
      </c>
      <c r="I70" s="259" t="n">
        <f aca="false">IF(E70=6.2,"|6.4|",IF(E70=6.6,"|6.8|",IF(E70=7,"|7.2|",IF(E70=7.4,"|7.6|",IF(E70=8.2,"|8.4|",[2]LVRs!E70)))))</f>
        <v>8.4</v>
      </c>
      <c r="J70" s="259" t="n">
        <f aca="false">IF(F70=6.2,"|6.4|",IF(F70=6.6,"|6.8|",IF(F70=7,"|7.2|",IF(F70=7.4,"|7.6|",IF(F70=8.2,"|8.4|",[2]LVRs!F70)))))</f>
        <v>8.4</v>
      </c>
      <c r="K70" s="259" t="n">
        <f aca="false">IF(G70=6.2,"|6.4|",IF(G70=6.6,"|6.8|",IF(G70=7,"|7.2|",IF(G70=7.4,"|7.6|",IF(G70=8.2,"|8.4|",[2]LVRs!G70)))))</f>
        <v>7.8</v>
      </c>
      <c r="V70" s="8" t="n">
        <v>60</v>
      </c>
      <c r="W70" s="8" t="s">
        <v>774</v>
      </c>
      <c r="X70" s="8" t="str">
        <f aca="false">$X$1</f>
        <v>A-bot</v>
      </c>
      <c r="Y70" s="8" t="e">
        <f aca="false" t="array" ref="Y70:Y70">INDEX(INDEX($H$3:$K$77,,MATCH(X70,$H$2:$K$2,0)),MATCH(1,COUNTIFS(V70,$A$3:$A$77,W70,$C$3:$C$77),0))</f>
        <v>#NAME?</v>
      </c>
      <c r="Z70" s="8" t="e">
        <f aca="false" t="array" ref="Z70:Z70">INDEX($B$3:$B$77,MATCH(1,COUNTIFS($V70,$A$3:$A$77,$W70,$C$3:$C$77),0))</f>
        <v>#NAME?</v>
      </c>
    </row>
    <row r="71" customFormat="false" ht="15" hidden="false" customHeight="false" outlineLevel="0" collapsed="false">
      <c r="A71" s="8" t="n">
        <f aca="false">A70+1</f>
        <v>61</v>
      </c>
      <c r="B71" s="8" t="s">
        <v>1538</v>
      </c>
      <c r="C71" s="259" t="e">
        <f aca="false" t="array" ref="C71:C71">INDEX(color,_xlfn.xmatch(B71,section))</f>
        <v>#NAME?</v>
      </c>
      <c r="D71" s="260" t="e">
        <f aca="false" t="array" ref="D71:D71">INDEX([3]Summary!E$3:E$13,_xlfn.xmatch([3]LVRs!$B71,section))</f>
        <v>#NAME?</v>
      </c>
      <c r="E71" s="260" t="e">
        <f aca="false" t="array" ref="E71:E71">INDEX([3]Summary!F$3:F$13,_xlfn.xmatch([3]LVRs!$B71,section))</f>
        <v>#NAME?</v>
      </c>
      <c r="F71" s="260" t="e">
        <f aca="false" t="array" ref="F71:F71">INDEX([3]Summary!G$3:G$13,_xlfn.xmatch([3]LVRs!$B71,section))</f>
        <v>#NAME?</v>
      </c>
      <c r="G71" s="260" t="e">
        <f aca="false" t="array" ref="G71:G71">INDEX([3]Summary!H$3:H$13,_xlfn.xmatch([3]LVRs!$B71,section))</f>
        <v>#NAME?</v>
      </c>
      <c r="H71" s="259" t="n">
        <f aca="false">IF(D71=6.2,"|6.4|",IF(D71=6.6,"|6.8|",IF(D71=7,"|7.2|",IF(D71=7.4,"|7.6|",IF(D71=8.2,"|8.4|",[2]LVRs!D71)))))</f>
        <v>7.2</v>
      </c>
      <c r="I71" s="259" t="n">
        <f aca="false">IF(E71=6.2,"|6.4|",IF(E71=6.6,"|6.8|",IF(E71=7,"|7.2|",IF(E71=7.4,"|7.6|",IF(E71=8.2,"|8.4|",[2]LVRs!E71)))))</f>
        <v>8.4</v>
      </c>
      <c r="J71" s="259" t="n">
        <f aca="false">IF(F71=6.2,"|6.4|",IF(F71=6.6,"|6.8|",IF(F71=7,"|7.2|",IF(F71=7.4,"|7.6|",IF(F71=8.2,"|8.4|",[2]LVRs!F71)))))</f>
        <v>8.4</v>
      </c>
      <c r="K71" s="259" t="n">
        <f aca="false">IF(G71=6.2,"|6.4|",IF(G71=6.6,"|6.8|",IF(G71=7,"|7.2|",IF(G71=7.4,"|7.6|",IF(G71=8.2,"|8.4|",[2]LVRs!G71)))))</f>
        <v>7.8</v>
      </c>
      <c r="V71" s="8" t="n">
        <v>61</v>
      </c>
      <c r="W71" s="8" t="s">
        <v>774</v>
      </c>
      <c r="X71" s="8" t="str">
        <f aca="false">$X$1</f>
        <v>A-bot</v>
      </c>
      <c r="Y71" s="8" t="e">
        <f aca="false" t="array" ref="Y71:Y71">INDEX(INDEX($H$3:$K$77,,MATCH(X71,$H$2:$K$2,0)),MATCH(1,COUNTIFS(V71,$A$3:$A$77,W71,$C$3:$C$77),0))</f>
        <v>#NAME?</v>
      </c>
      <c r="Z71" s="8" t="e">
        <f aca="false" t="array" ref="Z71:Z71">INDEX($B$3:$B$77,MATCH(1,COUNTIFS($V71,$A$3:$A$77,$W71,$C$3:$C$77),0))</f>
        <v>#NAME?</v>
      </c>
    </row>
    <row r="72" customFormat="false" ht="15" hidden="false" customHeight="false" outlineLevel="0" collapsed="false">
      <c r="A72" s="8" t="n">
        <f aca="false">A71+1</f>
        <v>62</v>
      </c>
      <c r="B72" s="8" t="s">
        <v>1538</v>
      </c>
      <c r="C72" s="259" t="e">
        <f aca="false" t="array" ref="C72:C72">INDEX(color,_xlfn.xmatch(B72,section))</f>
        <v>#NAME?</v>
      </c>
      <c r="D72" s="260" t="e">
        <f aca="false" t="array" ref="D72:D72">INDEX([3]Summary!E$3:E$13,_xlfn.xmatch([3]LVRs!$B72,section))</f>
        <v>#NAME?</v>
      </c>
      <c r="E72" s="260" t="e">
        <f aca="false" t="array" ref="E72:E72">INDEX([3]Summary!F$3:F$13,_xlfn.xmatch([3]LVRs!$B72,section))</f>
        <v>#NAME?</v>
      </c>
      <c r="F72" s="260" t="e">
        <f aca="false" t="array" ref="F72:F72">INDEX([3]Summary!G$3:G$13,_xlfn.xmatch([3]LVRs!$B72,section))</f>
        <v>#NAME?</v>
      </c>
      <c r="G72" s="260" t="e">
        <f aca="false" t="array" ref="G72:G72">INDEX([3]Summary!H$3:H$13,_xlfn.xmatch([3]LVRs!$B72,section))</f>
        <v>#NAME?</v>
      </c>
      <c r="H72" s="259" t="n">
        <f aca="false">IF(D72=6.2,"|6.4|",IF(D72=6.6,"|6.8|",IF(D72=7,"|7.2|",IF(D72=7.4,"|7.6|",IF(D72=8.2,"|8.4|",[2]LVRs!D72)))))</f>
        <v>7.2</v>
      </c>
      <c r="I72" s="259" t="n">
        <f aca="false">IF(E72=6.2,"|6.4|",IF(E72=6.6,"|6.8|",IF(E72=7,"|7.2|",IF(E72=7.4,"|7.6|",IF(E72=8.2,"|8.4|",[2]LVRs!E72)))))</f>
        <v>8.4</v>
      </c>
      <c r="J72" s="259" t="n">
        <f aca="false">IF(F72=6.2,"|6.4|",IF(F72=6.6,"|6.8|",IF(F72=7,"|7.2|",IF(F72=7.4,"|7.6|",IF(F72=8.2,"|8.4|",[2]LVRs!F72)))))</f>
        <v>8.4</v>
      </c>
      <c r="K72" s="259" t="n">
        <f aca="false">IF(G72=6.2,"|6.4|",IF(G72=6.6,"|6.8|",IF(G72=7,"|7.2|",IF(G72=7.4,"|7.6|",IF(G72=8.2,"|8.4|",[2]LVRs!G72)))))</f>
        <v>7.8</v>
      </c>
      <c r="V72" s="8" t="n">
        <v>62</v>
      </c>
      <c r="W72" s="8" t="s">
        <v>774</v>
      </c>
      <c r="X72" s="8" t="str">
        <f aca="false">$X$1</f>
        <v>A-bot</v>
      </c>
      <c r="Y72" s="8" t="e">
        <f aca="false" t="array" ref="Y72:Y72">INDEX(INDEX($H$3:$K$77,,MATCH(X72,$H$2:$K$2,0)),MATCH(1,COUNTIFS(V72,$A$3:$A$77,W72,$C$3:$C$77),0))</f>
        <v>#NAME?</v>
      </c>
      <c r="Z72" s="8" t="e">
        <f aca="false" t="array" ref="Z72:Z72">INDEX($B$3:$B$77,MATCH(1,COUNTIFS($V72,$A$3:$A$77,$W72,$C$3:$C$77),0))</f>
        <v>#NAME?</v>
      </c>
    </row>
    <row r="73" customFormat="false" ht="15" hidden="false" customHeight="false" outlineLevel="0" collapsed="false">
      <c r="A73" s="8" t="n">
        <f aca="false">A72+1</f>
        <v>63</v>
      </c>
      <c r="B73" s="8" t="s">
        <v>1538</v>
      </c>
      <c r="C73" s="259" t="e">
        <f aca="false" t="array" ref="C73:C73">INDEX(color,_xlfn.xmatch(B73,section))</f>
        <v>#NAME?</v>
      </c>
      <c r="D73" s="260" t="e">
        <f aca="false" t="array" ref="D73:D73">INDEX([3]Summary!E$3:E$13,_xlfn.xmatch([3]LVRs!$B73,section))</f>
        <v>#NAME?</v>
      </c>
      <c r="E73" s="260" t="e">
        <f aca="false" t="array" ref="E73:E73">INDEX([3]Summary!F$3:F$13,_xlfn.xmatch([3]LVRs!$B73,section))</f>
        <v>#NAME?</v>
      </c>
      <c r="F73" s="260" t="e">
        <f aca="false" t="array" ref="F73:F73">INDEX([3]Summary!G$3:G$13,_xlfn.xmatch([3]LVRs!$B73,section))</f>
        <v>#NAME?</v>
      </c>
      <c r="G73" s="260" t="e">
        <f aca="false" t="array" ref="G73:G73">INDEX([3]Summary!H$3:H$13,_xlfn.xmatch([3]LVRs!$B73,section))</f>
        <v>#NAME?</v>
      </c>
      <c r="H73" s="259" t="n">
        <f aca="false">IF(D73=6.2,"|6.4|",IF(D73=6.6,"|6.8|",IF(D73=7,"|7.2|",IF(D73=7.4,"|7.6|",IF(D73=8.2,"|8.4|",[2]LVRs!D73)))))</f>
        <v>7.2</v>
      </c>
      <c r="I73" s="259" t="n">
        <f aca="false">IF(E73=6.2,"|6.4|",IF(E73=6.6,"|6.8|",IF(E73=7,"|7.2|",IF(E73=7.4,"|7.6|",IF(E73=8.2,"|8.4|",[2]LVRs!E73)))))</f>
        <v>8.4</v>
      </c>
      <c r="J73" s="259" t="n">
        <f aca="false">IF(F73=6.2,"|6.4|",IF(F73=6.6,"|6.8|",IF(F73=7,"|7.2|",IF(F73=7.4,"|7.6|",IF(F73=8.2,"|8.4|",[2]LVRs!F73)))))</f>
        <v>8.4</v>
      </c>
      <c r="K73" s="259" t="n">
        <f aca="false">IF(G73=6.2,"|6.4|",IF(G73=6.6,"|6.8|",IF(G73=7,"|7.2|",IF(G73=7.4,"|7.6|",IF(G73=8.2,"|8.4|",[2]LVRs!G73)))))</f>
        <v>7.8</v>
      </c>
      <c r="V73" s="8" t="n">
        <v>63</v>
      </c>
      <c r="W73" s="8" t="s">
        <v>774</v>
      </c>
      <c r="X73" s="8" t="str">
        <f aca="false">$X$1</f>
        <v>A-bot</v>
      </c>
      <c r="Y73" s="8" t="e">
        <f aca="false" t="array" ref="Y73:Y73">INDEX(INDEX($H$3:$K$77,,MATCH(X73,$H$2:$K$2,0)),MATCH(1,COUNTIFS(V73,$A$3:$A$77,W73,$C$3:$C$77),0))</f>
        <v>#NAME?</v>
      </c>
      <c r="Z73" s="8" t="e">
        <f aca="false" t="array" ref="Z73:Z73">INDEX($B$3:$B$77,MATCH(1,COUNTIFS($V73,$A$3:$A$77,$W73,$C$3:$C$77),0))</f>
        <v>#NAME?</v>
      </c>
    </row>
    <row r="74" customFormat="false" ht="15" hidden="false" customHeight="false" outlineLevel="0" collapsed="false">
      <c r="A74" s="8" t="n">
        <f aca="false">A73+1</f>
        <v>64</v>
      </c>
      <c r="B74" s="8" t="s">
        <v>1539</v>
      </c>
      <c r="C74" s="259" t="e">
        <f aca="false" t="array" ref="C74:C74">INDEX(color,_xlfn.xmatch(B74,section))</f>
        <v>#NAME?</v>
      </c>
      <c r="D74" s="260" t="e">
        <f aca="false" t="array" ref="D74:D74">INDEX([3]Summary!E$3:E$13,_xlfn.xmatch([3]LVRs!$B74,section))</f>
        <v>#NAME?</v>
      </c>
      <c r="E74" s="260" t="e">
        <f aca="false" t="array" ref="E74:E74">INDEX([3]Summary!F$3:F$13,_xlfn.xmatch([3]LVRs!$B74,section))</f>
        <v>#NAME?</v>
      </c>
      <c r="F74" s="260" t="e">
        <f aca="false" t="array" ref="F74:F74">INDEX([3]Summary!G$3:G$13,_xlfn.xmatch([3]LVRs!$B74,section))</f>
        <v>#NAME?</v>
      </c>
      <c r="G74" s="260" t="e">
        <f aca="false" t="array" ref="G74:G74">INDEX([3]Summary!H$3:H$13,_xlfn.xmatch([3]LVRs!$B74,section))</f>
        <v>#NAME?</v>
      </c>
      <c r="H74" s="259" t="n">
        <f aca="false">IF(D74=6.2,"|6.4|",IF(D74=6.6,"|6.8|",IF(D74=7,"|7.2|",IF(D74=7.4,"|7.6|",IF(D74=8.2,"|8.4|",[2]LVRs!D74)))))</f>
        <v>6.8</v>
      </c>
      <c r="I74" s="259" t="n">
        <f aca="false">IF(E74=6.2,"|6.4|",IF(E74=6.6,"|6.8|",IF(E74=7,"|7.2|",IF(E74=7.4,"|7.6|",IF(E74=8.2,"|8.4|",[2]LVRs!E74)))))</f>
        <v>8</v>
      </c>
      <c r="J74" s="259" t="n">
        <f aca="false">IF(F74=6.2,"|6.4|",IF(F74=6.6,"|6.8|",IF(F74=7,"|7.2|",IF(F74=7.4,"|7.6|",IF(F74=8.2,"|8.4|",[2]LVRs!F74)))))</f>
        <v>8</v>
      </c>
      <c r="K74" s="259" t="str">
        <f aca="false">IF(G74=6.2,"|6.4|",IF(G74=6.6,"|6.8|",IF(G74=7,"|7.2|",IF(G74=7.4,"|7.6|",IF(G74=8.2,"|8.4|",[2]LVRs!G74)))))</f>
        <v>|7.6|</v>
      </c>
      <c r="V74" s="8" t="n">
        <v>64</v>
      </c>
      <c r="W74" s="8" t="s">
        <v>774</v>
      </c>
      <c r="X74" s="8" t="str">
        <f aca="false">$X$1</f>
        <v>A-bot</v>
      </c>
      <c r="Y74" s="8" t="e">
        <f aca="false" t="array" ref="Y74:Y74">INDEX(INDEX($H$3:$K$77,,MATCH(X74,$H$2:$K$2,0)),MATCH(1,COUNTIFS(V74,$A$3:$A$77,W74,$C$3:$C$77),0))</f>
        <v>#NAME?</v>
      </c>
      <c r="Z74" s="8" t="e">
        <f aca="false" t="array" ref="Z74:Z74">INDEX($B$3:$B$77,MATCH(1,COUNTIFS($V74,$A$3:$A$77,$W74,$C$3:$C$77),0))</f>
        <v>#NAME?</v>
      </c>
    </row>
    <row r="75" customFormat="false" ht="15" hidden="false" customHeight="false" outlineLevel="0" collapsed="false">
      <c r="A75" s="8" t="n">
        <f aca="false">A74+1</f>
        <v>65</v>
      </c>
      <c r="B75" s="8" t="s">
        <v>1538</v>
      </c>
      <c r="C75" s="259" t="e">
        <f aca="false" t="array" ref="C75:C75">INDEX(color,_xlfn.xmatch(B75,section))</f>
        <v>#NAME?</v>
      </c>
      <c r="D75" s="260" t="e">
        <f aca="false" t="array" ref="D75:D75">INDEX([3]Summary!E$3:E$13,_xlfn.xmatch([3]LVRs!$B75,section))</f>
        <v>#NAME?</v>
      </c>
      <c r="E75" s="260" t="e">
        <f aca="false" t="array" ref="E75:E75">INDEX([3]Summary!F$3:F$13,_xlfn.xmatch([3]LVRs!$B75,section))</f>
        <v>#NAME?</v>
      </c>
      <c r="F75" s="260" t="e">
        <f aca="false" t="array" ref="F75:F75">INDEX([3]Summary!G$3:G$13,_xlfn.xmatch([3]LVRs!$B75,section))</f>
        <v>#NAME?</v>
      </c>
      <c r="G75" s="260" t="e">
        <f aca="false" t="array" ref="G75:G75">INDEX([3]Summary!H$3:H$13,_xlfn.xmatch([3]LVRs!$B75,section))</f>
        <v>#NAME?</v>
      </c>
      <c r="H75" s="259" t="n">
        <f aca="false">IF(D75=6.2,"|6.4|",IF(D75=6.6,"|6.8|",IF(D75=7,"|7.2|",IF(D75=7.4,"|7.6|",IF(D75=8.2,"|8.4|",[2]LVRs!D75)))))</f>
        <v>7.2</v>
      </c>
      <c r="I75" s="259" t="n">
        <f aca="false">IF(E75=6.2,"|6.4|",IF(E75=6.6,"|6.8|",IF(E75=7,"|7.2|",IF(E75=7.4,"|7.6|",IF(E75=8.2,"|8.4|",[2]LVRs!E75)))))</f>
        <v>8.4</v>
      </c>
      <c r="J75" s="259" t="n">
        <f aca="false">IF(F75=6.2,"|6.4|",IF(F75=6.6,"|6.8|",IF(F75=7,"|7.2|",IF(F75=7.4,"|7.6|",IF(F75=8.2,"|8.4|",[2]LVRs!F75)))))</f>
        <v>8.4</v>
      </c>
      <c r="K75" s="259" t="n">
        <f aca="false">IF(G75=6.2,"|6.4|",IF(G75=6.6,"|6.8|",IF(G75=7,"|7.2|",IF(G75=7.4,"|7.6|",IF(G75=8.2,"|8.4|",[2]LVRs!G75)))))</f>
        <v>7.8</v>
      </c>
      <c r="V75" s="8" t="n">
        <v>65</v>
      </c>
      <c r="W75" s="8" t="s">
        <v>774</v>
      </c>
      <c r="X75" s="8" t="str">
        <f aca="false">$X$1</f>
        <v>A-bot</v>
      </c>
      <c r="Y75" s="8" t="e">
        <f aca="false" t="array" ref="Y75:Y75">INDEX(INDEX($H$3:$K$77,,MATCH(X75,$H$2:$K$2,0)),MATCH(1,COUNTIFS(V75,$A$3:$A$77,W75,$C$3:$C$77),0))</f>
        <v>#NAME?</v>
      </c>
      <c r="Z75" s="8" t="e">
        <f aca="false" t="array" ref="Z75:Z75">INDEX($B$3:$B$77,MATCH(1,COUNTIFS($V75,$A$3:$A$77,$W75,$C$3:$C$77),0))</f>
        <v>#NAME?</v>
      </c>
    </row>
    <row r="76" customFormat="false" ht="15" hidden="false" customHeight="false" outlineLevel="0" collapsed="false">
      <c r="A76" s="8" t="n">
        <f aca="false">A75+1</f>
        <v>66</v>
      </c>
      <c r="B76" s="8" t="s">
        <v>1538</v>
      </c>
      <c r="C76" s="259" t="e">
        <f aca="false" t="array" ref="C76:C76">INDEX(color,_xlfn.xmatch(B76,section))</f>
        <v>#NAME?</v>
      </c>
      <c r="D76" s="260" t="e">
        <f aca="false" t="array" ref="D76:D76">INDEX([3]Summary!E$3:E$13,_xlfn.xmatch([3]LVRs!$B76,section))</f>
        <v>#NAME?</v>
      </c>
      <c r="E76" s="260" t="e">
        <f aca="false" t="array" ref="E76:E76">INDEX([3]Summary!F$3:F$13,_xlfn.xmatch([3]LVRs!$B76,section))</f>
        <v>#NAME?</v>
      </c>
      <c r="F76" s="260" t="e">
        <f aca="false" t="array" ref="F76:F76">INDEX([3]Summary!G$3:G$13,_xlfn.xmatch([3]LVRs!$B76,section))</f>
        <v>#NAME?</v>
      </c>
      <c r="G76" s="260" t="e">
        <f aca="false" t="array" ref="G76:G76">INDEX([3]Summary!H$3:H$13,_xlfn.xmatch([3]LVRs!$B76,section))</f>
        <v>#NAME?</v>
      </c>
      <c r="H76" s="259" t="n">
        <f aca="false">IF(D76=6.2,"|6.4|",IF(D76=6.6,"|6.8|",IF(D76=7,"|7.2|",IF(D76=7.4,"|7.6|",IF(D76=8.2,"|8.4|",[2]LVRs!D76)))))</f>
        <v>7.2</v>
      </c>
      <c r="I76" s="259" t="n">
        <f aca="false">IF(E76=6.2,"|6.4|",IF(E76=6.6,"|6.8|",IF(E76=7,"|7.2|",IF(E76=7.4,"|7.6|",IF(E76=8.2,"|8.4|",[2]LVRs!E76)))))</f>
        <v>8.4</v>
      </c>
      <c r="J76" s="259" t="n">
        <f aca="false">IF(F76=6.2,"|6.4|",IF(F76=6.6,"|6.8|",IF(F76=7,"|7.2|",IF(F76=7.4,"|7.6|",IF(F76=8.2,"|8.4|",[2]LVRs!F76)))))</f>
        <v>8.4</v>
      </c>
      <c r="K76" s="259" t="n">
        <f aca="false">IF(G76=6.2,"|6.4|",IF(G76=6.6,"|6.8|",IF(G76=7,"|7.2|",IF(G76=7.4,"|7.6|",IF(G76=8.2,"|8.4|",[2]LVRs!G76)))))</f>
        <v>7.8</v>
      </c>
      <c r="V76" s="8" t="n">
        <v>66</v>
      </c>
      <c r="W76" s="8" t="s">
        <v>774</v>
      </c>
      <c r="X76" s="8" t="str">
        <f aca="false">$X$1</f>
        <v>A-bot</v>
      </c>
      <c r="Y76" s="8" t="e">
        <f aca="false" t="array" ref="Y76:Y76">INDEX(INDEX($H$3:$K$77,,MATCH(X76,$H$2:$K$2,0)),MATCH(1,COUNTIFS(V76,$A$3:$A$77,W76,$C$3:$C$77),0))</f>
        <v>#NAME?</v>
      </c>
      <c r="Z76" s="8" t="e">
        <f aca="false" t="array" ref="Z76:Z76">INDEX($B$3:$B$77,MATCH(1,COUNTIFS($V76,$A$3:$A$77,$W76,$C$3:$C$77),0))</f>
        <v>#NAME?</v>
      </c>
    </row>
    <row r="77" customFormat="false" ht="15" hidden="false" customHeight="false" outlineLevel="0" collapsed="false">
      <c r="A77" s="8" t="n">
        <f aca="false">A76+1</f>
        <v>67</v>
      </c>
      <c r="B77" s="8" t="s">
        <v>1538</v>
      </c>
      <c r="C77" s="259" t="e">
        <f aca="false" t="array" ref="C77:C77">INDEX(color,_xlfn.xmatch(B77,section))</f>
        <v>#NAME?</v>
      </c>
      <c r="D77" s="260" t="e">
        <f aca="false" t="array" ref="D77:D77">INDEX([3]Summary!E$3:E$13,_xlfn.xmatch([3]LVRs!$B77,section))</f>
        <v>#NAME?</v>
      </c>
      <c r="E77" s="260" t="e">
        <f aca="false" t="array" ref="E77:E77">INDEX([3]Summary!F$3:F$13,_xlfn.xmatch([3]LVRs!$B77,section))</f>
        <v>#NAME?</v>
      </c>
      <c r="F77" s="260" t="e">
        <f aca="false" t="array" ref="F77:F77">INDEX([3]Summary!G$3:G$13,_xlfn.xmatch([3]LVRs!$B77,section))</f>
        <v>#NAME?</v>
      </c>
      <c r="G77" s="260" t="e">
        <f aca="false" t="array" ref="G77:G77">INDEX([3]Summary!H$3:H$13,_xlfn.xmatch([3]LVRs!$B77,section))</f>
        <v>#NAME?</v>
      </c>
      <c r="H77" s="259" t="n">
        <f aca="false">IF(D77=6.2,"|6.4|",IF(D77=6.6,"|6.8|",IF(D77=7,"|7.2|",IF(D77=7.4,"|7.6|",IF(D77=8.2,"|8.4|",[2]LVRs!D77)))))</f>
        <v>7.2</v>
      </c>
      <c r="I77" s="259" t="n">
        <f aca="false">IF(E77=6.2,"|6.4|",IF(E77=6.6,"|6.8|",IF(E77=7,"|7.2|",IF(E77=7.4,"|7.6|",IF(E77=8.2,"|8.4|",[2]LVRs!E77)))))</f>
        <v>8.4</v>
      </c>
      <c r="J77" s="259" t="n">
        <f aca="false">IF(F77=6.2,"|6.4|",IF(F77=6.6,"|6.8|",IF(F77=7,"|7.2|",IF(F77=7.4,"|7.6|",IF(F77=8.2,"|8.4|",[2]LVRs!F77)))))</f>
        <v>8.4</v>
      </c>
      <c r="K77" s="259" t="n">
        <f aca="false">IF(G77=6.2,"|6.4|",IF(G77=6.6,"|6.8|",IF(G77=7,"|7.2|",IF(G77=7.4,"|7.6|",IF(G77=8.2,"|8.4|",[2]LVRs!G77)))))</f>
        <v>7.8</v>
      </c>
      <c r="V77" s="8" t="n">
        <v>67</v>
      </c>
      <c r="W77" s="8" t="s">
        <v>774</v>
      </c>
      <c r="X77" s="8" t="str">
        <f aca="false">$X$1</f>
        <v>A-bot</v>
      </c>
      <c r="Y77" s="8" t="e">
        <f aca="false" t="array" ref="Y77:Y77">INDEX(INDEX($H$3:$K$77,,MATCH(X77,$H$2:$K$2,0)),MATCH(1,COUNTIFS(V77,$A$3:$A$77,W77,$C$3:$C$77),0))</f>
        <v>#NAME?</v>
      </c>
      <c r="Z77" s="8" t="e">
        <f aca="false" t="array" ref="Z77:Z77">INDEX($B$3:$B$77,MATCH(1,COUNTIFS($V77,$A$3:$A$77,$W77,$C$3:$C$77),0))</f>
        <v>#NAME?</v>
      </c>
    </row>
    <row r="78" customFormat="false" ht="15" hidden="false" customHeight="false" outlineLevel="0" collapsed="false">
      <c r="A78" s="63" t="n">
        <v>15</v>
      </c>
      <c r="B78" s="63" t="s">
        <v>1540</v>
      </c>
      <c r="C78" s="63" t="s">
        <v>177</v>
      </c>
      <c r="D78" s="263"/>
      <c r="E78" s="263"/>
      <c r="F78" s="263"/>
      <c r="G78" s="263"/>
      <c r="H78" s="63" t="n">
        <v>7.2</v>
      </c>
      <c r="I78" s="63" t="n">
        <v>7.8</v>
      </c>
      <c r="J78" s="63" t="n">
        <v>7.6</v>
      </c>
      <c r="K78" s="264" t="n">
        <v>8.2</v>
      </c>
    </row>
    <row r="79" customFormat="false" ht="15" hidden="false" customHeight="false" outlineLevel="0" collapsed="false">
      <c r="A79" s="63" t="n">
        <v>16</v>
      </c>
      <c r="B79" s="63" t="s">
        <v>1540</v>
      </c>
      <c r="C79" s="63" t="s">
        <v>177</v>
      </c>
      <c r="D79" s="263"/>
      <c r="E79" s="263"/>
      <c r="F79" s="263"/>
      <c r="G79" s="263"/>
      <c r="H79" s="63" t="n">
        <v>7.2</v>
      </c>
      <c r="I79" s="63" t="n">
        <v>7.8</v>
      </c>
      <c r="J79" s="63" t="n">
        <v>7.6</v>
      </c>
      <c r="K79" s="264" t="n">
        <v>8.2</v>
      </c>
    </row>
    <row r="80" customFormat="false" ht="15" hidden="false" customHeight="false" outlineLevel="0" collapsed="false">
      <c r="A80" s="63" t="n">
        <v>17</v>
      </c>
      <c r="B80" s="63" t="s">
        <v>1540</v>
      </c>
      <c r="C80" s="63" t="s">
        <v>177</v>
      </c>
      <c r="D80" s="263"/>
      <c r="E80" s="263"/>
      <c r="F80" s="263"/>
      <c r="G80" s="263"/>
      <c r="H80" s="63" t="n">
        <v>7.2</v>
      </c>
      <c r="I80" s="63" t="n">
        <v>7.8</v>
      </c>
      <c r="J80" s="63" t="n">
        <v>7.6</v>
      </c>
      <c r="K80" s="264" t="n">
        <v>8.2</v>
      </c>
    </row>
    <row r="83" customFormat="false" ht="15" hidden="false" customHeight="false" outlineLevel="0" collapsed="false">
      <c r="H83" s="27" t="s">
        <v>1541</v>
      </c>
      <c r="I83" s="27" t="n">
        <v>7.6</v>
      </c>
      <c r="J83" s="27" t="s">
        <v>1542</v>
      </c>
      <c r="K83" s="27" t="n">
        <v>8</v>
      </c>
    </row>
  </sheetData>
  <mergeCells count="2">
    <mergeCell ref="D1:G1"/>
    <mergeCell ref="H1:K1"/>
  </mergeCells>
  <conditionalFormatting sqref="C3:C77">
    <cfRule type="containsText" priority="2" operator="containsText" aboveAverage="0" equalAverage="0" bottom="0" percent="0" rank="0" text="red" dxfId="0"/>
  </conditionalFormatting>
  <conditionalFormatting sqref="C4:C77">
    <cfRule type="containsText" priority="3" operator="containsText" aboveAverage="0" equalAverage="0" bottom="0" percent="0" rank="0" text="blu" dxfId="1"/>
    <cfRule type="containsText" priority="4" operator="containsText" aboveAverage="0" equalAverage="0" bottom="0" percent="0" rank="0" text="blue" dxfId="2"/>
  </conditionalFormatting>
  <conditionalFormatting sqref="C43:C77">
    <cfRule type="containsText" priority="5" operator="containsText" aboveAverage="0" equalAverage="0" bottom="0" percent="0" rank="0" text="yel" dxfId="3"/>
  </conditionalFormatting>
  <conditionalFormatting sqref="C44:C77">
    <cfRule type="containsText" priority="6" operator="containsText" aboveAverage="0" equalAverage="0" bottom="0" percent="0" rank="0" text="grn" dxfId="4"/>
  </conditionalFormatting>
  <conditionalFormatting sqref="I4:K77">
    <cfRule type="expression" priority="7" aboveAverage="0" equalAverage="0" bottom="0" percent="0" rank="0" text="" dxfId="5">
      <formula>"if($H$2&lt;&gt;$D$2,1,0)"</formula>
    </cfRule>
  </conditionalFormatting>
  <conditionalFormatting sqref="H3">
    <cfRule type="expression" priority="8" aboveAverage="0" equalAverage="0" bottom="0" percent="0" rank="0" text="" dxfId="6">
      <formula>"if($H$2&lt;&gt;$D$2,1,0)"</formula>
    </cfRule>
  </conditionalFormatting>
  <conditionalFormatting sqref="H4:H77">
    <cfRule type="expression" priority="9" aboveAverage="0" equalAverage="0" bottom="0" percent="0" rank="0" text="" dxfId="7">
      <formula>"if($H$2&lt;&gt;$D$2,1,0)"</formula>
    </cfRule>
  </conditionalFormatting>
  <conditionalFormatting sqref="I3:K3">
    <cfRule type="expression" priority="10" aboveAverage="0" equalAverage="0" bottom="0" percent="0" rank="0" text="" dxfId="8">
      <formula>"if($H$2&lt;&gt;$D$2,1,0)"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0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4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V10" activeCellId="0" sqref="V10"/>
    </sheetView>
  </sheetViews>
  <sheetFormatPr defaultRowHeight="15" zeroHeight="false" outlineLevelRow="0" outlineLevelCol="0"/>
  <cols>
    <col collapsed="false" customWidth="true" hidden="false" outlineLevel="0" max="9" min="1" style="0" width="8.67"/>
    <col collapsed="false" customWidth="true" hidden="false" outlineLevel="0" max="10" min="10" style="0" width="12.29"/>
    <col collapsed="false" customWidth="true" hidden="false" outlineLevel="0" max="1025" min="11" style="0" width="8.67"/>
  </cols>
  <sheetData>
    <row r="1" customFormat="false" ht="18.75" hidden="false" customHeight="false" outlineLevel="0" collapsed="false">
      <c r="A1" s="265" t="s">
        <v>1543</v>
      </c>
      <c r="B1" s="265"/>
      <c r="C1" s="265"/>
      <c r="D1" s="265"/>
      <c r="E1" s="265" t="s">
        <v>1544</v>
      </c>
      <c r="F1" s="265"/>
      <c r="G1" s="265"/>
      <c r="H1" s="265"/>
      <c r="I1" s="265" t="s">
        <v>1545</v>
      </c>
      <c r="J1" s="265"/>
      <c r="K1" s="265"/>
      <c r="L1" s="265"/>
      <c r="M1" s="265" t="s">
        <v>1546</v>
      </c>
      <c r="N1" s="265"/>
      <c r="O1" s="72"/>
      <c r="Q1" s="114" t="s">
        <v>1547</v>
      </c>
      <c r="R1" s="114" t="s">
        <v>1548</v>
      </c>
    </row>
    <row r="2" customFormat="false" ht="18.75" hidden="false" customHeight="false" outlineLevel="0" collapsed="false">
      <c r="A2" s="266"/>
      <c r="B2" s="266" t="s">
        <v>58</v>
      </c>
      <c r="C2" s="266" t="s">
        <v>350</v>
      </c>
      <c r="D2" s="266"/>
      <c r="E2" s="266"/>
      <c r="F2" s="266" t="s">
        <v>58</v>
      </c>
      <c r="G2" s="266" t="s">
        <v>350</v>
      </c>
      <c r="H2" s="266"/>
      <c r="I2" s="266"/>
      <c r="J2" s="266" t="s">
        <v>58</v>
      </c>
      <c r="K2" s="266" t="s">
        <v>694</v>
      </c>
      <c r="L2" s="266"/>
      <c r="M2" s="266"/>
      <c r="N2" s="266" t="s">
        <v>58</v>
      </c>
      <c r="O2" s="266" t="s">
        <v>694</v>
      </c>
      <c r="Q2" s="0" t="s">
        <v>1549</v>
      </c>
      <c r="R2" s="0" t="n">
        <f aca="false">SUM(C13:C15,C18,C20,G13,G14,G19)</f>
        <v>138</v>
      </c>
    </row>
    <row r="3" customFormat="false" ht="18.75" hidden="false" customHeight="false" outlineLevel="0" collapsed="false">
      <c r="A3" s="266"/>
      <c r="B3" s="267" t="n">
        <v>7.2</v>
      </c>
      <c r="C3" s="267" t="n">
        <v>6</v>
      </c>
      <c r="D3" s="266"/>
      <c r="E3" s="266"/>
      <c r="F3" s="267" t="n">
        <v>7.2</v>
      </c>
      <c r="G3" s="267" t="n">
        <v>6</v>
      </c>
      <c r="H3" s="266"/>
      <c r="I3" s="266"/>
      <c r="J3" s="267" t="n">
        <v>7.2</v>
      </c>
      <c r="K3" s="267" t="n">
        <v>6</v>
      </c>
      <c r="L3" s="266"/>
      <c r="M3" s="266"/>
      <c r="N3" s="267" t="n">
        <v>7.2</v>
      </c>
      <c r="O3" s="267" t="n">
        <v>6</v>
      </c>
      <c r="Q3" s="0" t="s">
        <v>1550</v>
      </c>
      <c r="R3" s="0" t="n">
        <f aca="false">SUM(K13:K14,K16,K20,K23,O13:O14,O21)</f>
        <v>138</v>
      </c>
    </row>
    <row r="4" customFormat="false" ht="18.75" hidden="false" customHeight="false" outlineLevel="0" collapsed="false">
      <c r="A4" s="266"/>
      <c r="B4" s="267" t="n">
        <v>7.6</v>
      </c>
      <c r="C4" s="267" t="n">
        <v>15</v>
      </c>
      <c r="D4" s="266"/>
      <c r="E4" s="266"/>
      <c r="F4" s="267" t="n">
        <v>7.6</v>
      </c>
      <c r="G4" s="267" t="n">
        <v>53</v>
      </c>
      <c r="H4" s="266"/>
      <c r="I4" s="266"/>
      <c r="J4" s="266"/>
      <c r="K4" s="266"/>
      <c r="L4" s="266"/>
      <c r="M4" s="266"/>
      <c r="N4" s="266"/>
      <c r="O4" s="266"/>
      <c r="Q4" s="0" t="s">
        <v>1551</v>
      </c>
      <c r="R4" s="0" t="n">
        <f aca="false">SUM(K3:K6,K9:K10,O9,O5,O3)</f>
        <v>138</v>
      </c>
    </row>
    <row r="5" customFormat="false" ht="18.75" hidden="false" customHeight="false" outlineLevel="0" collapsed="false">
      <c r="A5" s="266"/>
      <c r="B5" s="267" t="n">
        <v>8</v>
      </c>
      <c r="C5" s="267" t="n">
        <v>35</v>
      </c>
      <c r="D5" s="266"/>
      <c r="E5" s="266"/>
      <c r="F5" s="266"/>
      <c r="G5" s="266"/>
      <c r="H5" s="266"/>
      <c r="I5" s="266"/>
      <c r="J5" s="267" t="n">
        <v>7.8</v>
      </c>
      <c r="K5" s="267" t="n">
        <v>15</v>
      </c>
      <c r="L5" s="266"/>
      <c r="M5" s="266"/>
      <c r="N5" s="267" t="n">
        <v>7.8</v>
      </c>
      <c r="O5" s="267" t="n">
        <v>53</v>
      </c>
      <c r="Q5" s="0" t="s">
        <v>1552</v>
      </c>
      <c r="R5" s="0" t="n">
        <f aca="false">SUM(C3:C5,C10:C11,G3:G4,G10)</f>
        <v>138</v>
      </c>
    </row>
    <row r="6" customFormat="false" ht="18.75" hidden="false" customHeight="false" outlineLevel="0" collapsed="false">
      <c r="A6" s="266"/>
      <c r="B6" s="266"/>
      <c r="C6" s="266"/>
      <c r="D6" s="266"/>
      <c r="E6" s="266"/>
      <c r="F6" s="266"/>
      <c r="G6" s="266"/>
      <c r="H6" s="266"/>
      <c r="I6" s="266"/>
      <c r="J6" s="267" t="s">
        <v>1553</v>
      </c>
      <c r="K6" s="267" t="n">
        <v>35</v>
      </c>
      <c r="L6" s="266"/>
      <c r="M6" s="266"/>
      <c r="N6" s="266"/>
      <c r="O6" s="266"/>
    </row>
    <row r="7" customFormat="false" ht="18.75" hidden="false" customHeight="false" outlineLevel="0" collapsed="false">
      <c r="A7" s="266"/>
      <c r="B7" s="266" t="s">
        <v>177</v>
      </c>
      <c r="C7" s="266" t="s">
        <v>350</v>
      </c>
      <c r="D7" s="266"/>
      <c r="E7" s="266"/>
      <c r="F7" s="266" t="s">
        <v>177</v>
      </c>
      <c r="G7" s="266" t="s">
        <v>350</v>
      </c>
      <c r="H7" s="266"/>
      <c r="I7" s="266"/>
      <c r="J7" s="266" t="s">
        <v>177</v>
      </c>
      <c r="K7" s="266" t="s">
        <v>694</v>
      </c>
      <c r="L7" s="266"/>
      <c r="M7" s="266"/>
      <c r="N7" s="266" t="s">
        <v>177</v>
      </c>
      <c r="O7" s="266" t="s">
        <v>694</v>
      </c>
    </row>
    <row r="8" customFormat="false" ht="18.75" hidden="false" customHeight="false" outlineLevel="0" collapsed="false">
      <c r="A8" s="266"/>
      <c r="B8" s="266" t="n">
        <v>7.2</v>
      </c>
      <c r="C8" s="266"/>
      <c r="D8" s="266"/>
      <c r="E8" s="266"/>
      <c r="F8" s="266"/>
      <c r="G8" s="266"/>
      <c r="H8" s="266"/>
      <c r="I8" s="266"/>
      <c r="J8" s="266"/>
      <c r="K8" s="266"/>
      <c r="L8" s="266"/>
      <c r="M8" s="266"/>
      <c r="N8" s="266"/>
      <c r="O8" s="266"/>
    </row>
    <row r="9" customFormat="false" ht="18.75" hidden="false" customHeight="false" outlineLevel="0" collapsed="false">
      <c r="A9" s="266"/>
      <c r="B9" s="266" t="n">
        <v>7.6</v>
      </c>
      <c r="C9" s="266"/>
      <c r="D9" s="266"/>
      <c r="E9" s="266"/>
      <c r="F9" s="266"/>
      <c r="G9" s="266"/>
      <c r="H9" s="266"/>
      <c r="I9" s="266"/>
      <c r="J9" s="268" t="n">
        <v>7.6</v>
      </c>
      <c r="K9" s="268" t="n">
        <v>10</v>
      </c>
      <c r="L9" s="266"/>
      <c r="M9" s="266"/>
      <c r="N9" s="268" t="n">
        <v>7.6</v>
      </c>
      <c r="O9" s="268" t="n">
        <v>10</v>
      </c>
    </row>
    <row r="10" customFormat="false" ht="18.75" hidden="false" customHeight="false" outlineLevel="0" collapsed="false">
      <c r="A10" s="266"/>
      <c r="B10" s="268" t="n">
        <v>8</v>
      </c>
      <c r="C10" s="268" t="n">
        <v>10</v>
      </c>
      <c r="D10" s="266"/>
      <c r="E10" s="266"/>
      <c r="F10" s="268" t="n">
        <v>8</v>
      </c>
      <c r="G10" s="268" t="n">
        <v>10</v>
      </c>
      <c r="H10" s="266"/>
      <c r="I10" s="266"/>
      <c r="J10" s="268" t="n">
        <v>7.8</v>
      </c>
      <c r="K10" s="268" t="n">
        <v>3</v>
      </c>
      <c r="L10" s="266"/>
      <c r="M10" s="266"/>
      <c r="N10" s="269"/>
      <c r="O10" s="269"/>
    </row>
    <row r="11" customFormat="false" ht="18.75" hidden="false" customHeight="false" outlineLevel="0" collapsed="false">
      <c r="A11" s="266"/>
      <c r="B11" s="268" t="n">
        <v>8.2</v>
      </c>
      <c r="C11" s="270" t="n">
        <v>3</v>
      </c>
      <c r="D11" s="266"/>
      <c r="E11" s="266"/>
      <c r="F11" s="266"/>
      <c r="G11" s="266"/>
      <c r="H11" s="266"/>
      <c r="I11" s="266"/>
      <c r="J11" s="266"/>
      <c r="K11" s="266"/>
      <c r="L11" s="266"/>
      <c r="M11" s="266"/>
      <c r="N11" s="266"/>
      <c r="O11" s="266"/>
    </row>
    <row r="12" customFormat="false" ht="18.75" hidden="false" customHeight="false" outlineLevel="0" collapsed="false">
      <c r="A12" s="266"/>
      <c r="B12" s="266" t="s">
        <v>58</v>
      </c>
      <c r="C12" s="266" t="s">
        <v>360</v>
      </c>
      <c r="D12" s="266"/>
      <c r="E12" s="266"/>
      <c r="F12" s="266" t="s">
        <v>58</v>
      </c>
      <c r="G12" s="266" t="s">
        <v>360</v>
      </c>
      <c r="H12" s="266"/>
      <c r="I12" s="266"/>
      <c r="J12" s="266" t="s">
        <v>58</v>
      </c>
      <c r="K12" s="266" t="s">
        <v>695</v>
      </c>
      <c r="L12" s="266"/>
      <c r="M12" s="266"/>
      <c r="N12" s="266" t="s">
        <v>58</v>
      </c>
      <c r="O12" s="266" t="s">
        <v>695</v>
      </c>
      <c r="U12" s="59"/>
    </row>
    <row r="13" customFormat="false" ht="18.75" hidden="false" customHeight="false" outlineLevel="0" collapsed="false">
      <c r="A13" s="266"/>
      <c r="B13" s="267" t="n">
        <v>7.2</v>
      </c>
      <c r="C13" s="267" t="n">
        <v>35</v>
      </c>
      <c r="D13" s="266"/>
      <c r="E13" s="266"/>
      <c r="F13" s="267" t="s">
        <v>1554</v>
      </c>
      <c r="G13" s="267" t="n">
        <v>6</v>
      </c>
      <c r="H13" s="266"/>
      <c r="I13" s="266"/>
      <c r="J13" s="267" t="n">
        <v>7.2</v>
      </c>
      <c r="K13" s="267" t="n">
        <v>15</v>
      </c>
      <c r="L13" s="266"/>
      <c r="M13" s="266"/>
      <c r="N13" s="267" t="n">
        <v>7.2</v>
      </c>
      <c r="O13" s="267" t="n">
        <v>53</v>
      </c>
    </row>
    <row r="14" customFormat="false" ht="18.75" hidden="false" customHeight="false" outlineLevel="0" collapsed="false">
      <c r="A14" s="266"/>
      <c r="B14" s="267" t="s">
        <v>1554</v>
      </c>
      <c r="C14" s="267" t="n">
        <v>6</v>
      </c>
      <c r="D14" s="266"/>
      <c r="E14" s="266"/>
      <c r="F14" s="267" t="s">
        <v>1541</v>
      </c>
      <c r="G14" s="267" t="n">
        <v>53</v>
      </c>
      <c r="H14" s="266"/>
      <c r="I14" s="266"/>
      <c r="J14" s="267" t="n">
        <v>7.6</v>
      </c>
      <c r="K14" s="267" t="n">
        <v>35</v>
      </c>
      <c r="L14" s="266"/>
      <c r="M14" s="266"/>
      <c r="N14" s="267" t="s">
        <v>1541</v>
      </c>
      <c r="O14" s="267" t="n">
        <v>6</v>
      </c>
    </row>
    <row r="15" customFormat="false" ht="18.75" hidden="false" customHeight="false" outlineLevel="0" collapsed="false">
      <c r="A15" s="266"/>
      <c r="B15" s="267" t="s">
        <v>1541</v>
      </c>
      <c r="C15" s="267" t="n">
        <v>15</v>
      </c>
      <c r="D15" s="266"/>
      <c r="E15" s="266"/>
      <c r="F15" s="266"/>
      <c r="G15" s="266"/>
      <c r="H15" s="266"/>
      <c r="I15" s="266"/>
      <c r="J15" s="271" t="n">
        <v>7.6</v>
      </c>
      <c r="K15" s="272" t="n">
        <v>35</v>
      </c>
      <c r="L15" s="266"/>
      <c r="M15" s="266"/>
      <c r="N15" s="266"/>
      <c r="O15" s="266"/>
    </row>
    <row r="16" customFormat="false" ht="18.75" hidden="false" customHeight="false" outlineLevel="0" collapsed="false">
      <c r="A16" s="266"/>
      <c r="B16" s="266"/>
      <c r="C16" s="266"/>
      <c r="D16" s="266"/>
      <c r="E16" s="266"/>
      <c r="F16" s="266"/>
      <c r="G16" s="266"/>
      <c r="H16" s="266"/>
      <c r="I16" s="266"/>
      <c r="J16" s="267" t="s">
        <v>1541</v>
      </c>
      <c r="K16" s="267" t="n">
        <v>6</v>
      </c>
      <c r="L16" s="266"/>
      <c r="M16" s="266"/>
      <c r="N16" s="266"/>
      <c r="O16" s="266"/>
    </row>
    <row r="17" customFormat="false" ht="18.75" hidden="false" customHeight="false" outlineLevel="0" collapsed="false">
      <c r="A17" s="266"/>
      <c r="B17" s="266" t="s">
        <v>177</v>
      </c>
      <c r="C17" s="266" t="s">
        <v>360</v>
      </c>
      <c r="D17" s="266"/>
      <c r="E17" s="266"/>
      <c r="F17" s="266" t="s">
        <v>177</v>
      </c>
      <c r="G17" s="266" t="s">
        <v>360</v>
      </c>
      <c r="H17" s="266"/>
      <c r="I17" s="266"/>
      <c r="J17" s="266"/>
      <c r="K17" s="266"/>
      <c r="L17" s="266"/>
      <c r="M17" s="266"/>
      <c r="N17" s="266"/>
      <c r="O17" s="266"/>
    </row>
    <row r="18" customFormat="false" ht="18.75" hidden="false" customHeight="false" outlineLevel="0" collapsed="false">
      <c r="A18" s="266"/>
      <c r="B18" s="268" t="n">
        <v>7.2</v>
      </c>
      <c r="C18" s="270" t="n">
        <v>3</v>
      </c>
      <c r="D18" s="266"/>
      <c r="E18" s="266"/>
      <c r="F18" s="266"/>
      <c r="G18" s="266"/>
      <c r="H18" s="266"/>
      <c r="I18" s="266"/>
      <c r="J18" s="266" t="s">
        <v>177</v>
      </c>
      <c r="K18" s="266" t="s">
        <v>695</v>
      </c>
      <c r="L18" s="266"/>
      <c r="M18" s="266"/>
      <c r="N18" s="266" t="s">
        <v>177</v>
      </c>
      <c r="O18" s="266" t="s">
        <v>695</v>
      </c>
    </row>
    <row r="19" customFormat="false" ht="18.75" hidden="false" customHeight="false" outlineLevel="0" collapsed="false">
      <c r="A19" s="266"/>
      <c r="B19" s="266"/>
      <c r="C19" s="266"/>
      <c r="D19" s="266"/>
      <c r="E19" s="266"/>
      <c r="F19" s="268" t="s">
        <v>1541</v>
      </c>
      <c r="G19" s="268" t="n">
        <v>10</v>
      </c>
      <c r="H19" s="266"/>
      <c r="I19" s="266"/>
      <c r="J19" s="266"/>
      <c r="K19" s="266"/>
      <c r="L19" s="266"/>
      <c r="M19" s="266"/>
      <c r="N19" s="266"/>
      <c r="O19" s="266"/>
    </row>
    <row r="20" customFormat="false" ht="18.75" hidden="false" customHeight="false" outlineLevel="0" collapsed="false">
      <c r="A20" s="266"/>
      <c r="B20" s="268" t="s">
        <v>1541</v>
      </c>
      <c r="C20" s="268" t="n">
        <v>10</v>
      </c>
      <c r="D20" s="266"/>
      <c r="E20" s="266"/>
      <c r="F20" s="266"/>
      <c r="G20" s="266"/>
      <c r="H20" s="266"/>
      <c r="I20" s="266"/>
      <c r="J20" s="268" t="n">
        <v>7.6</v>
      </c>
      <c r="K20" s="268" t="n">
        <v>3</v>
      </c>
      <c r="L20" s="266"/>
      <c r="M20" s="266"/>
      <c r="N20" s="266"/>
      <c r="O20" s="266"/>
    </row>
    <row r="21" customFormat="false" ht="18.75" hidden="false" customHeight="false" outlineLevel="0" collapsed="false">
      <c r="A21" s="266"/>
      <c r="B21" s="266"/>
      <c r="C21" s="266"/>
      <c r="D21" s="266"/>
      <c r="E21" s="266"/>
      <c r="F21" s="266"/>
      <c r="G21" s="266"/>
      <c r="H21" s="266"/>
      <c r="I21" s="266"/>
      <c r="J21" s="272" t="n">
        <v>7.6</v>
      </c>
      <c r="K21" s="272" t="n">
        <v>3</v>
      </c>
      <c r="L21" s="266"/>
      <c r="M21" s="266"/>
      <c r="N21" s="268" t="s">
        <v>1542</v>
      </c>
      <c r="O21" s="268" t="n">
        <v>10</v>
      </c>
    </row>
    <row r="22" customFormat="false" ht="18.75" hidden="false" customHeight="false" outlineLevel="0" collapsed="false">
      <c r="A22" s="266"/>
      <c r="B22" s="266"/>
      <c r="C22" s="266"/>
      <c r="D22" s="266"/>
      <c r="E22" s="266"/>
      <c r="F22" s="266"/>
      <c r="G22" s="266"/>
      <c r="H22" s="266"/>
      <c r="I22" s="266"/>
      <c r="J22" s="266"/>
      <c r="K22" s="266"/>
      <c r="L22" s="266"/>
      <c r="M22" s="266"/>
      <c r="N22" s="266"/>
      <c r="O22" s="266"/>
    </row>
    <row r="23" customFormat="false" ht="18.75" hidden="false" customHeight="false" outlineLevel="0" collapsed="false">
      <c r="A23" s="266"/>
      <c r="B23" s="266"/>
      <c r="C23" s="266"/>
      <c r="D23" s="266"/>
      <c r="E23" s="266"/>
      <c r="F23" s="266"/>
      <c r="G23" s="266"/>
      <c r="H23" s="266"/>
      <c r="I23" s="266"/>
      <c r="J23" s="268" t="s">
        <v>1542</v>
      </c>
      <c r="K23" s="268" t="n">
        <v>10</v>
      </c>
      <c r="L23" s="266"/>
      <c r="M23" s="266"/>
      <c r="N23" s="266"/>
      <c r="O23" s="266"/>
    </row>
    <row r="24" customFormat="false" ht="18.75" hidden="false" customHeight="false" outlineLevel="0" collapsed="false">
      <c r="A24" s="266"/>
      <c r="B24" s="266"/>
      <c r="C24" s="266"/>
      <c r="D24" s="266"/>
      <c r="E24" s="266"/>
      <c r="F24" s="266"/>
      <c r="G24" s="266"/>
      <c r="H24" s="266"/>
      <c r="I24" s="266"/>
      <c r="J24" s="266"/>
      <c r="K24" s="266"/>
      <c r="L24" s="266"/>
      <c r="M24" s="266"/>
      <c r="N24" s="266"/>
      <c r="O24" s="266"/>
    </row>
    <row r="25" customFormat="false" ht="18.75" hidden="false" customHeight="false" outlineLevel="0" collapsed="false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</row>
    <row r="26" customFormat="false" ht="18.75" hidden="false" customHeight="false" outlineLevel="0" collapsed="false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</row>
    <row r="27" customFormat="false" ht="18.75" hidden="false" customHeight="false" outlineLevel="0" collapsed="false">
      <c r="A27" s="72" t="s">
        <v>1555</v>
      </c>
      <c r="B27" s="72"/>
      <c r="C27" s="72"/>
      <c r="D27" s="72"/>
      <c r="E27" s="72" t="s">
        <v>1556</v>
      </c>
      <c r="F27" s="72"/>
      <c r="G27" s="72"/>
      <c r="H27" s="72"/>
      <c r="I27" s="71" t="s">
        <v>1557</v>
      </c>
      <c r="J27" s="77"/>
      <c r="K27" s="77"/>
      <c r="L27" s="273"/>
      <c r="M27" s="72" t="s">
        <v>1558</v>
      </c>
      <c r="N27" s="72"/>
      <c r="O27" s="72"/>
      <c r="Q27" s="114" t="s">
        <v>1559</v>
      </c>
      <c r="R27" s="114" t="s">
        <v>1548</v>
      </c>
    </row>
    <row r="28" customFormat="false" ht="18.75" hidden="false" customHeight="false" outlineLevel="0" collapsed="false">
      <c r="A28" s="266"/>
      <c r="B28" s="266" t="s">
        <v>716</v>
      </c>
      <c r="C28" s="266" t="s">
        <v>694</v>
      </c>
      <c r="D28" s="266"/>
      <c r="E28" s="266"/>
      <c r="F28" s="266" t="s">
        <v>716</v>
      </c>
      <c r="G28" s="266" t="s">
        <v>694</v>
      </c>
      <c r="H28" s="266"/>
      <c r="I28" s="77"/>
      <c r="J28" s="77" t="s">
        <v>716</v>
      </c>
      <c r="K28" s="77" t="s">
        <v>350</v>
      </c>
      <c r="L28" s="77"/>
      <c r="M28" s="266"/>
      <c r="N28" s="266" t="s">
        <v>716</v>
      </c>
      <c r="O28" s="266" t="s">
        <v>350</v>
      </c>
      <c r="Q28" s="0" t="s">
        <v>1549</v>
      </c>
      <c r="R28" s="0" t="n">
        <f aca="false">SUM(K39:K40,K46,O39:O40,O46)</f>
        <v>124</v>
      </c>
    </row>
    <row r="29" customFormat="false" ht="18.75" hidden="false" customHeight="false" outlineLevel="0" collapsed="false">
      <c r="A29" s="266"/>
      <c r="B29" s="274" t="n">
        <v>7.8</v>
      </c>
      <c r="C29" s="275" t="n">
        <v>46</v>
      </c>
      <c r="D29" s="266"/>
      <c r="E29" s="266"/>
      <c r="F29" s="274" t="n">
        <v>7.8</v>
      </c>
      <c r="G29" s="274" t="n">
        <v>48</v>
      </c>
      <c r="H29" s="266"/>
      <c r="I29" s="77"/>
      <c r="J29" s="185" t="n">
        <v>7.2</v>
      </c>
      <c r="K29" s="185" t="n">
        <v>5</v>
      </c>
      <c r="L29" s="77"/>
      <c r="M29" s="266"/>
      <c r="N29" s="274" t="n">
        <v>7.2</v>
      </c>
      <c r="O29" s="274" t="n">
        <v>3</v>
      </c>
      <c r="Q29" s="0" t="s">
        <v>1550</v>
      </c>
      <c r="R29" s="0" t="n">
        <f aca="false">SUM(C39:C40,C46,G46,G39:G40)</f>
        <v>124</v>
      </c>
    </row>
    <row r="30" customFormat="false" ht="18.75" hidden="false" customHeight="false" outlineLevel="0" collapsed="false">
      <c r="A30" s="266"/>
      <c r="B30" s="274" t="n">
        <v>8</v>
      </c>
      <c r="C30" s="275" t="n">
        <v>2</v>
      </c>
      <c r="D30" s="266"/>
      <c r="E30" s="266"/>
      <c r="F30" s="266"/>
      <c r="G30" s="266"/>
      <c r="H30" s="266"/>
      <c r="I30" s="77"/>
      <c r="J30" s="185" t="n">
        <v>7.6</v>
      </c>
      <c r="K30" s="185" t="n">
        <v>48</v>
      </c>
      <c r="L30" s="77"/>
      <c r="M30" s="266"/>
      <c r="N30" s="274" t="n">
        <v>7.6</v>
      </c>
      <c r="O30" s="274" t="n">
        <v>48</v>
      </c>
      <c r="Q30" s="0" t="s">
        <v>1551</v>
      </c>
      <c r="R30" s="0" t="n">
        <f aca="false">SUM(C29:C31,C35,G29,G31,G35)</f>
        <v>124</v>
      </c>
    </row>
    <row r="31" customFormat="false" ht="18.75" hidden="false" customHeight="false" outlineLevel="0" collapsed="false">
      <c r="A31" s="266"/>
      <c r="B31" s="274" t="n">
        <v>8.4</v>
      </c>
      <c r="C31" s="274" t="n">
        <v>5</v>
      </c>
      <c r="D31" s="266"/>
      <c r="E31" s="266"/>
      <c r="F31" s="274" t="n">
        <v>8.4</v>
      </c>
      <c r="G31" s="274" t="n">
        <v>5</v>
      </c>
      <c r="H31" s="266"/>
      <c r="I31" s="77"/>
      <c r="J31" s="77"/>
      <c r="K31" s="77"/>
      <c r="L31" s="77"/>
      <c r="M31" s="266"/>
      <c r="N31" s="266"/>
      <c r="O31" s="266"/>
      <c r="Q31" s="0" t="s">
        <v>1552</v>
      </c>
      <c r="R31" s="0" t="n">
        <f aca="false">SUM(K29:K30,K36,O36,O29:O30)</f>
        <v>124</v>
      </c>
    </row>
    <row r="32" customFormat="false" ht="18.75" hidden="false" customHeight="false" outlineLevel="0" collapsed="false">
      <c r="A32" s="266"/>
      <c r="B32" s="266"/>
      <c r="C32" s="266"/>
      <c r="D32" s="266"/>
      <c r="E32" s="266"/>
      <c r="F32" s="266"/>
      <c r="G32" s="266"/>
      <c r="H32" s="266"/>
      <c r="I32" s="77"/>
      <c r="J32" s="77"/>
      <c r="K32" s="77"/>
      <c r="L32" s="77"/>
      <c r="M32" s="266"/>
      <c r="N32" s="266"/>
      <c r="O32" s="266"/>
    </row>
    <row r="33" customFormat="false" ht="18.75" hidden="false" customHeight="false" outlineLevel="0" collapsed="false">
      <c r="A33" s="266"/>
      <c r="B33" s="266" t="s">
        <v>774</v>
      </c>
      <c r="C33" s="266" t="s">
        <v>694</v>
      </c>
      <c r="D33" s="266"/>
      <c r="E33" s="266"/>
      <c r="F33" s="266" t="s">
        <v>774</v>
      </c>
      <c r="G33" s="266" t="s">
        <v>694</v>
      </c>
      <c r="H33" s="266"/>
      <c r="I33" s="77"/>
      <c r="J33" s="77" t="s">
        <v>774</v>
      </c>
      <c r="K33" s="77" t="s">
        <v>350</v>
      </c>
      <c r="L33" s="77"/>
      <c r="M33" s="266"/>
      <c r="N33" s="266" t="s">
        <v>774</v>
      </c>
      <c r="O33" s="266" t="s">
        <v>350</v>
      </c>
    </row>
    <row r="34" customFormat="false" ht="18.75" hidden="false" customHeight="false" outlineLevel="0" collapsed="false">
      <c r="A34" s="266"/>
      <c r="B34" s="266"/>
      <c r="C34" s="266"/>
      <c r="D34" s="266"/>
      <c r="E34" s="266"/>
      <c r="F34" s="266"/>
      <c r="G34" s="266"/>
      <c r="H34" s="266"/>
      <c r="I34" s="77"/>
      <c r="J34" s="77"/>
      <c r="K34" s="77"/>
      <c r="L34" s="77"/>
      <c r="M34" s="266"/>
      <c r="N34" s="266"/>
      <c r="O34" s="266"/>
    </row>
    <row r="35" customFormat="false" ht="18.75" hidden="false" customHeight="false" outlineLevel="0" collapsed="false">
      <c r="A35" s="266"/>
      <c r="B35" s="276" t="n">
        <v>8</v>
      </c>
      <c r="C35" s="277" t="n">
        <v>9</v>
      </c>
      <c r="D35" s="266"/>
      <c r="E35" s="266"/>
      <c r="F35" s="276" t="n">
        <v>8</v>
      </c>
      <c r="G35" s="276" t="n">
        <v>9</v>
      </c>
      <c r="H35" s="266"/>
      <c r="I35" s="77"/>
      <c r="J35" s="77"/>
      <c r="K35" s="77"/>
      <c r="L35" s="77"/>
      <c r="M35" s="266"/>
      <c r="N35" s="266"/>
      <c r="O35" s="266"/>
    </row>
    <row r="36" customFormat="false" ht="18.75" hidden="false" customHeight="false" outlineLevel="0" collapsed="false">
      <c r="A36" s="266"/>
      <c r="B36" s="266"/>
      <c r="C36" s="266"/>
      <c r="D36" s="266"/>
      <c r="E36" s="266"/>
      <c r="F36" s="266"/>
      <c r="G36" s="266"/>
      <c r="H36" s="266"/>
      <c r="I36" s="77"/>
      <c r="J36" s="190" t="s">
        <v>1542</v>
      </c>
      <c r="K36" s="190" t="n">
        <v>9</v>
      </c>
      <c r="L36" s="77"/>
      <c r="M36" s="266"/>
      <c r="N36" s="276" t="s">
        <v>1542</v>
      </c>
      <c r="O36" s="276" t="n">
        <v>11</v>
      </c>
    </row>
    <row r="37" customFormat="false" ht="18.75" hidden="false" customHeight="false" outlineLevel="0" collapsed="false">
      <c r="A37" s="266"/>
      <c r="B37" s="266"/>
      <c r="C37" s="266"/>
      <c r="D37" s="266"/>
      <c r="E37" s="266"/>
      <c r="F37" s="266"/>
      <c r="G37" s="266"/>
      <c r="H37" s="266"/>
      <c r="I37" s="77"/>
      <c r="J37" s="77"/>
      <c r="K37" s="77"/>
      <c r="L37" s="77"/>
      <c r="M37" s="266"/>
      <c r="N37" s="266"/>
      <c r="O37" s="266"/>
    </row>
    <row r="38" customFormat="false" ht="18.75" hidden="false" customHeight="false" outlineLevel="0" collapsed="false">
      <c r="A38" s="266"/>
      <c r="B38" s="266" t="s">
        <v>716</v>
      </c>
      <c r="C38" s="266" t="s">
        <v>695</v>
      </c>
      <c r="D38" s="266"/>
      <c r="E38" s="266"/>
      <c r="F38" s="266" t="s">
        <v>716</v>
      </c>
      <c r="G38" s="266" t="s">
        <v>695</v>
      </c>
      <c r="H38" s="266"/>
      <c r="I38" s="77"/>
      <c r="J38" s="77" t="s">
        <v>716</v>
      </c>
      <c r="K38" s="77" t="s">
        <v>360</v>
      </c>
      <c r="L38" s="77"/>
      <c r="M38" s="266"/>
      <c r="N38" s="266" t="s">
        <v>716</v>
      </c>
      <c r="O38" s="266" t="s">
        <v>360</v>
      </c>
    </row>
    <row r="39" customFormat="false" ht="18.75" hidden="false" customHeight="false" outlineLevel="0" collapsed="false">
      <c r="A39" s="266"/>
      <c r="B39" s="274" t="n">
        <v>7.6</v>
      </c>
      <c r="C39" s="275" t="n">
        <v>46</v>
      </c>
      <c r="D39" s="266"/>
      <c r="E39" s="266"/>
      <c r="F39" s="274" t="n">
        <v>7.6</v>
      </c>
      <c r="G39" s="274" t="n">
        <v>48</v>
      </c>
      <c r="H39" s="266"/>
      <c r="I39" s="77"/>
      <c r="J39" s="185" t="n">
        <v>6.4</v>
      </c>
      <c r="K39" s="185" t="n">
        <v>48</v>
      </c>
      <c r="L39" s="77"/>
      <c r="M39" s="266"/>
      <c r="N39" s="274" t="n">
        <v>6.4</v>
      </c>
      <c r="O39" s="274" t="n">
        <v>48</v>
      </c>
    </row>
    <row r="40" customFormat="false" ht="18.75" hidden="false" customHeight="false" outlineLevel="0" collapsed="false">
      <c r="A40" s="266"/>
      <c r="B40" s="274" t="n">
        <v>8</v>
      </c>
      <c r="C40" s="274" t="n">
        <v>7</v>
      </c>
      <c r="D40" s="266"/>
      <c r="E40" s="266"/>
      <c r="F40" s="274" t="n">
        <v>8</v>
      </c>
      <c r="G40" s="274" t="n">
        <v>5</v>
      </c>
      <c r="H40" s="266"/>
      <c r="I40" s="77"/>
      <c r="J40" s="185" t="n">
        <v>6.8</v>
      </c>
      <c r="K40" s="185" t="n">
        <v>5</v>
      </c>
      <c r="L40" s="77"/>
      <c r="M40" s="266"/>
      <c r="N40" s="274" t="n">
        <v>6.8</v>
      </c>
      <c r="O40" s="274" t="n">
        <v>3</v>
      </c>
    </row>
    <row r="41" customFormat="false" ht="18.75" hidden="false" customHeight="false" outlineLevel="0" collapsed="false">
      <c r="A41" s="266"/>
      <c r="B41" s="266"/>
      <c r="C41" s="266"/>
      <c r="D41" s="266"/>
      <c r="E41" s="266"/>
      <c r="F41" s="266"/>
      <c r="G41" s="266"/>
      <c r="H41" s="266"/>
      <c r="I41" s="77"/>
      <c r="J41" s="77"/>
      <c r="K41" s="77"/>
      <c r="L41" s="77"/>
      <c r="M41" s="266"/>
      <c r="N41" s="266"/>
      <c r="O41" s="266"/>
    </row>
    <row r="42" customFormat="false" ht="18.75" hidden="false" customHeight="false" outlineLevel="0" collapsed="false">
      <c r="A42" s="266"/>
      <c r="B42" s="266"/>
      <c r="C42" s="266"/>
      <c r="D42" s="266"/>
      <c r="E42" s="266"/>
      <c r="F42" s="266"/>
      <c r="G42" s="266"/>
      <c r="H42" s="266"/>
      <c r="I42" s="77"/>
      <c r="J42" s="77"/>
      <c r="K42" s="77"/>
      <c r="L42" s="77"/>
      <c r="M42" s="266"/>
      <c r="N42" s="266"/>
      <c r="O42" s="266"/>
    </row>
    <row r="43" customFormat="false" ht="18.75" hidden="false" customHeight="false" outlineLevel="0" collapsed="false">
      <c r="A43" s="266"/>
      <c r="B43" s="266"/>
      <c r="C43" s="266"/>
      <c r="D43" s="266"/>
      <c r="E43" s="266"/>
      <c r="F43" s="266"/>
      <c r="G43" s="266"/>
      <c r="H43" s="266"/>
      <c r="I43" s="77"/>
      <c r="J43" s="77"/>
      <c r="K43" s="77"/>
      <c r="L43" s="77"/>
      <c r="M43" s="266"/>
      <c r="N43" s="266"/>
      <c r="O43" s="266"/>
    </row>
    <row r="44" customFormat="false" ht="18.75" hidden="false" customHeight="false" outlineLevel="0" collapsed="false">
      <c r="A44" s="266"/>
      <c r="B44" s="266" t="s">
        <v>774</v>
      </c>
      <c r="C44" s="266" t="s">
        <v>695</v>
      </c>
      <c r="D44" s="266"/>
      <c r="E44" s="266"/>
      <c r="F44" s="266" t="s">
        <v>774</v>
      </c>
      <c r="G44" s="266" t="s">
        <v>695</v>
      </c>
      <c r="H44" s="266"/>
      <c r="I44" s="77"/>
      <c r="J44" s="77" t="s">
        <v>774</v>
      </c>
      <c r="K44" s="77" t="s">
        <v>360</v>
      </c>
      <c r="L44" s="77"/>
      <c r="M44" s="266"/>
      <c r="N44" s="266" t="s">
        <v>774</v>
      </c>
      <c r="O44" s="266" t="s">
        <v>360</v>
      </c>
    </row>
    <row r="45" customFormat="false" ht="18.75" hidden="false" customHeight="false" outlineLevel="0" collapsed="false">
      <c r="A45" s="266"/>
      <c r="B45" s="266"/>
      <c r="C45" s="266"/>
      <c r="D45" s="266"/>
      <c r="E45" s="266"/>
      <c r="F45" s="266"/>
      <c r="G45" s="266"/>
      <c r="H45" s="266"/>
      <c r="I45" s="77"/>
      <c r="J45" s="77"/>
      <c r="K45" s="77"/>
      <c r="L45" s="77"/>
      <c r="M45" s="266"/>
      <c r="N45" s="266"/>
      <c r="O45" s="266"/>
    </row>
    <row r="46" customFormat="false" ht="18.75" hidden="false" customHeight="false" outlineLevel="0" collapsed="false">
      <c r="A46" s="266"/>
      <c r="B46" s="276" t="n">
        <v>8</v>
      </c>
      <c r="C46" s="277" t="n">
        <v>9</v>
      </c>
      <c r="D46" s="266"/>
      <c r="E46" s="266"/>
      <c r="F46" s="276" t="n">
        <v>8</v>
      </c>
      <c r="G46" s="276" t="n">
        <v>9</v>
      </c>
      <c r="H46" s="266"/>
      <c r="I46" s="77"/>
      <c r="J46" s="190" t="n">
        <v>6.8</v>
      </c>
      <c r="K46" s="190" t="n">
        <v>9</v>
      </c>
      <c r="L46" s="77"/>
      <c r="M46" s="266"/>
      <c r="N46" s="276" t="n">
        <v>6.8</v>
      </c>
      <c r="O46" s="276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12" activeCellId="0" sqref="J1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8.75" hidden="false" customHeight="false" outlineLevel="0" collapsed="false">
      <c r="A1" s="8"/>
      <c r="B1" s="278" t="s">
        <v>1560</v>
      </c>
      <c r="C1" s="278"/>
      <c r="D1" s="278" t="s">
        <v>1548</v>
      </c>
      <c r="E1" s="278"/>
      <c r="F1" s="278" t="s">
        <v>1561</v>
      </c>
      <c r="G1" s="278"/>
      <c r="H1" s="278" t="s">
        <v>1548</v>
      </c>
      <c r="I1" s="278" t="s">
        <v>1562</v>
      </c>
      <c r="J1" s="278"/>
      <c r="K1" s="278" t="s">
        <v>1548</v>
      </c>
      <c r="L1" s="278"/>
      <c r="M1" s="278" t="s">
        <v>1563</v>
      </c>
      <c r="N1" s="278"/>
      <c r="O1" s="278" t="s">
        <v>1548</v>
      </c>
    </row>
    <row r="2" customFormat="false" ht="18.75" hidden="false" customHeight="false" outlineLevel="0" collapsed="false">
      <c r="A2" s="278"/>
      <c r="B2" s="278" t="s">
        <v>177</v>
      </c>
      <c r="C2" s="278" t="s">
        <v>350</v>
      </c>
      <c r="D2" s="278"/>
      <c r="E2" s="278"/>
      <c r="F2" s="278" t="s">
        <v>177</v>
      </c>
      <c r="G2" s="278" t="s">
        <v>694</v>
      </c>
      <c r="H2" s="278"/>
      <c r="I2" s="278" t="s">
        <v>774</v>
      </c>
      <c r="J2" s="278" t="s">
        <v>694</v>
      </c>
      <c r="K2" s="278"/>
      <c r="L2" s="278"/>
      <c r="M2" s="278" t="s">
        <v>774</v>
      </c>
      <c r="N2" s="278" t="s">
        <v>350</v>
      </c>
      <c r="O2" s="278"/>
    </row>
    <row r="3" customFormat="false" ht="18.75" hidden="false" customHeight="false" outlineLevel="0" collapsed="false">
      <c r="A3" s="278"/>
      <c r="B3" s="279" t="n">
        <v>7.6</v>
      </c>
      <c r="C3" s="279" t="n">
        <v>10</v>
      </c>
      <c r="D3" s="278"/>
      <c r="E3" s="278"/>
      <c r="F3" s="279" t="n">
        <v>8</v>
      </c>
      <c r="G3" s="279" t="n">
        <v>10</v>
      </c>
      <c r="H3" s="278"/>
      <c r="I3" s="280" t="n">
        <v>8</v>
      </c>
      <c r="J3" s="280" t="n">
        <v>8</v>
      </c>
      <c r="K3" s="278"/>
      <c r="L3" s="278"/>
      <c r="M3" s="280" t="n">
        <v>7.8</v>
      </c>
      <c r="N3" s="280" t="n">
        <v>67</v>
      </c>
      <c r="O3" s="278"/>
    </row>
    <row r="4" customFormat="false" ht="18.75" hidden="false" customHeight="false" outlineLevel="0" collapsed="false">
      <c r="A4" s="278"/>
      <c r="B4" s="279" t="n">
        <v>9.2</v>
      </c>
      <c r="C4" s="279" t="n">
        <v>70</v>
      </c>
      <c r="D4" s="278"/>
      <c r="E4" s="278"/>
      <c r="F4" s="279" t="n">
        <v>9</v>
      </c>
      <c r="G4" s="279" t="n">
        <v>70</v>
      </c>
      <c r="H4" s="278"/>
      <c r="I4" s="280" t="n">
        <v>8.4</v>
      </c>
      <c r="J4" s="280" t="n">
        <v>67</v>
      </c>
      <c r="K4" s="278"/>
      <c r="L4" s="278"/>
      <c r="M4" s="280" t="s">
        <v>1542</v>
      </c>
      <c r="N4" s="280" t="n">
        <v>8</v>
      </c>
      <c r="O4" s="278"/>
    </row>
    <row r="5" customFormat="false" ht="18.75" hidden="false" customHeight="false" outlineLevel="0" collapsed="false">
      <c r="A5" s="278"/>
      <c r="B5" s="278"/>
      <c r="C5" s="278"/>
      <c r="D5" s="278" t="n">
        <f aca="false">SUM(C3:C4)</f>
        <v>80</v>
      </c>
      <c r="E5" s="278"/>
      <c r="F5" s="278"/>
      <c r="G5" s="278"/>
      <c r="H5" s="278" t="n">
        <f aca="false">SUM(G3:G4)</f>
        <v>80</v>
      </c>
      <c r="I5" s="278"/>
      <c r="J5" s="278"/>
      <c r="K5" s="278" t="n">
        <f aca="false">SUM(J3:J4)</f>
        <v>75</v>
      </c>
      <c r="L5" s="278"/>
      <c r="M5" s="278"/>
      <c r="N5" s="278"/>
      <c r="O5" s="278" t="n">
        <f aca="false">SUM(N3:N4)</f>
        <v>75</v>
      </c>
    </row>
    <row r="6" customFormat="false" ht="18.75" hidden="false" customHeight="false" outlineLevel="0" collapsed="false">
      <c r="A6" s="278"/>
      <c r="B6" s="278" t="s">
        <v>177</v>
      </c>
      <c r="C6" s="278" t="s">
        <v>360</v>
      </c>
      <c r="D6" s="278"/>
      <c r="E6" s="278"/>
      <c r="F6" s="278" t="s">
        <v>177</v>
      </c>
      <c r="G6" s="278" t="s">
        <v>695</v>
      </c>
      <c r="H6" s="278"/>
      <c r="I6" s="278" t="s">
        <v>774</v>
      </c>
      <c r="J6" s="278" t="s">
        <v>695</v>
      </c>
      <c r="K6" s="278"/>
      <c r="L6" s="278"/>
      <c r="M6" s="278" t="s">
        <v>774</v>
      </c>
      <c r="N6" s="278" t="s">
        <v>360</v>
      </c>
      <c r="O6" s="278"/>
    </row>
    <row r="7" customFormat="false" ht="18.75" hidden="false" customHeight="false" outlineLevel="0" collapsed="false">
      <c r="A7" s="278"/>
      <c r="B7" s="279" t="n">
        <v>8</v>
      </c>
      <c r="C7" s="279" t="n">
        <v>70</v>
      </c>
      <c r="D7" s="278"/>
      <c r="E7" s="278"/>
      <c r="F7" s="279" t="n">
        <v>7.8</v>
      </c>
      <c r="G7" s="279" t="n">
        <v>10</v>
      </c>
      <c r="H7" s="278"/>
      <c r="I7" s="280" t="n">
        <v>8</v>
      </c>
      <c r="J7" s="280" t="n">
        <v>8</v>
      </c>
      <c r="K7" s="278"/>
      <c r="L7" s="278"/>
      <c r="M7" s="280" t="n">
        <v>6.8</v>
      </c>
      <c r="N7" s="280" t="n">
        <v>8</v>
      </c>
      <c r="O7" s="278"/>
    </row>
    <row r="8" customFormat="false" ht="18.75" hidden="false" customHeight="false" outlineLevel="0" collapsed="false">
      <c r="A8" s="278"/>
      <c r="B8" s="279" t="s">
        <v>1564</v>
      </c>
      <c r="C8" s="279" t="n">
        <v>10</v>
      </c>
      <c r="D8" s="278"/>
      <c r="E8" s="278"/>
      <c r="F8" s="279" t="n">
        <v>8.8</v>
      </c>
      <c r="G8" s="279" t="n">
        <v>70</v>
      </c>
      <c r="H8" s="278"/>
      <c r="I8" s="280" t="n">
        <v>8.4</v>
      </c>
      <c r="J8" s="280" t="n">
        <v>67</v>
      </c>
      <c r="K8" s="278"/>
      <c r="L8" s="278"/>
      <c r="M8" s="280" t="n">
        <v>7.2</v>
      </c>
      <c r="N8" s="280" t="n">
        <v>67</v>
      </c>
      <c r="O8" s="278"/>
    </row>
    <row r="9" customFormat="false" ht="18.75" hidden="false" customHeight="false" outlineLevel="0" collapsed="false">
      <c r="A9" s="72"/>
      <c r="B9" s="72"/>
      <c r="C9" s="72"/>
      <c r="D9" s="278" t="n">
        <f aca="false">SUM(C7:C8)</f>
        <v>80</v>
      </c>
      <c r="E9" s="72"/>
      <c r="F9" s="72"/>
      <c r="G9" s="72"/>
      <c r="H9" s="278" t="n">
        <f aca="false">SUM(G7:G8)</f>
        <v>80</v>
      </c>
      <c r="I9" s="72"/>
      <c r="J9" s="72"/>
      <c r="K9" s="278" t="n">
        <f aca="false">SUM(J7:J8)</f>
        <v>75</v>
      </c>
      <c r="L9" s="72"/>
      <c r="M9" s="72"/>
      <c r="N9" s="72"/>
      <c r="O9" s="278" t="n">
        <f aca="false">SUM(N7:N8)</f>
        <v>75</v>
      </c>
    </row>
    <row r="10" customFormat="false" ht="18.75" hidden="false" customHeight="false" outlineLevel="0" collapsed="false"/>
    <row r="11" customFormat="false" ht="18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4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F17" activeCellId="0" sqref="F17"/>
    </sheetView>
  </sheetViews>
  <sheetFormatPr defaultRowHeight="45" zeroHeight="false" outlineLevelRow="0" outlineLevelCol="0"/>
  <cols>
    <col collapsed="false" customWidth="true" hidden="true" outlineLevel="0" max="1" min="1" style="0" width="3.29"/>
    <col collapsed="false" customWidth="true" hidden="false" outlineLevel="0" max="2" min="2" style="27" width="27.85"/>
    <col collapsed="false" customWidth="true" hidden="false" outlineLevel="0" max="3" min="3" style="98" width="26.58"/>
    <col collapsed="false" customWidth="true" hidden="true" outlineLevel="0" max="4" min="4" style="27" width="17.71"/>
    <col collapsed="false" customWidth="true" hidden="false" outlineLevel="0" max="5" min="5" style="27" width="5.14"/>
    <col collapsed="false" customWidth="true" hidden="false" outlineLevel="0" max="6" min="6" style="98" width="38.29"/>
    <col collapsed="false" customWidth="true" hidden="false" outlineLevel="0" max="7" min="7" style="27" width="18.14"/>
    <col collapsed="false" customWidth="true" hidden="false" outlineLevel="0" max="8" min="8" style="98" width="10"/>
    <col collapsed="false" customWidth="true" hidden="false" outlineLevel="0" max="9" min="9" style="98" width="9.14"/>
    <col collapsed="false" customWidth="true" hidden="false" outlineLevel="0" max="10" min="10" style="0" width="8.67"/>
    <col collapsed="false" customWidth="true" hidden="false" outlineLevel="0" max="12" min="11" style="150" width="1.58"/>
    <col collapsed="false" customWidth="true" hidden="false" outlineLevel="0" max="13" min="13" style="150" width="1.71"/>
    <col collapsed="false" customWidth="true" hidden="false" outlineLevel="0" max="1025" min="14" style="0" width="8.67"/>
  </cols>
  <sheetData>
    <row r="1" customFormat="false" ht="29.25" hidden="false" customHeight="true" outlineLevel="0" collapsed="false">
      <c r="A1" s="0" t="n">
        <f aca="false">'Hybrid - IP - True - Stereo'!C1</f>
        <v>0</v>
      </c>
      <c r="B1" s="281" t="s">
        <v>1565</v>
      </c>
      <c r="C1" s="152"/>
      <c r="D1" s="152"/>
      <c r="E1" s="152"/>
      <c r="H1" s="98" t="n">
        <f aca="false">'Hybrid - IP - True - Stereo'!N1</f>
        <v>0</v>
      </c>
    </row>
    <row r="2" customFormat="false" ht="19.5" hidden="false" customHeight="true" outlineLevel="0" collapsed="false">
      <c r="A2" s="0" t="str">
        <f aca="false">'Hybrid - IP - True - Stereo'!C2</f>
        <v>Stereo Staves - IP - True</v>
      </c>
      <c r="C2" s="27"/>
      <c r="D2" s="27" t="n">
        <f aca="false">'Hybrid - IP - True - Stereo'!F2</f>
        <v>0</v>
      </c>
      <c r="E2" s="27" t="n">
        <f aca="false">'Hybrid - IP - True - Stereo'!L2</f>
        <v>0</v>
      </c>
      <c r="F2" s="27"/>
      <c r="H2" s="27" t="str">
        <f aca="false">'Hybrid - IP - True - Stereo'!N2</f>
        <v>A-top</v>
      </c>
      <c r="I2" s="27" t="str">
        <f aca="false">'Hybrid - IP - True - Stereo'!O2</f>
        <v>C-bot</v>
      </c>
      <c r="K2" s="153" t="s">
        <v>42</v>
      </c>
      <c r="L2" s="153"/>
      <c r="M2" s="153"/>
    </row>
    <row r="3" customFormat="false" ht="45" hidden="false" customHeight="true" outlineLevel="0" collapsed="false">
      <c r="A3" s="0" t="str">
        <f aca="false">'Hybrid - IP - True - Stereo'!C3</f>
        <v>LVR Name</v>
      </c>
      <c r="B3" s="27" t="s">
        <v>865</v>
      </c>
      <c r="C3" s="27" t="s">
        <v>372</v>
      </c>
      <c r="D3" s="27" t="str">
        <f aca="false">'Hybrid - IP - True - Stereo'!F3</f>
        <v>LVR ID - Connector - Pin</v>
      </c>
      <c r="E3" s="27" t="n">
        <f aca="false">'Hybrid - IP - True - Stereo'!L3</f>
        <v>0</v>
      </c>
      <c r="F3" s="27" t="s">
        <v>670</v>
      </c>
      <c r="H3" s="27" t="str">
        <f aca="false">'Hybrid - IP - True - Stereo'!N3</f>
        <v>L (m)</v>
      </c>
      <c r="I3" s="27" t="str">
        <f aca="false">'Hybrid - IP - True - Stereo'!O3</f>
        <v>L (m)</v>
      </c>
    </row>
    <row r="4" customFormat="false" ht="45" hidden="false" customHeight="true" outlineLevel="0" collapsed="false">
      <c r="A4" s="0" t="str">
        <f aca="false">'Hybrid - IP - True - Stereo'!C41</f>
        <v>PT_a_alpha_S0M_P4_LV_SRC/RET</v>
      </c>
      <c r="B4" s="27" t="str">
        <f aca="false">IF(ISNUMBER(SEARCH("_LV",A4)),LEFT(A4,FIND("_LV",A4)-1),"")</f>
        <v>PT_a_alpha_S0M_P4</v>
      </c>
      <c r="C4" s="27" t="str">
        <f aca="false">'Hybrid - IP - True - Stereo'!E41</f>
        <v>P22 - 1/9</v>
      </c>
      <c r="D4" s="27" t="str">
        <f aca="false">'Hybrid - IP - True - Stereo'!F41</f>
        <v>47 - J12 - 8/7</v>
      </c>
      <c r="E4" s="27" t="e">
        <f aca="false">'Hybrid - IP - True - Stereo'!L41</f>
        <v>#NAME?</v>
      </c>
      <c r="F4" s="27" t="e">
        <f aca="false">CONCATENATE(D4,"   ",E4)</f>
        <v>#NAME?</v>
      </c>
      <c r="H4" s="27" t="e">
        <f aca="false">'Hybrid - IP - True - Stereo'!N41</f>
        <v>#NAME?</v>
      </c>
      <c r="I4" s="27" t="e">
        <f aca="false">'Hybrid - IP - True - Stereo'!O41</f>
        <v>#NAME?</v>
      </c>
      <c r="K4" s="179"/>
      <c r="L4" s="167"/>
      <c r="M4" s="170"/>
    </row>
    <row r="5" customFormat="false" ht="45" hidden="false" customHeight="true" outlineLevel="0" collapsed="false">
      <c r="A5" s="0" t="str">
        <f aca="false">'Hybrid - IP - True - Stereo'!C42</f>
        <v>PT_a_alpha_S1M_P4_LV_SRC/RET</v>
      </c>
      <c r="B5" s="27" t="str">
        <f aca="false">IF(ISNUMBER(SEARCH("_LV",A5)),LEFT(A5,FIND("_LV",A5)-1),"")</f>
        <v>PT_a_alpha_S1M_P4</v>
      </c>
      <c r="C5" s="27" t="str">
        <f aca="false">'Hybrid - IP - True - Stereo'!E42</f>
        <v>P22 - 2/10</v>
      </c>
      <c r="D5" s="27" t="str">
        <f aca="false">'Hybrid - IP - True - Stereo'!F42</f>
        <v>47 - J12 - 6/5</v>
      </c>
      <c r="E5" s="27" t="e">
        <f aca="false">'Hybrid - IP - True - Stereo'!L42</f>
        <v>#NAME?</v>
      </c>
      <c r="F5" s="27" t="e">
        <f aca="false">CONCATENATE(D5,"   ",E5)</f>
        <v>#NAME?</v>
      </c>
      <c r="H5" s="27" t="e">
        <f aca="false">'Hybrid - IP - True - Stereo'!N42</f>
        <v>#NAME?</v>
      </c>
      <c r="I5" s="27" t="e">
        <f aca="false">'Hybrid - IP - True - Stereo'!O42</f>
        <v>#NAME?</v>
      </c>
      <c r="K5" s="282"/>
      <c r="L5" s="167"/>
      <c r="M5" s="283"/>
    </row>
    <row r="6" customFormat="false" ht="45" hidden="false" customHeight="true" outlineLevel="0" collapsed="false">
      <c r="A6" s="0" t="str">
        <f aca="false">'Hybrid - IP - True - Stereo'!C43</f>
        <v>PT_a_alpha_S2M_P4_LV_SRC/RET</v>
      </c>
      <c r="B6" s="27" t="str">
        <f aca="false">IF(ISNUMBER(SEARCH("_LV",A6)),LEFT(A6,FIND("_LV",A6)-1),"")</f>
        <v>PT_a_alpha_S2M_P4</v>
      </c>
      <c r="C6" s="27" t="str">
        <f aca="false">'Hybrid - IP - True - Stereo'!E43</f>
        <v>P22 - 3/11</v>
      </c>
      <c r="D6" s="27" t="str">
        <f aca="false">'Hybrid - IP - True - Stereo'!F43</f>
        <v>47 - J13 - 8/7</v>
      </c>
      <c r="E6" s="27" t="e">
        <f aca="false">'Hybrid - IP - True - Stereo'!L43</f>
        <v>#NAME?</v>
      </c>
      <c r="F6" s="27" t="e">
        <f aca="false">CONCATENATE(D6,"   ",E6)</f>
        <v>#NAME?</v>
      </c>
      <c r="H6" s="27" t="e">
        <f aca="false">'Hybrid - IP - True - Stereo'!N43</f>
        <v>#NAME?</v>
      </c>
      <c r="I6" s="27" t="e">
        <f aca="false">'Hybrid - IP - True - Stereo'!O43</f>
        <v>#NAME?</v>
      </c>
      <c r="K6" s="180"/>
      <c r="L6" s="167"/>
      <c r="M6" s="166"/>
    </row>
    <row r="7" customFormat="false" ht="45" hidden="false" customHeight="true" outlineLevel="0" collapsed="false">
      <c r="A7" s="0" t="str">
        <f aca="false">'Hybrid - IP - True - Stereo'!C44</f>
        <v>PT_a_alpha_S2M_P3_LV_SRC/RET</v>
      </c>
      <c r="B7" s="27" t="str">
        <f aca="false">IF(ISNUMBER(SEARCH("_LV",A7)),LEFT(A7,FIND("_LV",A7)-1),"")</f>
        <v>PT_a_alpha_S2M_P3</v>
      </c>
      <c r="C7" s="27" t="str">
        <f aca="false">'Hybrid - IP - True - Stereo'!E44</f>
        <v>P22 - 4/12</v>
      </c>
      <c r="D7" s="27" t="str">
        <f aca="false">'Hybrid - IP - True - Stereo'!F44</f>
        <v>49 - J13 - 8/7</v>
      </c>
      <c r="E7" s="27" t="e">
        <f aca="false">'Hybrid - IP - True - Stereo'!L44</f>
        <v>#NAME?</v>
      </c>
      <c r="F7" s="27" t="e">
        <f aca="false">CONCATENATE(D7,"   ",E7)</f>
        <v>#NAME?</v>
      </c>
      <c r="H7" s="27" t="n">
        <f aca="false">'Hybrid - IP - True - Stereo'!N44</f>
        <v>8</v>
      </c>
      <c r="I7" s="27" t="n">
        <f aca="false">'Hybrid - IP - True - Stereo'!O44</f>
        <v>8</v>
      </c>
      <c r="K7" s="179"/>
      <c r="L7" s="170"/>
      <c r="M7" s="170"/>
    </row>
    <row r="8" s="194" customFormat="true" ht="45" hidden="false" customHeight="true" outlineLevel="0" collapsed="false">
      <c r="B8" s="14"/>
      <c r="C8" s="14"/>
      <c r="D8" s="14"/>
      <c r="E8" s="14"/>
      <c r="F8" s="14"/>
      <c r="G8" s="14"/>
      <c r="H8" s="14"/>
      <c r="I8" s="14"/>
      <c r="K8" s="167"/>
      <c r="L8" s="167"/>
      <c r="M8" s="167"/>
    </row>
    <row r="9" s="194" customFormat="true" ht="17.25" hidden="false" customHeight="true" outlineLevel="0" collapsed="false">
      <c r="B9" s="14"/>
      <c r="C9" s="14"/>
      <c r="D9" s="14"/>
      <c r="E9" s="14"/>
      <c r="F9" s="14"/>
      <c r="G9" s="14"/>
      <c r="H9" s="14"/>
      <c r="I9" s="14"/>
      <c r="K9" s="167"/>
      <c r="L9" s="167"/>
      <c r="M9" s="167"/>
    </row>
    <row r="10" customFormat="false" ht="45" hidden="false" customHeight="true" outlineLevel="0" collapsed="false">
      <c r="A10" s="0" t="str">
        <f aca="false">'Hybrid - IP - True - Stereo'!C77</f>
        <v>PT_a_beta_S0M_P4_LV_SRC/RET</v>
      </c>
      <c r="B10" s="27" t="str">
        <f aca="false">IF(ISNUMBER(SEARCH("_LV",A10)),LEFT(A10,FIND("_LV",A10)-1),"")</f>
        <v>PT_a_beta_S0M_P4</v>
      </c>
      <c r="C10" s="27" t="str">
        <f aca="false">'Hybrid - IP - True - Stereo'!E77</f>
        <v>P28 - 1/9</v>
      </c>
      <c r="D10" s="27" t="str">
        <f aca="false">'Hybrid - IP - True - Stereo'!F77</f>
        <v>48 - J12 - 8/7</v>
      </c>
      <c r="E10" s="27" t="e">
        <f aca="false">'Hybrid - IP - True - Stereo'!L77</f>
        <v>#NAME?</v>
      </c>
      <c r="F10" s="27" t="e">
        <f aca="false">CONCATENATE(D10,"   ",E10)</f>
        <v>#NAME?</v>
      </c>
      <c r="H10" s="27" t="e">
        <f aca="false">'Hybrid - IP - True - Stereo'!N77</f>
        <v>#NAME?</v>
      </c>
      <c r="I10" s="27" t="e">
        <f aca="false">'Hybrid - IP - True - Stereo'!O77</f>
        <v>#NAME?</v>
      </c>
      <c r="K10" s="179"/>
      <c r="L10" s="167"/>
      <c r="M10" s="170"/>
    </row>
    <row r="11" customFormat="false" ht="45" hidden="false" customHeight="true" outlineLevel="0" collapsed="false">
      <c r="A11" s="0" t="str">
        <f aca="false">'Hybrid - IP - True - Stereo'!C78</f>
        <v>PT_a_beta_S1M_P4_LV_SRC/RET</v>
      </c>
      <c r="B11" s="27" t="str">
        <f aca="false">IF(ISNUMBER(SEARCH("_LV",A11)),LEFT(A11,FIND("_LV",A11)-1),"")</f>
        <v>PT_a_beta_S1M_P4</v>
      </c>
      <c r="C11" s="27" t="str">
        <f aca="false">'Hybrid - IP - True - Stereo'!E78</f>
        <v>P28 - 2/10</v>
      </c>
      <c r="D11" s="27" t="str">
        <f aca="false">'Hybrid - IP - True - Stereo'!F78</f>
        <v>48 - J12 - 6/5</v>
      </c>
      <c r="E11" s="27" t="e">
        <f aca="false">'Hybrid - IP - True - Stereo'!L78</f>
        <v>#NAME?</v>
      </c>
      <c r="F11" s="27" t="e">
        <f aca="false">CONCATENATE(D11,"   ",E11)</f>
        <v>#NAME?</v>
      </c>
      <c r="H11" s="27" t="e">
        <f aca="false">'Hybrid - IP - True - Stereo'!N78</f>
        <v>#NAME?</v>
      </c>
      <c r="I11" s="27" t="e">
        <f aca="false">'Hybrid - IP - True - Stereo'!O78</f>
        <v>#NAME?</v>
      </c>
      <c r="K11" s="197"/>
      <c r="L11" s="167"/>
      <c r="M11" s="169"/>
    </row>
    <row r="12" customFormat="false" ht="45" hidden="false" customHeight="true" outlineLevel="0" collapsed="false">
      <c r="A12" s="0" t="str">
        <f aca="false">'Hybrid - IP - True - Stereo'!C79</f>
        <v>PT_a_beta_S2M_P4_LV_SRC/RET</v>
      </c>
      <c r="B12" s="27" t="str">
        <f aca="false">IF(ISNUMBER(SEARCH("_LV",A12)),LEFT(A12,FIND("_LV",A12)-1),"")</f>
        <v>PT_a_beta_S2M_P4</v>
      </c>
      <c r="C12" s="27" t="str">
        <f aca="false">'Hybrid - IP - True - Stereo'!E79</f>
        <v>P28 - 3/11</v>
      </c>
      <c r="D12" s="27" t="str">
        <f aca="false">'Hybrid - IP - True - Stereo'!F79</f>
        <v>47 - J13 - 6/5</v>
      </c>
      <c r="E12" s="27" t="e">
        <f aca="false">'Hybrid - IP - True - Stereo'!L79</f>
        <v>#NAME?</v>
      </c>
      <c r="F12" s="27" t="e">
        <f aca="false">CONCATENATE(D12,"   ",E12)</f>
        <v>#NAME?</v>
      </c>
      <c r="H12" s="27" t="e">
        <f aca="false">'Hybrid - IP - True - Stereo'!N79</f>
        <v>#NAME?</v>
      </c>
      <c r="I12" s="27" t="e">
        <f aca="false">'Hybrid - IP - True - Stereo'!O79</f>
        <v>#NAME?</v>
      </c>
      <c r="K12" s="180"/>
      <c r="L12" s="167"/>
      <c r="M12" s="166"/>
    </row>
    <row r="13" customFormat="false" ht="45" hidden="false" customHeight="true" outlineLevel="0" collapsed="false">
      <c r="A13" s="0" t="str">
        <f aca="false">'Hybrid - IP - True - Stereo'!C80</f>
        <v>PT_a_beta_S2M_P3_LV_SRC/RET</v>
      </c>
      <c r="B13" s="27" t="str">
        <f aca="false">IF(ISNUMBER(SEARCH("_LV",A13)),LEFT(A13,FIND("_LV",A13)-1),"")</f>
        <v>PT_a_beta_S2M_P3</v>
      </c>
      <c r="C13" s="27" t="str">
        <f aca="false">'Hybrid - IP - True - Stereo'!E80</f>
        <v>P28 - 4/12</v>
      </c>
      <c r="D13" s="27" t="str">
        <f aca="false">'Hybrid - IP - True - Stereo'!F80</f>
        <v>49 - J13 - 6/5</v>
      </c>
      <c r="E13" s="27" t="e">
        <f aca="false">'Hybrid - IP - True - Stereo'!L80</f>
        <v>#NAME?</v>
      </c>
      <c r="F13" s="27" t="e">
        <f aca="false">CONCATENATE(D13,"   ",E13)</f>
        <v>#NAME?</v>
      </c>
      <c r="H13" s="27" t="n">
        <f aca="false">'Hybrid - IP - True - Stereo'!N80</f>
        <v>8</v>
      </c>
      <c r="I13" s="27" t="n">
        <f aca="false">'Hybrid - IP - True - Stereo'!O80</f>
        <v>8</v>
      </c>
      <c r="K13" s="179"/>
      <c r="L13" s="170"/>
      <c r="M13" s="170"/>
    </row>
    <row r="14" customFormat="false" ht="15" hidden="false" customHeight="true" outlineLevel="0" collapsed="false"/>
  </sheetData>
  <mergeCells count="1">
    <mergeCell ref="K2:M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13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Y16" activeCellId="0" sqref="Y16"/>
    </sheetView>
  </sheetViews>
  <sheetFormatPr defaultRowHeight="45.95" zeroHeight="false" outlineLevelRow="0" outlineLevelCol="0"/>
  <cols>
    <col collapsed="false" customWidth="true" hidden="true" outlineLevel="0" max="1" min="1" style="0" width="37.14"/>
    <col collapsed="false" customWidth="true" hidden="false" outlineLevel="0" max="2" min="2" style="97" width="26.14"/>
    <col collapsed="false" customWidth="true" hidden="false" outlineLevel="0" max="3" min="3" style="27" width="33.14"/>
    <col collapsed="false" customWidth="true" hidden="true" outlineLevel="0" max="4" min="4" style="0" width="9.14"/>
    <col collapsed="false" customWidth="true" hidden="true" outlineLevel="0" max="5" min="5" style="0" width="12.86"/>
    <col collapsed="false" customWidth="true" hidden="false" outlineLevel="0" max="6" min="6" style="98" width="31.43"/>
    <col collapsed="false" customWidth="true" hidden="false" outlineLevel="0" max="7" min="7" style="97" width="18"/>
    <col collapsed="false" customWidth="true" hidden="false" outlineLevel="0" max="9" min="8" style="98" width="9.14"/>
    <col collapsed="false" customWidth="true" hidden="false" outlineLevel="0" max="10" min="10" style="0" width="5.28"/>
    <col collapsed="false" customWidth="true" hidden="false" outlineLevel="0" max="12" min="11" style="14" width="1.58"/>
    <col collapsed="false" customWidth="true" hidden="false" outlineLevel="0" max="13" min="13" style="14" width="1.71"/>
    <col collapsed="false" customWidth="true" hidden="false" outlineLevel="0" max="1025" min="14" style="0" width="8.67"/>
  </cols>
  <sheetData>
    <row r="1" customFormat="false" ht="24.75" hidden="false" customHeight="true" outlineLevel="0" collapsed="false">
      <c r="A1" s="0" t="n">
        <f aca="false">'Hybrid - Mag - True - Stereo'!C1</f>
        <v>0</v>
      </c>
      <c r="B1" s="284" t="s">
        <v>1566</v>
      </c>
      <c r="C1" s="284"/>
      <c r="D1" s="284"/>
      <c r="E1" s="284"/>
      <c r="F1" s="284"/>
    </row>
    <row r="2" customFormat="false" ht="27" hidden="false" customHeight="true" outlineLevel="0" collapsed="false">
      <c r="A2" s="0" t="str">
        <f aca="false">'Hybrid - Mag - True - Stereo'!C2</f>
        <v>Stereo Staves - Mag - True</v>
      </c>
      <c r="B2" s="24"/>
      <c r="C2" s="24"/>
      <c r="D2" s="100" t="n">
        <f aca="false">'Hybrid - Mag - True - Stereo'!F2</f>
        <v>0</v>
      </c>
      <c r="E2" s="100" t="n">
        <f aca="false">'Hybrid - Mag - True - Stereo'!L2</f>
        <v>0</v>
      </c>
      <c r="F2" s="24"/>
      <c r="G2" s="24"/>
      <c r="H2" s="24" t="str">
        <f aca="false">'Hybrid - Mag - True - Stereo'!N2</f>
        <v>A-bot</v>
      </c>
      <c r="I2" s="24" t="str">
        <f aca="false">'Hybrid - Mag - True - Stereo'!O2</f>
        <v>C-top</v>
      </c>
      <c r="J2" s="100"/>
      <c r="K2" s="25" t="s">
        <v>42</v>
      </c>
      <c r="L2" s="25"/>
      <c r="M2" s="25"/>
      <c r="N2" s="100"/>
    </row>
    <row r="3" customFormat="false" ht="45.95" hidden="false" customHeight="true" outlineLevel="0" collapsed="false">
      <c r="A3" s="0" t="str">
        <f aca="false">'Hybrid - Mag - True - Stereo'!C3</f>
        <v>LVR Name</v>
      </c>
      <c r="B3" s="24" t="s">
        <v>371</v>
      </c>
      <c r="C3" s="24" t="s">
        <v>372</v>
      </c>
      <c r="D3" s="100" t="str">
        <f aca="false">'Hybrid - Mag - True - Stereo'!F3</f>
        <v>LVR ID - Connector - Pin</v>
      </c>
      <c r="E3" s="100" t="n">
        <f aca="false">'Hybrid - Mag - True - Stereo'!L3</f>
        <v>0</v>
      </c>
      <c r="F3" s="24" t="s">
        <v>373</v>
      </c>
      <c r="G3" s="24"/>
      <c r="H3" s="24" t="str">
        <f aca="false">'Hybrid - Mag - True - Stereo'!N3</f>
        <v>L (m)</v>
      </c>
      <c r="I3" s="24" t="str">
        <f aca="false">'Hybrid - Mag - True - Stereo'!O3</f>
        <v>L (m)</v>
      </c>
      <c r="J3" s="100"/>
      <c r="K3" s="15"/>
      <c r="L3" s="15"/>
      <c r="M3" s="15"/>
      <c r="N3" s="100"/>
    </row>
    <row r="4" customFormat="false" ht="45.95" hidden="false" customHeight="true" outlineLevel="0" collapsed="false">
      <c r="A4" s="0" t="str">
        <f aca="false">'Hybrid - Mag - True - Stereo'!C41</f>
        <v>PT_b_alpha_S0M_P4_LV_SRC/RET</v>
      </c>
      <c r="B4" s="27" t="str">
        <f aca="false">IF(ISNUMBER(SEARCH("_LV",A4)),LEFT(A4,FIND("_LV",A4)-1),"")</f>
        <v>PT_b_alpha_S0M_P4</v>
      </c>
      <c r="C4" s="27" t="str">
        <f aca="false">'Hybrid - Mag - True - Stereo'!E41</f>
        <v>P22 - 1/9</v>
      </c>
      <c r="D4" s="0" t="str">
        <f aca="false">'Hybrid - Mag - True - Stereo'!F41</f>
        <v>13 - J12 - 8/7</v>
      </c>
      <c r="E4" s="0" t="e">
        <f aca="false">'Hybrid - Mag - True - Stereo'!L41</f>
        <v>#NAME?</v>
      </c>
      <c r="F4" s="98" t="e">
        <f aca="false">CONCATENATE(D4,"   ",E4)</f>
        <v>#NAME?</v>
      </c>
      <c r="H4" s="27" t="e">
        <f aca="false">'Hybrid - Mag - True - Stereo'!N41</f>
        <v>#NAME?</v>
      </c>
      <c r="I4" s="27" t="e">
        <f aca="false">'Hybrid - Mag - True - Stereo'!O41</f>
        <v>#NAME?</v>
      </c>
      <c r="K4" s="49"/>
      <c r="L4" s="31"/>
      <c r="M4" s="48"/>
    </row>
    <row r="5" customFormat="false" ht="45.95" hidden="false" customHeight="true" outlineLevel="0" collapsed="false">
      <c r="A5" s="0" t="str">
        <f aca="false">'Hybrid - Mag - True - Stereo'!C42</f>
        <v>PT_b_alpha_S1M_P4_LV_SRC/RET</v>
      </c>
      <c r="B5" s="27" t="str">
        <f aca="false">IF(ISNUMBER(SEARCH("_LV",A5)),LEFT(A5,FIND("_LV",A5)-1),"")</f>
        <v>PT_b_alpha_S1M_P4</v>
      </c>
      <c r="C5" s="27" t="str">
        <f aca="false">'Hybrid - Mag - True - Stereo'!E42</f>
        <v>P22 - 2/10</v>
      </c>
      <c r="D5" s="0" t="str">
        <f aca="false">'Hybrid - Mag - True - Stereo'!F42</f>
        <v>13 - J12 - 6/5</v>
      </c>
      <c r="E5" s="0" t="e">
        <f aca="false">'Hybrid - Mag - True - Stereo'!L42</f>
        <v>#NAME?</v>
      </c>
      <c r="F5" s="98" t="e">
        <f aca="false">CONCATENATE(D5,"   ",E5)</f>
        <v>#NAME?</v>
      </c>
      <c r="H5" s="27" t="e">
        <f aca="false">'Hybrid - Mag - True - Stereo'!N42</f>
        <v>#NAME?</v>
      </c>
      <c r="I5" s="27" t="e">
        <f aca="false">'Hybrid - Mag - True - Stereo'!O42</f>
        <v>#NAME?</v>
      </c>
      <c r="K5" s="49"/>
      <c r="L5" s="31"/>
      <c r="M5" s="48"/>
    </row>
    <row r="6" customFormat="false" ht="45.95" hidden="false" customHeight="true" outlineLevel="0" collapsed="false">
      <c r="A6" s="0" t="str">
        <f aca="false">'Hybrid - Mag - True - Stereo'!C43</f>
        <v>PT_b_alpha_S2M_P4_LV_SRC/RET</v>
      </c>
      <c r="B6" s="27" t="str">
        <f aca="false">IF(ISNUMBER(SEARCH("_LV",A6)),LEFT(A6,FIND("_LV",A6)-1),"")</f>
        <v>PT_b_alpha_S2M_P4</v>
      </c>
      <c r="C6" s="27" t="str">
        <f aca="false">'Hybrid - Mag - True - Stereo'!E43</f>
        <v>P22 - 3/11</v>
      </c>
      <c r="D6" s="0" t="str">
        <f aca="false">'Hybrid - Mag - True - Stereo'!F43</f>
        <v>13 - J13 - 8/7</v>
      </c>
      <c r="E6" s="0" t="e">
        <f aca="false">'Hybrid - Mag - True - Stereo'!L43</f>
        <v>#NAME?</v>
      </c>
      <c r="F6" s="98" t="e">
        <f aca="false">CONCATENATE(D6,"   ",E6)</f>
        <v>#NAME?</v>
      </c>
      <c r="H6" s="27" t="e">
        <f aca="false">'Hybrid - Mag - True - Stereo'!N43</f>
        <v>#NAME?</v>
      </c>
      <c r="I6" s="27" t="e">
        <f aca="false">'Hybrid - Mag - True - Stereo'!O43</f>
        <v>#NAME?</v>
      </c>
      <c r="K6" s="49"/>
      <c r="L6" s="31"/>
      <c r="M6" s="48"/>
    </row>
    <row r="7" customFormat="false" ht="45.95" hidden="false" customHeight="true" outlineLevel="0" collapsed="false">
      <c r="A7" s="0" t="str">
        <f aca="false">'Hybrid - Mag - True - Stereo'!C44</f>
        <v>PT_b_alpha_S2M_P3_LV_SRC/RET</v>
      </c>
      <c r="B7" s="27" t="str">
        <f aca="false">IF(ISNUMBER(SEARCH("_LV",A7)),LEFT(A7,FIND("_LV",A7)-1),"")</f>
        <v>PT_b_alpha_S2M_P3</v>
      </c>
      <c r="C7" s="27" t="str">
        <f aca="false">'Hybrid - Mag - True - Stereo'!E44</f>
        <v>P22 - 4/12</v>
      </c>
      <c r="D7" s="0" t="str">
        <f aca="false">'Hybrid - Mag - True - Stereo'!F44</f>
        <v>15 - J13 - 8/7</v>
      </c>
      <c r="E7" s="0" t="e">
        <f aca="false">'Hybrid - Mag - True - Stereo'!L44</f>
        <v>#NAME?</v>
      </c>
      <c r="F7" s="98" t="e">
        <f aca="false">CONCATENATE(D7,"   ",E7)</f>
        <v>#NAME?</v>
      </c>
      <c r="H7" s="27" t="e">
        <f aca="false">'Hybrid - Mag - True - Stereo'!N44</f>
        <v>#NAME?</v>
      </c>
      <c r="I7" s="27" t="e">
        <f aca="false">'Hybrid - Mag - True - Stereo'!O44</f>
        <v>#NAME?</v>
      </c>
      <c r="K7" s="49"/>
      <c r="L7" s="48"/>
      <c r="M7" s="48"/>
    </row>
    <row r="8" customFormat="false" ht="45.95" hidden="false" customHeight="true" outlineLevel="0" collapsed="false">
      <c r="A8" s="0" t="str">
        <f aca="false">'Hybrid - Mag - True - Stereo'!C45</f>
        <v>PT_b_alpha_S0S_P4_LV_SRC/RET</v>
      </c>
      <c r="B8" s="27" t="str">
        <f aca="false">IF(ISNUMBER(SEARCH("_LV",A8)),LEFT(A8,FIND("_LV",A8)-1),"")</f>
        <v>PT_b_alpha_S0S_P4</v>
      </c>
      <c r="C8" s="27" t="str">
        <f aca="false">'Hybrid - Mag - True - Stereo'!E45</f>
        <v>P22 - 5/13</v>
      </c>
      <c r="D8" s="0" t="str">
        <f aca="false">'Hybrid - Mag - True - Stereo'!F45</f>
        <v>13 - J13 - 4/3</v>
      </c>
      <c r="E8" s="0" t="e">
        <f aca="false">'Hybrid - Mag - True - Stereo'!L45</f>
        <v>#NAME?</v>
      </c>
      <c r="F8" s="98" t="e">
        <f aca="false">CONCATENATE(D8,"   ",E8)</f>
        <v>#NAME?</v>
      </c>
      <c r="H8" s="27" t="e">
        <f aca="false">'Hybrid - Mag - True - Stereo'!N45</f>
        <v>#NAME?</v>
      </c>
      <c r="I8" s="27" t="e">
        <f aca="false">'Hybrid - Mag - True - Stereo'!O45</f>
        <v>#NAME?</v>
      </c>
      <c r="K8" s="49"/>
      <c r="L8" s="31"/>
      <c r="M8" s="48"/>
    </row>
    <row r="9" customFormat="false" ht="15" hidden="false" customHeight="true" outlineLevel="0" collapsed="false">
      <c r="B9" s="27"/>
      <c r="H9" s="27"/>
      <c r="I9" s="27"/>
      <c r="K9" s="31"/>
      <c r="L9" s="31"/>
      <c r="M9" s="31"/>
    </row>
    <row r="10" customFormat="false" ht="45.95" hidden="false" customHeight="true" outlineLevel="0" collapsed="false">
      <c r="A10" s="0" t="str">
        <f aca="false">'Hybrid - Mag - True - Stereo'!C113</f>
        <v>PT_b_gamma_S0M_P4_LV_SRC/RET</v>
      </c>
      <c r="B10" s="27" t="str">
        <f aca="false">IF(ISNUMBER(SEARCH("_LV",A10)),LEFT(A10,FIND("_LV",A10)-1),"")</f>
        <v>PT_b_gamma_S0M_P4</v>
      </c>
      <c r="C10" s="27" t="str">
        <f aca="false">'Hybrid - Mag - True - Stereo'!E113</f>
        <v>P34 - 1/9</v>
      </c>
      <c r="D10" s="0" t="str">
        <f aca="false">'Hybrid - Mag - True - Stereo'!F113</f>
        <v>14 - J13 - 8/7</v>
      </c>
      <c r="E10" s="0" t="e">
        <f aca="false">'Hybrid - Mag - True - Stereo'!L113</f>
        <v>#NAME?</v>
      </c>
      <c r="F10" s="98" t="e">
        <f aca="false">CONCATENATE(D10,"   ",E10)</f>
        <v>#NAME?</v>
      </c>
      <c r="H10" s="27" t="e">
        <f aca="false">'Hybrid - Mag - True - Stereo'!N113</f>
        <v>#NAME?</v>
      </c>
      <c r="I10" s="27" t="e">
        <f aca="false">'Hybrid - Mag - True - Stereo'!O113</f>
        <v>#NAME?</v>
      </c>
      <c r="K10" s="49"/>
      <c r="L10" s="31"/>
      <c r="M10" s="68"/>
    </row>
    <row r="11" customFormat="false" ht="45.95" hidden="false" customHeight="true" outlineLevel="0" collapsed="false">
      <c r="A11" s="0" t="str">
        <f aca="false">'Hybrid - Mag - True - Stereo'!C114</f>
        <v>PT_b_gamma_S1M_P4_LV_SRC/RET</v>
      </c>
      <c r="B11" s="27" t="str">
        <f aca="false">IF(ISNUMBER(SEARCH("_LV",A11)),LEFT(A11,FIND("_LV",A11)-1),"")</f>
        <v>PT_b_gamma_S1M_P4</v>
      </c>
      <c r="C11" s="27" t="str">
        <f aca="false">'Hybrid - Mag - True - Stereo'!E114</f>
        <v>P34 - 2/10</v>
      </c>
      <c r="D11" s="0" t="str">
        <f aca="false">'Hybrid - Mag - True - Stereo'!F114</f>
        <v>14 - J13 - 6/5</v>
      </c>
      <c r="E11" s="0" t="e">
        <f aca="false">'Hybrid - Mag - True - Stereo'!L114</f>
        <v>#NAME?</v>
      </c>
      <c r="F11" s="98" t="e">
        <f aca="false">CONCATENATE(D11,"   ",E11)</f>
        <v>#NAME?</v>
      </c>
      <c r="H11" s="27" t="e">
        <f aca="false">'Hybrid - Mag - True - Stereo'!N114</f>
        <v>#NAME?</v>
      </c>
      <c r="I11" s="27" t="e">
        <f aca="false">'Hybrid - Mag - True - Stereo'!O114</f>
        <v>#NAME?</v>
      </c>
      <c r="K11" s="49"/>
      <c r="L11" s="31"/>
      <c r="M11" s="68"/>
    </row>
    <row r="12" customFormat="false" ht="45.95" hidden="false" customHeight="true" outlineLevel="0" collapsed="false">
      <c r="A12" s="0" t="str">
        <f aca="false">'Hybrid - Mag - True - Stereo'!C115</f>
        <v>PT_b_gamma_S2M_P4_LV_SRC/RET</v>
      </c>
      <c r="B12" s="27" t="str">
        <f aca="false">IF(ISNUMBER(SEARCH("_LV",A12)),LEFT(A12,FIND("_LV",A12)-1),"")</f>
        <v>PT_b_gamma_S2M_P4</v>
      </c>
      <c r="C12" s="27" t="str">
        <f aca="false">'Hybrid - Mag - True - Stereo'!E115</f>
        <v>P34 - 3/11</v>
      </c>
      <c r="D12" s="0" t="str">
        <f aca="false">'Hybrid - Mag - True - Stereo'!F115</f>
        <v>13 - J13 - 2/1</v>
      </c>
      <c r="E12" s="0" t="e">
        <f aca="false">'Hybrid - Mag - True - Stereo'!L115</f>
        <v>#NAME?</v>
      </c>
      <c r="F12" s="98" t="e">
        <f aca="false">CONCATENATE(D12,"   ",E12)</f>
        <v>#NAME?</v>
      </c>
      <c r="H12" s="27" t="e">
        <f aca="false">'Hybrid - Mag - True - Stereo'!N115</f>
        <v>#NAME?</v>
      </c>
      <c r="I12" s="27" t="e">
        <f aca="false">'Hybrid - Mag - True - Stereo'!O115</f>
        <v>#NAME?</v>
      </c>
      <c r="K12" s="49"/>
      <c r="L12" s="31"/>
      <c r="M12" s="68"/>
    </row>
    <row r="13" customFormat="false" ht="45.95" hidden="false" customHeight="true" outlineLevel="0" collapsed="false">
      <c r="A13" s="0" t="str">
        <f aca="false">'Hybrid - Mag - True - Stereo'!C116</f>
        <v>PT_b_gamma_S2M_P3_LV_SRC/RET</v>
      </c>
      <c r="B13" s="27" t="str">
        <f aca="false">IF(ISNUMBER(SEARCH("_LV",A13)),LEFT(A13,FIND("_LV",A13)-1),"")</f>
        <v>PT_b_gamma_S2M_P3</v>
      </c>
      <c r="C13" s="27" t="str">
        <f aca="false">'Hybrid - Mag - True - Stereo'!E116</f>
        <v>P34 - 4/12</v>
      </c>
      <c r="D13" s="0" t="str">
        <f aca="false">'Hybrid - Mag - True - Stereo'!F116</f>
        <v>17 - J13 - 8/7</v>
      </c>
      <c r="E13" s="0" t="e">
        <f aca="false">'Hybrid - Mag - True - Stereo'!L116</f>
        <v>#NAME?</v>
      </c>
      <c r="F13" s="98" t="e">
        <f aca="false">CONCATENATE(D13,"   ",E13)</f>
        <v>#NAME?</v>
      </c>
      <c r="H13" s="27" t="e">
        <f aca="false">'Hybrid - Mag - True - Stereo'!N116</f>
        <v>#NAME?</v>
      </c>
      <c r="I13" s="27" t="e">
        <f aca="false">'Hybrid - Mag - True - Stereo'!O116</f>
        <v>#NAME?</v>
      </c>
      <c r="K13" s="49"/>
      <c r="L13" s="68"/>
      <c r="M13" s="68"/>
    </row>
  </sheetData>
  <mergeCells count="2">
    <mergeCell ref="B1:F1"/>
    <mergeCell ref="K2:M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2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R15" activeCellId="0" sqref="R15"/>
    </sheetView>
  </sheetViews>
  <sheetFormatPr defaultRowHeight="45" zeroHeight="false" outlineLevelRow="0" outlineLevelCol="0"/>
  <cols>
    <col collapsed="false" customWidth="true" hidden="true" outlineLevel="0" max="1" min="1" style="0" width="36.85"/>
    <col collapsed="false" customWidth="true" hidden="false" outlineLevel="0" max="2" min="2" style="27" width="36.85"/>
    <col collapsed="false" customWidth="true" hidden="false" outlineLevel="0" max="3" min="3" style="136" width="30.28"/>
    <col collapsed="false" customWidth="true" hidden="true" outlineLevel="0" max="4" min="4" style="136" width="18.29"/>
    <col collapsed="false" customWidth="false" hidden="true" outlineLevel="0" max="5" min="5" style="136" width="11.52"/>
    <col collapsed="false" customWidth="true" hidden="false" outlineLevel="0" max="6" min="6" style="136" width="32.57"/>
    <col collapsed="false" customWidth="true" hidden="false" outlineLevel="0" max="7" min="7" style="136" width="6.15"/>
    <col collapsed="false" customWidth="true" hidden="false" outlineLevel="0" max="8" min="8" style="136" width="8.86"/>
    <col collapsed="false" customWidth="true" hidden="false" outlineLevel="0" max="9" min="9" style="136" width="9.14"/>
    <col collapsed="false" customWidth="true" hidden="false" outlineLevel="0" max="10" min="10" style="0" width="8.67"/>
    <col collapsed="false" customWidth="true" hidden="false" outlineLevel="0" max="12" min="11" style="14" width="1.58"/>
    <col collapsed="false" customWidth="true" hidden="false" outlineLevel="0" max="13" min="13" style="14" width="1.71"/>
    <col collapsed="false" customWidth="true" hidden="false" outlineLevel="0" max="1025" min="14" style="0" width="8.67"/>
  </cols>
  <sheetData>
    <row r="1" customFormat="false" ht="24.75" hidden="false" customHeight="true" outlineLevel="0" collapsed="false">
      <c r="A1" s="0" t="n">
        <f aca="false">'Hybrid - Mag - Mirror - Stereo'!C1</f>
        <v>0</v>
      </c>
      <c r="B1" s="137" t="s">
        <v>1567</v>
      </c>
      <c r="C1" s="137"/>
      <c r="D1" s="136" t="n">
        <f aca="false">'Hybrid - Mag - Mirror - Stereo'!F1</f>
        <v>0</v>
      </c>
      <c r="E1" s="136" t="str">
        <f aca="false">'Hybrid - Mag - Mirror - Stereo'!L1</f>
        <v>SBC section</v>
      </c>
      <c r="H1" s="136" t="n">
        <f aca="false">'Hybrid - Mag - Mirror - Stereo'!N1</f>
        <v>0</v>
      </c>
    </row>
    <row r="2" customFormat="false" ht="10.5" hidden="false" customHeight="true" outlineLevel="0" collapsed="false">
      <c r="A2" s="0" t="str">
        <f aca="false">'Hybrid - Mag - Mirror - Stereo'!C2</f>
        <v>Stereo Staves - Mag - Mirror</v>
      </c>
      <c r="D2" s="136" t="n">
        <f aca="false">'Hybrid - Mag - Mirror - Stereo'!F2</f>
        <v>0</v>
      </c>
      <c r="E2" s="136" t="n">
        <f aca="false">'Hybrid - Mag - Mirror - Stereo'!L2</f>
        <v>0</v>
      </c>
      <c r="H2" s="136" t="str">
        <f aca="false">'Hybrid - Mag - Mirror - Stereo'!N2</f>
        <v>A-top</v>
      </c>
      <c r="I2" s="136" t="str">
        <f aca="false">'Hybrid - Mag - Mirror - Stereo'!O2</f>
        <v>C-bot</v>
      </c>
      <c r="K2" s="25" t="s">
        <v>42</v>
      </c>
      <c r="L2" s="25"/>
      <c r="M2" s="25"/>
    </row>
    <row r="3" s="114" customFormat="true" ht="45" hidden="false" customHeight="true" outlineLevel="0" collapsed="false">
      <c r="A3" s="114" t="str">
        <f aca="false">'Hybrid - Mag - Mirror - Stereo'!C3</f>
        <v>LVR Name</v>
      </c>
      <c r="B3" s="24" t="s">
        <v>371</v>
      </c>
      <c r="C3" s="138" t="s">
        <v>372</v>
      </c>
      <c r="D3" s="138" t="str">
        <f aca="false">'Hybrid - Mag - Mirror - Stereo'!F3</f>
        <v>LVR ID - Connector - Pin</v>
      </c>
      <c r="E3" s="138" t="n">
        <f aca="false">'Hybrid - Mag - Mirror - Stereo'!L3</f>
        <v>0</v>
      </c>
      <c r="F3" s="138" t="s">
        <v>670</v>
      </c>
      <c r="G3" s="138"/>
      <c r="H3" s="138" t="str">
        <f aca="false">'Hybrid - Mag - Mirror - Stereo'!N3</f>
        <v>L (m)</v>
      </c>
      <c r="I3" s="138" t="str">
        <f aca="false">'Hybrid - Mag - Mirror - Stereo'!O3</f>
        <v>L (m)</v>
      </c>
      <c r="K3" s="14"/>
      <c r="L3" s="14"/>
      <c r="M3" s="14"/>
    </row>
    <row r="4" customFormat="false" ht="45" hidden="false" customHeight="true" outlineLevel="0" collapsed="false">
      <c r="A4" s="0" t="str">
        <f aca="false">'Hybrid - Mag - Mirror - Stereo'!C75</f>
        <v>PT_b_beta_S0M_P4_LV_SRC/RET</v>
      </c>
      <c r="B4" s="27" t="str">
        <f aca="false">IF(ISNUMBER(SEARCH("_LV",A4)),LEFT(A4,FIND("_LV",A4)-1),"")</f>
        <v>PT_b_beta_S0M_P4</v>
      </c>
      <c r="C4" s="27" t="str">
        <f aca="false">'Hybrid - Mag - Mirror - Stereo'!E75</f>
        <v>P28 - 1/9</v>
      </c>
      <c r="D4" s="27" t="str">
        <f aca="false">'Hybrid - Mag - Mirror - Stereo'!F75</f>
        <v>14 - J12 - 8/7</v>
      </c>
      <c r="E4" s="27" t="e">
        <f aca="false">'Hybrid - Mag - Mirror - Stereo'!L75</f>
        <v>#NAME?</v>
      </c>
      <c r="F4" s="27" t="e">
        <f aca="false">CONCATENATE(D4,"   ",E4)</f>
        <v>#NAME?</v>
      </c>
      <c r="G4" s="27"/>
      <c r="H4" s="27" t="e">
        <f aca="false">'Hybrid - Mag - Mirror - Stereo'!N75</f>
        <v>#NAME?</v>
      </c>
      <c r="I4" s="27" t="e">
        <f aca="false">'Hybrid - Mag - Mirror - Stereo'!O75</f>
        <v>#NAME?</v>
      </c>
      <c r="K4" s="49"/>
      <c r="L4" s="31"/>
      <c r="M4" s="42"/>
    </row>
    <row r="5" customFormat="false" ht="45" hidden="false" customHeight="true" outlineLevel="0" collapsed="false">
      <c r="A5" s="0" t="str">
        <f aca="false">'Hybrid - Mag - Mirror - Stereo'!C76</f>
        <v>PT_b_beta_S1M_P4_LV_SRC/RET</v>
      </c>
      <c r="B5" s="27" t="str">
        <f aca="false">IF(ISNUMBER(SEARCH("_LV",A5)),LEFT(A5,FIND("_LV",A5)-1),"")</f>
        <v>PT_b_beta_S1M_P4</v>
      </c>
      <c r="C5" s="27" t="str">
        <f aca="false">'Hybrid - Mag - Mirror - Stereo'!E76</f>
        <v>P28 - 2/10</v>
      </c>
      <c r="D5" s="27" t="str">
        <f aca="false">'Hybrid - Mag - Mirror - Stereo'!F76</f>
        <v>14 - J12 - 6/5</v>
      </c>
      <c r="E5" s="27" t="e">
        <f aca="false">'Hybrid - Mag - Mirror - Stereo'!L76</f>
        <v>#NAME?</v>
      </c>
      <c r="F5" s="27" t="e">
        <f aca="false">CONCATENATE(D5,"   ",E5)</f>
        <v>#NAME?</v>
      </c>
      <c r="G5" s="27"/>
      <c r="H5" s="27" t="e">
        <f aca="false">'Hybrid - Mag - Mirror - Stereo'!N76</f>
        <v>#NAME?</v>
      </c>
      <c r="I5" s="27" t="e">
        <f aca="false">'Hybrid - Mag - Mirror - Stereo'!O76</f>
        <v>#NAME?</v>
      </c>
      <c r="K5" s="129"/>
      <c r="L5" s="31"/>
      <c r="M5" s="42"/>
    </row>
    <row r="6" customFormat="false" ht="45" hidden="false" customHeight="true" outlineLevel="0" collapsed="false">
      <c r="A6" s="0" t="str">
        <f aca="false">'Hybrid - Mag - Mirror - Stereo'!C77</f>
        <v>PT_b_beta_S2M_P4_LV_SRC/RET</v>
      </c>
      <c r="B6" s="27" t="str">
        <f aca="false">IF(ISNUMBER(SEARCH("_LV",A6)),LEFT(A6,FIND("_LV",A6)-1),"")</f>
        <v>PT_b_beta_S2M_P4</v>
      </c>
      <c r="C6" s="27" t="str">
        <f aca="false">'Hybrid - Mag - Mirror - Stereo'!E77</f>
        <v>P28 - 3/11</v>
      </c>
      <c r="D6" s="27" t="str">
        <f aca="false">'Hybrid - Mag - Mirror - Stereo'!F77</f>
        <v>13 - J13 - 6/5</v>
      </c>
      <c r="E6" s="27" t="e">
        <f aca="false">'Hybrid - Mag - Mirror - Stereo'!L77</f>
        <v>#NAME?</v>
      </c>
      <c r="F6" s="27" t="e">
        <f aca="false">CONCATENATE(D6,"   ",E6)</f>
        <v>#NAME?</v>
      </c>
      <c r="G6" s="27"/>
      <c r="H6" s="27" t="e">
        <f aca="false">'Hybrid - Mag - Mirror - Stereo'!N77</f>
        <v>#NAME?</v>
      </c>
      <c r="I6" s="27" t="e">
        <f aca="false">'Hybrid - Mag - Mirror - Stereo'!O77</f>
        <v>#NAME?</v>
      </c>
      <c r="K6" s="49"/>
      <c r="L6" s="31"/>
      <c r="M6" s="48"/>
    </row>
    <row r="7" customFormat="false" ht="45" hidden="false" customHeight="true" outlineLevel="0" collapsed="false">
      <c r="A7" s="0" t="str">
        <f aca="false">'Hybrid - Mag - Mirror - Stereo'!C78</f>
        <v>PT_b_beta_S2M_P3_LV_SRC/RET</v>
      </c>
      <c r="B7" s="27" t="str">
        <f aca="false">IF(ISNUMBER(SEARCH("_LV",A7)),LEFT(A7,FIND("_LV",A7)-1),"")</f>
        <v>PT_b_beta_S2M_P3</v>
      </c>
      <c r="C7" s="27" t="str">
        <f aca="false">'Hybrid - Mag - Mirror - Stereo'!E78</f>
        <v>P28 - 4/12</v>
      </c>
      <c r="D7" s="27" t="str">
        <f aca="false">'Hybrid - Mag - Mirror - Stereo'!F78</f>
        <v>16 - J13 - 8/7</v>
      </c>
      <c r="E7" s="27" t="e">
        <f aca="false">'Hybrid - Mag - Mirror - Stereo'!L78</f>
        <v>#NAME?</v>
      </c>
      <c r="F7" s="27" t="e">
        <f aca="false">CONCATENATE(D7,"   ",E7)</f>
        <v>#NAME?</v>
      </c>
      <c r="G7" s="27"/>
      <c r="H7" s="27" t="e">
        <f aca="false">'Hybrid - Mag - Mirror - Stereo'!N78</f>
        <v>#NAME?</v>
      </c>
      <c r="I7" s="27" t="e">
        <f aca="false">'Hybrid - Mag - Mirror - Stereo'!O78</f>
        <v>#NAME?</v>
      </c>
      <c r="K7" s="49"/>
      <c r="L7" s="48"/>
      <c r="M7" s="48"/>
    </row>
    <row r="8" customFormat="false" ht="45" hidden="false" customHeight="true" outlineLevel="0" collapsed="false">
      <c r="C8" s="27"/>
      <c r="D8" s="27"/>
      <c r="E8" s="27"/>
      <c r="F8" s="27"/>
      <c r="G8" s="27"/>
      <c r="H8" s="27"/>
      <c r="I8" s="27"/>
    </row>
    <row r="9" customFormat="false" ht="45" hidden="false" customHeight="true" outlineLevel="0" collapsed="false">
      <c r="A9" s="0" t="str">
        <f aca="false">'Hybrid - Mag - Mirror - Stereo'!C110</f>
        <v>PT_b_gamma_S0M_P4_LV_SRC/RET</v>
      </c>
      <c r="B9" s="27" t="str">
        <f aca="false">IF(ISNUMBER(SEARCH("_LV",A9)),LEFT(A9,FIND("_LV",A9)-1),"")</f>
        <v>PT_b_gamma_S0M_P4</v>
      </c>
      <c r="C9" s="27" t="str">
        <f aca="false">'Hybrid - Mag - Mirror - Stereo'!E110</f>
        <v>P34 - 1/9</v>
      </c>
      <c r="D9" s="27" t="str">
        <f aca="false">'Hybrid - Mag - Mirror - Stereo'!F110</f>
        <v>14 - J13 - 8/7</v>
      </c>
      <c r="E9" s="27" t="e">
        <f aca="false">'Hybrid - Mag - Mirror - Stereo'!L110</f>
        <v>#NAME?</v>
      </c>
      <c r="F9" s="27" t="e">
        <f aca="false">CONCATENATE(D9,"   ",E9)</f>
        <v>#NAME?</v>
      </c>
      <c r="G9" s="27"/>
      <c r="H9" s="27" t="e">
        <f aca="false">'Hybrid - Mag - Mirror - Stereo'!N110</f>
        <v>#NAME?</v>
      </c>
      <c r="I9" s="27" t="e">
        <f aca="false">'Hybrid - Mag - Mirror - Stereo'!O110</f>
        <v>#NAME?</v>
      </c>
      <c r="K9" s="49"/>
      <c r="M9" s="42"/>
    </row>
    <row r="10" customFormat="false" ht="45" hidden="false" customHeight="true" outlineLevel="0" collapsed="false">
      <c r="A10" s="0" t="str">
        <f aca="false">'Hybrid - Mag - Mirror - Stereo'!C111</f>
        <v>PT_b_gamma_S1M_P4_LV_SRC/RET</v>
      </c>
      <c r="B10" s="27" t="str">
        <f aca="false">IF(ISNUMBER(SEARCH("_LV",A10)),LEFT(A10,FIND("_LV",A10)-1),"")</f>
        <v>PT_b_gamma_S1M_P4</v>
      </c>
      <c r="C10" s="27" t="str">
        <f aca="false">'Hybrid - Mag - Mirror - Stereo'!E111</f>
        <v>P34 - 2/10</v>
      </c>
      <c r="D10" s="27" t="str">
        <f aca="false">'Hybrid - Mag - Mirror - Stereo'!F111</f>
        <v>14 - J13 - 6/5</v>
      </c>
      <c r="E10" s="27" t="e">
        <f aca="false">'Hybrid - Mag - Mirror - Stereo'!L111</f>
        <v>#NAME?</v>
      </c>
      <c r="F10" s="27" t="e">
        <f aca="false">CONCATENATE(D10,"   ",E10)</f>
        <v>#NAME?</v>
      </c>
      <c r="G10" s="27"/>
      <c r="H10" s="27" t="e">
        <f aca="false">'Hybrid - Mag - Mirror - Stereo'!N111</f>
        <v>#NAME?</v>
      </c>
      <c r="I10" s="27" t="e">
        <f aca="false">'Hybrid - Mag - Mirror - Stereo'!O111</f>
        <v>#NAME?</v>
      </c>
      <c r="K10" s="49"/>
      <c r="M10" s="42"/>
    </row>
    <row r="11" customFormat="false" ht="45" hidden="false" customHeight="true" outlineLevel="0" collapsed="false">
      <c r="A11" s="0" t="str">
        <f aca="false">'Hybrid - Mag - Mirror - Stereo'!C112</f>
        <v>PT_b_gamma_S2M_P4_LV_SRC/RET</v>
      </c>
      <c r="B11" s="27" t="str">
        <f aca="false">IF(ISNUMBER(SEARCH("_LV",A11)),LEFT(A11,FIND("_LV",A11)-1),"")</f>
        <v>PT_b_gamma_S2M_P4</v>
      </c>
      <c r="C11" s="27" t="str">
        <f aca="false">'Hybrid - Mag - Mirror - Stereo'!E112</f>
        <v>P34 - 3/11</v>
      </c>
      <c r="D11" s="27" t="str">
        <f aca="false">'Hybrid - Mag - Mirror - Stereo'!F112</f>
        <v>13 - J13 - 2/1</v>
      </c>
      <c r="E11" s="27" t="e">
        <f aca="false">'Hybrid - Mag - Mirror - Stereo'!L112</f>
        <v>#NAME?</v>
      </c>
      <c r="F11" s="27" t="e">
        <f aca="false">CONCATENATE(D11,"   ",E11)</f>
        <v>#NAME?</v>
      </c>
      <c r="G11" s="27"/>
      <c r="H11" s="27" t="e">
        <f aca="false">'Hybrid - Mag - Mirror - Stereo'!N112</f>
        <v>#NAME?</v>
      </c>
      <c r="I11" s="27" t="e">
        <f aca="false">'Hybrid - Mag - Mirror - Stereo'!O112</f>
        <v>#NAME?</v>
      </c>
      <c r="K11" s="49"/>
      <c r="M11" s="42"/>
    </row>
    <row r="12" customFormat="false" ht="45" hidden="false" customHeight="true" outlineLevel="0" collapsed="false">
      <c r="A12" s="0" t="str">
        <f aca="false">'Hybrid - Mag - Mirror - Stereo'!C113</f>
        <v>PT_b_gamma_S2M_P3_LV_SRC/RET</v>
      </c>
      <c r="B12" s="27" t="str">
        <f aca="false">IF(ISNUMBER(SEARCH("_LV",A12)),LEFT(A12,FIND("_LV",A12)-1),"")</f>
        <v>PT_b_gamma_S2M_P3</v>
      </c>
      <c r="C12" s="27" t="str">
        <f aca="false">'Hybrid - Mag - Mirror - Stereo'!E113</f>
        <v>P34 - 4/12</v>
      </c>
      <c r="D12" s="27" t="str">
        <f aca="false">'Hybrid - Mag - Mirror - Stereo'!F113</f>
        <v>17 - J13 - 8/7</v>
      </c>
      <c r="E12" s="27" t="e">
        <f aca="false">'Hybrid - Mag - Mirror - Stereo'!L113</f>
        <v>#NAME?</v>
      </c>
      <c r="F12" s="27" t="e">
        <f aca="false">CONCATENATE(D12,"   ",E12)</f>
        <v>#NAME?</v>
      </c>
      <c r="G12" s="27"/>
      <c r="H12" s="27" t="e">
        <f aca="false">'Hybrid - Mag - Mirror - Stereo'!N113</f>
        <v>#NAME?</v>
      </c>
      <c r="I12" s="27" t="e">
        <f aca="false">'Hybrid - Mag - Mirror - Stereo'!O113</f>
        <v>#NAME?</v>
      </c>
      <c r="K12" s="49"/>
      <c r="L12" s="42"/>
      <c r="M12" s="42"/>
    </row>
  </sheetData>
  <mergeCells count="2">
    <mergeCell ref="B1:C1"/>
    <mergeCell ref="K2:M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93"/>
  <sheetViews>
    <sheetView showFormulas="false" showGridLines="true" showRowColHeaders="true" showZeros="true" rightToLeft="false" tabSelected="false" showOutlineSymbols="true" defaultGridColor="true" view="normal" topLeftCell="A984" colorId="64" zoomScale="110" zoomScaleNormal="110" zoomScalePageLayoutView="100" workbookViewId="0">
      <selection pane="topLeft" activeCell="A1005" activeCellId="0" sqref="A1005"/>
    </sheetView>
  </sheetViews>
  <sheetFormatPr defaultRowHeight="15" zeroHeight="false" outlineLevelRow="0" outlineLevelCol="0"/>
  <cols>
    <col collapsed="false" customWidth="true" hidden="false" outlineLevel="0" max="1" min="1" style="8" width="17.29"/>
    <col collapsed="false" customWidth="true" hidden="false" outlineLevel="0" max="2" min="2" style="14" width="5.7"/>
    <col collapsed="false" customWidth="true" hidden="false" outlineLevel="0" max="3" min="3" style="14" width="5.57"/>
    <col collapsed="false" customWidth="true" hidden="false" outlineLevel="0" max="5" min="4" style="14" width="1.58"/>
    <col collapsed="false" customWidth="true" hidden="false" outlineLevel="0" max="6" min="6" style="14" width="1.71"/>
    <col collapsed="false" customWidth="true" hidden="false" outlineLevel="0" max="1025" min="7" style="0" width="8.67"/>
  </cols>
  <sheetData>
    <row r="1" customFormat="false" ht="15" hidden="false" customHeight="true" outlineLevel="0" collapsed="false">
      <c r="B1" s="16"/>
      <c r="C1" s="19" t="s">
        <v>36</v>
      </c>
      <c r="G1" s="0" t="s">
        <v>37</v>
      </c>
    </row>
    <row r="2" customFormat="false" ht="15" hidden="false" customHeight="true" outlineLevel="0" collapsed="false">
      <c r="B2" s="24" t="s">
        <v>41</v>
      </c>
      <c r="C2" s="19"/>
      <c r="D2" s="25" t="s">
        <v>42</v>
      </c>
      <c r="E2" s="25"/>
      <c r="F2" s="25"/>
    </row>
    <row r="3" customFormat="false" ht="56.25" hidden="false" customHeight="false" outlineLevel="0" collapsed="false">
      <c r="A3" s="30" t="s">
        <v>49</v>
      </c>
      <c r="B3" s="16"/>
      <c r="C3" s="19"/>
    </row>
    <row r="4" customFormat="false" ht="18.75" hidden="false" customHeight="false" outlineLevel="0" collapsed="false">
      <c r="A4" s="30"/>
      <c r="B4" s="16"/>
      <c r="C4" s="285"/>
    </row>
    <row r="5" customFormat="false" ht="15" hidden="false" customHeight="false" outlineLevel="0" collapsed="false">
      <c r="A5" s="35" t="s">
        <v>57</v>
      </c>
      <c r="B5" s="36" t="str">
        <f aca="false">IF(LEFT(A5,3)="2.5", MID(A5,7,2),LEFT(A5,2))</f>
        <v>23</v>
      </c>
      <c r="C5" s="14" t="s">
        <v>58</v>
      </c>
      <c r="D5" s="37"/>
      <c r="G5" s="0" t="s">
        <v>1532</v>
      </c>
      <c r="H5" s="0" t="s">
        <v>1568</v>
      </c>
    </row>
    <row r="6" customFormat="false" ht="15" hidden="false" customHeight="false" outlineLevel="0" collapsed="false">
      <c r="A6" s="41" t="s">
        <v>65</v>
      </c>
      <c r="B6" s="36" t="str">
        <f aca="false">IF(LEFT(A6,3)="2.5", MID(A6,7,2),LEFT(A6,2))</f>
        <v>18</v>
      </c>
      <c r="C6" s="31" t="s">
        <v>58</v>
      </c>
      <c r="D6" s="42"/>
      <c r="E6" s="31"/>
      <c r="F6" s="31"/>
      <c r="G6" s="0" t="s">
        <v>1532</v>
      </c>
    </row>
    <row r="7" customFormat="false" ht="15" hidden="false" customHeight="false" outlineLevel="0" collapsed="false">
      <c r="A7" s="41"/>
      <c r="B7" s="36"/>
      <c r="C7" s="31"/>
      <c r="D7" s="31"/>
      <c r="E7" s="31"/>
      <c r="F7" s="31"/>
    </row>
    <row r="8" customFormat="false" ht="15" hidden="false" customHeight="false" outlineLevel="0" collapsed="false">
      <c r="A8" s="41" t="s">
        <v>73</v>
      </c>
      <c r="B8" s="36" t="str">
        <f aca="false">IF(LEFT(A8,3)="2.5", MID(A8,7,2),LEFT(A8,2))</f>
        <v>18</v>
      </c>
      <c r="C8" s="31" t="s">
        <v>58</v>
      </c>
      <c r="D8" s="47"/>
      <c r="E8" s="31"/>
      <c r="F8" s="31"/>
      <c r="G8" s="0" t="s">
        <v>1532</v>
      </c>
    </row>
    <row r="9" customFormat="false" ht="15" hidden="false" customHeight="false" outlineLevel="0" collapsed="false">
      <c r="A9" s="41" t="s">
        <v>78</v>
      </c>
      <c r="B9" s="36" t="str">
        <f aca="false">IF(LEFT(A9,3)="2.5", MID(A9,7,2),LEFT(A9,2))</f>
        <v>15</v>
      </c>
      <c r="C9" s="31" t="s">
        <v>58</v>
      </c>
      <c r="D9" s="48"/>
      <c r="E9" s="31"/>
      <c r="G9" s="0" t="s">
        <v>1531</v>
      </c>
    </row>
    <row r="10" customFormat="false" ht="15" hidden="false" customHeight="false" outlineLevel="0" collapsed="false">
      <c r="A10" s="41" t="s">
        <v>83</v>
      </c>
      <c r="B10" s="36" t="str">
        <f aca="false">IF(LEFT(A10,3)="2.5", MID(A10,7,2),LEFT(A10,2))</f>
        <v>13</v>
      </c>
      <c r="C10" s="31" t="s">
        <v>58</v>
      </c>
      <c r="D10" s="48"/>
      <c r="E10" s="31"/>
      <c r="F10" s="49"/>
      <c r="G10" s="0" t="s">
        <v>1530</v>
      </c>
    </row>
    <row r="11" customFormat="false" ht="15" hidden="false" customHeight="false" outlineLevel="0" collapsed="false">
      <c r="A11" s="41" t="s">
        <v>88</v>
      </c>
      <c r="B11" s="36" t="str">
        <f aca="false">IF(LEFT(A11,3)="2.5", MID(A11,7,2),LEFT(A11,2))</f>
        <v>23</v>
      </c>
      <c r="C11" s="31" t="s">
        <v>58</v>
      </c>
      <c r="D11" s="42"/>
      <c r="E11" s="31"/>
      <c r="F11" s="31"/>
      <c r="G11" s="0" t="s">
        <v>1532</v>
      </c>
    </row>
    <row r="12" customFormat="false" ht="15" hidden="false" customHeight="false" outlineLevel="0" collapsed="false">
      <c r="A12" s="52" t="s">
        <v>91</v>
      </c>
      <c r="B12" s="36" t="str">
        <f aca="false">IF(LEFT(A12,3)="2.5", MID(A12,7,2),LEFT(A12,2))</f>
        <v>23</v>
      </c>
      <c r="C12" s="31" t="s">
        <v>58</v>
      </c>
      <c r="D12" s="48"/>
      <c r="E12" s="31"/>
      <c r="F12" s="31"/>
      <c r="G12" s="0" t="s">
        <v>1532</v>
      </c>
    </row>
    <row r="13" customFormat="false" ht="15" hidden="false" customHeight="false" outlineLevel="0" collapsed="false">
      <c r="A13" s="56"/>
      <c r="B13" s="57"/>
      <c r="C13" s="31"/>
      <c r="D13" s="31"/>
      <c r="E13" s="31"/>
      <c r="F13" s="31"/>
    </row>
    <row r="14" customFormat="false" ht="15" hidden="false" customHeight="false" outlineLevel="0" collapsed="false">
      <c r="B14" s="57"/>
      <c r="C14" s="31"/>
      <c r="D14" s="31"/>
      <c r="E14" s="31"/>
      <c r="F14" s="31"/>
    </row>
    <row r="15" customFormat="false" ht="15" hidden="false" customHeight="false" outlineLevel="0" collapsed="false">
      <c r="A15" s="35" t="s">
        <v>100</v>
      </c>
      <c r="B15" s="36" t="str">
        <f aca="false">IF(LEFT(A15,3)="2.5", MID(A15,7,2),LEFT(A15,2))</f>
        <v>23</v>
      </c>
      <c r="C15" s="31" t="s">
        <v>58</v>
      </c>
      <c r="D15" s="48"/>
      <c r="E15" s="31"/>
      <c r="F15" s="31"/>
      <c r="G15" s="0" t="s">
        <v>1532</v>
      </c>
    </row>
    <row r="16" customFormat="false" ht="15" hidden="false" customHeight="false" outlineLevel="0" collapsed="false">
      <c r="A16" s="52" t="s">
        <v>101</v>
      </c>
      <c r="B16" s="36" t="str">
        <f aca="false">IF(LEFT(A16,3)="2.5", MID(A16,7,2),LEFT(A16,2))</f>
        <v>23</v>
      </c>
      <c r="C16" s="31" t="s">
        <v>58</v>
      </c>
      <c r="D16" s="47"/>
      <c r="E16" s="31"/>
      <c r="F16" s="31"/>
      <c r="G16" s="0" t="s">
        <v>1532</v>
      </c>
    </row>
    <row r="17" customFormat="false" ht="15" hidden="false" customHeight="false" outlineLevel="0" collapsed="false">
      <c r="A17" s="41" t="s">
        <v>105</v>
      </c>
      <c r="B17" s="36" t="str">
        <f aca="false">IF(LEFT(A17,3)="2.5", MID(A17,7,2),LEFT(A17,2))</f>
        <v>18</v>
      </c>
      <c r="C17" s="31" t="s">
        <v>58</v>
      </c>
      <c r="D17" s="48"/>
      <c r="E17" s="31"/>
      <c r="F17" s="31"/>
      <c r="G17" s="0" t="s">
        <v>1532</v>
      </c>
    </row>
    <row r="18" customFormat="false" ht="15" hidden="false" customHeight="false" outlineLevel="0" collapsed="false">
      <c r="A18" s="41" t="s">
        <v>110</v>
      </c>
      <c r="B18" s="36" t="str">
        <f aca="false">IF(LEFT(A18,3)="2.5", MID(A18,7,2),LEFT(A18,2))</f>
        <v>15</v>
      </c>
      <c r="C18" s="31" t="s">
        <v>58</v>
      </c>
      <c r="D18" s="42"/>
      <c r="E18" s="31"/>
      <c r="F18" s="31"/>
      <c r="G18" s="0" t="s">
        <v>1531</v>
      </c>
    </row>
    <row r="19" customFormat="false" ht="15" hidden="false" customHeight="false" outlineLevel="0" collapsed="false">
      <c r="A19" s="41" t="s">
        <v>114</v>
      </c>
      <c r="B19" s="36" t="str">
        <f aca="false">IF(LEFT(A19,3)="2.5", MID(A19,7,2),LEFT(A19,2))</f>
        <v>21</v>
      </c>
      <c r="C19" s="31" t="s">
        <v>58</v>
      </c>
      <c r="D19" s="48"/>
      <c r="E19" s="31"/>
      <c r="F19" s="31"/>
      <c r="G19" s="0" t="s">
        <v>1532</v>
      </c>
    </row>
    <row r="20" customFormat="false" ht="15" hidden="false" customHeight="false" outlineLevel="0" collapsed="false">
      <c r="A20" s="52" t="s">
        <v>116</v>
      </c>
      <c r="B20" s="36" t="str">
        <f aca="false">IF(LEFT(A20,3)="2.5", MID(A20,7,2),LEFT(A20,2))</f>
        <v>21</v>
      </c>
      <c r="C20" s="31" t="s">
        <v>58</v>
      </c>
      <c r="D20" s="48"/>
      <c r="E20" s="31"/>
      <c r="F20" s="31"/>
      <c r="G20" s="0" t="s">
        <v>1532</v>
      </c>
    </row>
    <row r="21" customFormat="false" ht="15" hidden="false" customHeight="false" outlineLevel="0" collapsed="false">
      <c r="A21" s="41" t="s">
        <v>121</v>
      </c>
      <c r="B21" s="36" t="str">
        <f aca="false">IF(LEFT(A21,3)="2.5", MID(A21,7,2),LEFT(A21,2))</f>
        <v>15</v>
      </c>
      <c r="C21" s="31" t="s">
        <v>58</v>
      </c>
      <c r="D21" s="48"/>
      <c r="E21" s="31"/>
      <c r="F21" s="31"/>
      <c r="G21" s="0" t="s">
        <v>1531</v>
      </c>
    </row>
    <row r="22" customFormat="false" ht="15" hidden="false" customHeight="false" outlineLevel="0" collapsed="false">
      <c r="A22" s="41" t="s">
        <v>125</v>
      </c>
      <c r="B22" s="36" t="str">
        <f aca="false">IF(LEFT(A22,3)="2.5", MID(A22,7,2),LEFT(A22,2))</f>
        <v>13</v>
      </c>
      <c r="C22" s="31" t="s">
        <v>58</v>
      </c>
      <c r="D22" s="48"/>
      <c r="E22" s="31"/>
      <c r="F22" s="49"/>
      <c r="G22" s="0" t="s">
        <v>1530</v>
      </c>
    </row>
    <row r="23" customFormat="false" ht="15" hidden="false" customHeight="false" outlineLevel="0" collapsed="false">
      <c r="A23" s="41" t="s">
        <v>129</v>
      </c>
      <c r="B23" s="36" t="str">
        <f aca="false">IF(LEFT(A23,3)="2.5", MID(A23,7,2),LEFT(A23,2))</f>
        <v>21</v>
      </c>
      <c r="C23" s="31" t="s">
        <v>58</v>
      </c>
      <c r="D23" s="48"/>
      <c r="E23" s="31"/>
      <c r="G23" s="0" t="s">
        <v>1532</v>
      </c>
    </row>
    <row r="24" customFormat="false" ht="15" hidden="false" customHeight="false" outlineLevel="0" collapsed="false">
      <c r="A24" s="52" t="s">
        <v>130</v>
      </c>
      <c r="B24" s="36" t="str">
        <f aca="false">IF(LEFT(A24,3)="2.5", MID(A24,7,2),LEFT(A24,2))</f>
        <v>21</v>
      </c>
      <c r="C24" s="31" t="s">
        <v>58</v>
      </c>
      <c r="D24" s="48"/>
      <c r="E24" s="31"/>
      <c r="G24" s="0" t="s">
        <v>1532</v>
      </c>
    </row>
    <row r="25" customFormat="false" ht="15" hidden="false" customHeight="false" outlineLevel="0" collapsed="false">
      <c r="A25" s="41" t="s">
        <v>134</v>
      </c>
      <c r="B25" s="36" t="str">
        <f aca="false">IF(LEFT(A25,3)="2.5", MID(A25,7,2),LEFT(A25,2))</f>
        <v>21</v>
      </c>
      <c r="C25" s="31" t="s">
        <v>58</v>
      </c>
      <c r="D25" s="48"/>
      <c r="E25" s="31"/>
      <c r="F25" s="31"/>
      <c r="G25" s="0" t="s">
        <v>1532</v>
      </c>
    </row>
    <row r="26" customFormat="false" ht="15" hidden="false" customHeight="false" outlineLevel="0" collapsed="false">
      <c r="A26" s="56" t="s">
        <v>135</v>
      </c>
      <c r="B26" s="36" t="str">
        <f aca="false">IF(LEFT(A26,3)="2.5", MID(A26,7,2),LEFT(A26,2))</f>
        <v>21</v>
      </c>
      <c r="C26" s="31" t="s">
        <v>58</v>
      </c>
      <c r="D26" s="48"/>
      <c r="E26" s="31"/>
      <c r="F26" s="31"/>
      <c r="G26" s="0" t="s">
        <v>1532</v>
      </c>
    </row>
    <row r="27" customFormat="false" ht="15" hidden="false" customHeight="false" outlineLevel="0" collapsed="false">
      <c r="A27" s="7"/>
      <c r="B27" s="57"/>
      <c r="C27" s="31"/>
      <c r="D27" s="31"/>
      <c r="E27" s="31"/>
      <c r="F27" s="31"/>
    </row>
    <row r="28" customFormat="false" ht="15" hidden="false" customHeight="false" outlineLevel="0" collapsed="false">
      <c r="A28" s="35" t="s">
        <v>139</v>
      </c>
      <c r="B28" s="36" t="str">
        <f aca="false">IF(LEFT(A28,3)="2.5", MID(A28,7,2),LEFT(A28,2))</f>
        <v>22</v>
      </c>
      <c r="C28" s="31" t="s">
        <v>58</v>
      </c>
      <c r="D28" s="48"/>
      <c r="E28" s="31"/>
      <c r="F28" s="31"/>
      <c r="G28" s="0" t="s">
        <v>1532</v>
      </c>
    </row>
    <row r="29" customFormat="false" ht="15" hidden="false" customHeight="false" outlineLevel="0" collapsed="false">
      <c r="A29" s="52" t="s">
        <v>140</v>
      </c>
      <c r="B29" s="36" t="str">
        <f aca="false">IF(LEFT(A29,3)="2.5", MID(A29,7,2),LEFT(A29,2))</f>
        <v>22</v>
      </c>
      <c r="C29" s="31" t="s">
        <v>58</v>
      </c>
      <c r="D29" s="47"/>
      <c r="E29" s="31"/>
      <c r="F29" s="31"/>
      <c r="G29" s="0" t="s">
        <v>1532</v>
      </c>
    </row>
    <row r="30" customFormat="false" ht="15" hidden="false" customHeight="false" outlineLevel="0" collapsed="false">
      <c r="A30" s="41" t="s">
        <v>144</v>
      </c>
      <c r="B30" s="36" t="str">
        <f aca="false">IF(LEFT(A30,3)="2.5", MID(A30,7,2),LEFT(A30,2))</f>
        <v>18</v>
      </c>
      <c r="C30" s="31" t="s">
        <v>58</v>
      </c>
      <c r="D30" s="48"/>
      <c r="E30" s="31"/>
      <c r="F30" s="31"/>
      <c r="G30" s="0" t="s">
        <v>1532</v>
      </c>
    </row>
    <row r="31" customFormat="false" ht="15" hidden="false" customHeight="false" outlineLevel="0" collapsed="false">
      <c r="A31" s="41" t="s">
        <v>148</v>
      </c>
      <c r="B31" s="36" t="str">
        <f aca="false">IF(LEFT(A31,3)="2.5", MID(A31,7,2),LEFT(A31,2))</f>
        <v>15</v>
      </c>
      <c r="C31" s="31" t="s">
        <v>58</v>
      </c>
      <c r="D31" s="42"/>
      <c r="E31" s="31"/>
      <c r="F31" s="31"/>
      <c r="G31" s="0" t="s">
        <v>1531</v>
      </c>
    </row>
    <row r="32" customFormat="false" ht="15" hidden="false" customHeight="false" outlineLevel="0" collapsed="false">
      <c r="A32" s="41" t="s">
        <v>152</v>
      </c>
      <c r="B32" s="36" t="str">
        <f aca="false">IF(LEFT(A32,3)="2.5", MID(A32,7,2),LEFT(A32,2))</f>
        <v>22</v>
      </c>
      <c r="C32" s="31" t="s">
        <v>58</v>
      </c>
      <c r="D32" s="48"/>
      <c r="E32" s="31"/>
      <c r="F32" s="31"/>
      <c r="G32" s="0" t="s">
        <v>1532</v>
      </c>
    </row>
    <row r="33" customFormat="false" ht="15" hidden="false" customHeight="false" outlineLevel="0" collapsed="false">
      <c r="A33" s="52" t="s">
        <v>153</v>
      </c>
      <c r="B33" s="36" t="str">
        <f aca="false">IF(LEFT(A33,3)="2.5", MID(A33,7,2),LEFT(A33,2))</f>
        <v>22</v>
      </c>
      <c r="C33" s="31" t="s">
        <v>58</v>
      </c>
      <c r="D33" s="48"/>
      <c r="E33" s="31"/>
      <c r="F33" s="31"/>
      <c r="G33" s="0" t="s">
        <v>1532</v>
      </c>
    </row>
    <row r="34" customFormat="false" ht="15" hidden="false" customHeight="false" outlineLevel="0" collapsed="false">
      <c r="A34" s="41" t="s">
        <v>157</v>
      </c>
      <c r="B34" s="36" t="str">
        <f aca="false">IF(LEFT(A34,3)="2.5", MID(A34,7,2),LEFT(A34,2))</f>
        <v>21</v>
      </c>
      <c r="C34" s="31" t="s">
        <v>58</v>
      </c>
      <c r="D34" s="48"/>
      <c r="E34" s="31"/>
      <c r="F34" s="31"/>
      <c r="G34" s="0" t="s">
        <v>1532</v>
      </c>
    </row>
    <row r="35" customFormat="false" ht="15" hidden="false" customHeight="false" outlineLevel="0" collapsed="false">
      <c r="A35" s="52" t="s">
        <v>158</v>
      </c>
      <c r="B35" s="36" t="str">
        <f aca="false">IF(LEFT(A35,3)="2.5", MID(A35,7,2),LEFT(A35,2))</f>
        <v>21</v>
      </c>
      <c r="C35" s="31" t="s">
        <v>58</v>
      </c>
      <c r="D35" s="48"/>
      <c r="E35" s="31"/>
      <c r="F35" s="31"/>
      <c r="G35" s="0" t="s">
        <v>1532</v>
      </c>
    </row>
    <row r="36" customFormat="false" ht="15" hidden="false" customHeight="false" outlineLevel="0" collapsed="false">
      <c r="A36" s="41" t="s">
        <v>162</v>
      </c>
      <c r="B36" s="36" t="str">
        <f aca="false">IF(LEFT(A36,3)="2.5", MID(A36,7,2),LEFT(A36,2))</f>
        <v>15</v>
      </c>
      <c r="C36" s="31" t="s">
        <v>58</v>
      </c>
      <c r="D36" s="48"/>
      <c r="E36" s="31"/>
      <c r="G36" s="0" t="s">
        <v>1531</v>
      </c>
    </row>
    <row r="37" customFormat="false" ht="15" hidden="false" customHeight="false" outlineLevel="0" collapsed="false">
      <c r="A37" s="41" t="s">
        <v>166</v>
      </c>
      <c r="B37" s="36" t="str">
        <f aca="false">IF(LEFT(A37,3)="2.5", MID(A37,7,2),LEFT(A37,2))</f>
        <v>22</v>
      </c>
      <c r="C37" s="31" t="s">
        <v>58</v>
      </c>
      <c r="D37" s="48"/>
      <c r="E37" s="31"/>
      <c r="F37" s="31"/>
      <c r="G37" s="0" t="s">
        <v>1532</v>
      </c>
    </row>
    <row r="38" customFormat="false" ht="15" hidden="false" customHeight="false" outlineLevel="0" collapsed="false">
      <c r="A38" s="52" t="s">
        <v>167</v>
      </c>
      <c r="B38" s="36" t="str">
        <f aca="false">IF(LEFT(A38,3)="2.5", MID(A38,7,2),LEFT(A38,2))</f>
        <v>22</v>
      </c>
      <c r="C38" s="31" t="s">
        <v>58</v>
      </c>
      <c r="D38" s="48"/>
      <c r="E38" s="31"/>
      <c r="F38" s="31"/>
      <c r="G38" s="0" t="s">
        <v>1532</v>
      </c>
    </row>
    <row r="39" customFormat="false" ht="15" hidden="false" customHeight="false" outlineLevel="0" collapsed="false">
      <c r="A39" s="41" t="s">
        <v>171</v>
      </c>
      <c r="B39" s="36" t="str">
        <f aca="false">IF(LEFT(A39,3)="2.5", MID(A39,7,2),LEFT(A39,2))</f>
        <v>22</v>
      </c>
      <c r="C39" s="31" t="s">
        <v>58</v>
      </c>
      <c r="D39" s="42"/>
      <c r="E39" s="31"/>
      <c r="F39" s="31"/>
      <c r="G39" s="0" t="s">
        <v>1532</v>
      </c>
    </row>
    <row r="40" customFormat="false" ht="15" hidden="false" customHeight="false" outlineLevel="0" collapsed="false">
      <c r="A40" s="56" t="s">
        <v>172</v>
      </c>
      <c r="B40" s="36" t="str">
        <f aca="false">IF(LEFT(A40,3)="2.5", MID(A40,7,2),LEFT(A40,2))</f>
        <v>22</v>
      </c>
      <c r="C40" s="31" t="s">
        <v>58</v>
      </c>
      <c r="D40" s="48"/>
      <c r="E40" s="31"/>
      <c r="F40" s="31"/>
      <c r="G40" s="0" t="s">
        <v>1532</v>
      </c>
    </row>
    <row r="41" customFormat="false" ht="15" hidden="false" customHeight="false" outlineLevel="0" collapsed="false">
      <c r="A41" s="7"/>
      <c r="B41" s="57"/>
      <c r="C41" s="31"/>
      <c r="D41" s="31"/>
      <c r="E41" s="31"/>
      <c r="F41" s="31"/>
    </row>
    <row r="42" customFormat="false" ht="15" hidden="false" customHeight="false" outlineLevel="0" collapsed="false">
      <c r="A42" s="35" t="s">
        <v>176</v>
      </c>
      <c r="B42" s="36" t="str">
        <f aca="false">IF(LEFT(A42,3)="2.5", MID(A42,7,2),LEFT(A42,2))</f>
        <v>13</v>
      </c>
      <c r="C42" s="31" t="s">
        <v>177</v>
      </c>
      <c r="D42" s="49"/>
      <c r="E42" s="31"/>
      <c r="F42" s="48"/>
      <c r="G42" s="0" t="s">
        <v>1529</v>
      </c>
    </row>
    <row r="43" customFormat="false" ht="15" hidden="false" customHeight="false" outlineLevel="0" collapsed="false">
      <c r="A43" s="41" t="s">
        <v>181</v>
      </c>
      <c r="B43" s="36" t="str">
        <f aca="false">IF(LEFT(A43,3)="2.5", MID(A43,7,2),LEFT(A43,2))</f>
        <v>13</v>
      </c>
      <c r="C43" s="31" t="s">
        <v>177</v>
      </c>
      <c r="D43" s="49"/>
      <c r="E43" s="31"/>
      <c r="F43" s="48"/>
      <c r="G43" s="0" t="s">
        <v>1529</v>
      </c>
    </row>
    <row r="44" customFormat="false" ht="15" hidden="false" customHeight="false" outlineLevel="0" collapsed="false">
      <c r="A44" s="41" t="s">
        <v>185</v>
      </c>
      <c r="B44" s="36" t="str">
        <f aca="false">IF(LEFT(A44,3)="2.5", MID(A44,7,2),LEFT(A44,2))</f>
        <v>13</v>
      </c>
      <c r="C44" s="31" t="s">
        <v>177</v>
      </c>
      <c r="D44" s="49"/>
      <c r="E44" s="31"/>
      <c r="F44" s="48"/>
      <c r="G44" s="0" t="s">
        <v>1529</v>
      </c>
    </row>
    <row r="45" customFormat="false" ht="15" hidden="false" customHeight="false" outlineLevel="0" collapsed="false">
      <c r="A45" s="41" t="s">
        <v>189</v>
      </c>
      <c r="B45" s="36" t="str">
        <f aca="false">IF(LEFT(A45,3)="2.5", MID(A45,7,2),LEFT(A45,2))</f>
        <v>15</v>
      </c>
      <c r="C45" s="31" t="s">
        <v>177</v>
      </c>
      <c r="D45" s="49"/>
      <c r="E45" s="48"/>
      <c r="F45" s="48"/>
      <c r="G45" s="0" t="s">
        <v>1540</v>
      </c>
    </row>
    <row r="46" customFormat="false" ht="15" hidden="false" customHeight="false" outlineLevel="0" collapsed="false">
      <c r="A46" s="41" t="s">
        <v>193</v>
      </c>
      <c r="B46" s="36" t="str">
        <f aca="false">IF(LEFT(A46,3)="2.5", MID(A46,7,2),LEFT(A46,2))</f>
        <v>13</v>
      </c>
      <c r="C46" s="31" t="s">
        <v>177</v>
      </c>
      <c r="D46" s="49"/>
      <c r="E46" s="31"/>
      <c r="F46" s="48"/>
      <c r="G46" s="0" t="s">
        <v>1529</v>
      </c>
    </row>
    <row r="47" customFormat="false" ht="15" hidden="false" customHeight="false" outlineLevel="0" collapsed="false">
      <c r="A47" s="41"/>
      <c r="B47" s="57"/>
      <c r="C47" s="31"/>
      <c r="D47" s="31"/>
      <c r="E47" s="31"/>
      <c r="F47" s="31"/>
    </row>
    <row r="48" customFormat="false" ht="15" hidden="false" customHeight="false" outlineLevel="0" collapsed="false">
      <c r="A48" s="41"/>
      <c r="B48" s="57"/>
      <c r="C48" s="31"/>
      <c r="D48" s="31"/>
      <c r="E48" s="31"/>
      <c r="F48" s="31"/>
    </row>
    <row r="49" customFormat="false" ht="15" hidden="false" customHeight="false" outlineLevel="0" collapsed="false">
      <c r="A49" s="67"/>
      <c r="B49" s="57"/>
      <c r="C49" s="31"/>
      <c r="D49" s="31"/>
      <c r="E49" s="31"/>
      <c r="F49" s="31"/>
    </row>
    <row r="50" customFormat="false" ht="15" hidden="false" customHeight="false" outlineLevel="0" collapsed="false">
      <c r="A50" s="7"/>
      <c r="B50" s="57"/>
      <c r="C50" s="31"/>
      <c r="D50" s="31"/>
      <c r="E50" s="31"/>
      <c r="F50" s="31"/>
    </row>
    <row r="51" customFormat="false" ht="15" hidden="false" customHeight="false" outlineLevel="0" collapsed="false">
      <c r="A51" s="35" t="s">
        <v>199</v>
      </c>
      <c r="B51" s="36" t="str">
        <f aca="false">IF(LEFT(A51,3)="2.5", MID(A51,7,2),LEFT(A51,2))</f>
        <v>24</v>
      </c>
      <c r="C51" s="31" t="s">
        <v>58</v>
      </c>
      <c r="D51" s="68"/>
      <c r="E51" s="31"/>
      <c r="F51" s="31"/>
      <c r="G51" s="0" t="s">
        <v>1532</v>
      </c>
    </row>
    <row r="52" customFormat="false" ht="15" hidden="false" customHeight="false" outlineLevel="0" collapsed="false">
      <c r="A52" s="41" t="s">
        <v>202</v>
      </c>
      <c r="B52" s="36" t="str">
        <f aca="false">IF(LEFT(A52,3)="2.5", MID(A52,7,2),LEFT(A52,2))</f>
        <v>19</v>
      </c>
      <c r="C52" s="31" t="s">
        <v>58</v>
      </c>
      <c r="D52" s="68"/>
      <c r="E52" s="31"/>
      <c r="F52" s="31"/>
      <c r="G52" s="0" t="s">
        <v>1532</v>
      </c>
    </row>
    <row r="53" customFormat="false" ht="15" hidden="false" customHeight="false" outlineLevel="0" collapsed="false">
      <c r="A53" s="41"/>
      <c r="B53" s="36"/>
      <c r="C53" s="31" t="s">
        <v>58</v>
      </c>
      <c r="D53" s="68"/>
      <c r="E53" s="31"/>
      <c r="F53" s="31"/>
    </row>
    <row r="54" customFormat="false" ht="15" hidden="false" customHeight="false" outlineLevel="0" collapsed="false">
      <c r="A54" s="41" t="s">
        <v>206</v>
      </c>
      <c r="B54" s="36" t="str">
        <f aca="false">IF(LEFT(A54,3)="2.5", MID(A54,7,2),LEFT(A54,2))</f>
        <v>19</v>
      </c>
      <c r="C54" s="31" t="s">
        <v>58</v>
      </c>
      <c r="D54" s="68"/>
      <c r="E54" s="31"/>
      <c r="F54" s="31"/>
      <c r="G54" s="0" t="s">
        <v>1532</v>
      </c>
    </row>
    <row r="55" customFormat="false" ht="15" hidden="false" customHeight="false" outlineLevel="0" collapsed="false">
      <c r="A55" s="41" t="s">
        <v>209</v>
      </c>
      <c r="B55" s="36" t="str">
        <f aca="false">IF(LEFT(A55,3)="2.5", MID(A55,7,2),LEFT(A55,2))</f>
        <v>16</v>
      </c>
      <c r="C55" s="31" t="s">
        <v>58</v>
      </c>
      <c r="D55" s="69"/>
      <c r="E55" s="31"/>
      <c r="F55" s="31"/>
      <c r="G55" s="0" t="s">
        <v>1531</v>
      </c>
    </row>
    <row r="56" customFormat="false" ht="15" hidden="false" customHeight="false" outlineLevel="0" collapsed="false">
      <c r="A56" s="41" t="s">
        <v>212</v>
      </c>
      <c r="B56" s="36" t="str">
        <f aca="false">IF(LEFT(A56,3)="2.5", MID(A56,7,2),LEFT(A56,2))</f>
        <v>14</v>
      </c>
      <c r="C56" s="31" t="s">
        <v>58</v>
      </c>
      <c r="D56" s="68"/>
      <c r="E56" s="31"/>
      <c r="F56" s="49"/>
      <c r="G56" s="0" t="s">
        <v>1530</v>
      </c>
    </row>
    <row r="57" customFormat="false" ht="15" hidden="false" customHeight="false" outlineLevel="0" collapsed="false">
      <c r="A57" s="41"/>
      <c r="B57" s="57"/>
      <c r="C57" s="31"/>
      <c r="D57" s="31"/>
      <c r="E57" s="31"/>
      <c r="F57" s="31"/>
    </row>
    <row r="58" customFormat="false" ht="15" hidden="false" customHeight="false" outlineLevel="0" collapsed="false">
      <c r="A58" s="67"/>
      <c r="B58" s="57"/>
      <c r="C58" s="31"/>
      <c r="D58" s="31"/>
      <c r="E58" s="31"/>
      <c r="F58" s="31"/>
    </row>
    <row r="59" customFormat="false" ht="15" hidden="false" customHeight="false" outlineLevel="0" collapsed="false">
      <c r="A59" s="7"/>
      <c r="B59" s="57"/>
      <c r="C59" s="31"/>
      <c r="D59" s="31"/>
      <c r="E59" s="31"/>
      <c r="F59" s="31"/>
    </row>
    <row r="60" customFormat="false" ht="15" hidden="false" customHeight="false" outlineLevel="0" collapsed="false">
      <c r="A60" s="35" t="s">
        <v>217</v>
      </c>
      <c r="B60" s="36" t="str">
        <f aca="false">IF(LEFT(A60,3)="2.5", MID(A60,7,2),LEFT(A60,2))</f>
        <v>24</v>
      </c>
      <c r="C60" s="31" t="s">
        <v>58</v>
      </c>
      <c r="D60" s="68"/>
      <c r="E60" s="31"/>
      <c r="F60" s="31"/>
      <c r="G60" s="0" t="s">
        <v>1532</v>
      </c>
    </row>
    <row r="61" customFormat="false" ht="15" hidden="false" customHeight="false" outlineLevel="0" collapsed="false">
      <c r="A61" s="41" t="s">
        <v>220</v>
      </c>
      <c r="B61" s="36" t="str">
        <f aca="false">IF(LEFT(A61,3)="2.5", MID(A61,7,2),LEFT(A61,2))</f>
        <v>19</v>
      </c>
      <c r="C61" s="31" t="s">
        <v>58</v>
      </c>
      <c r="D61" s="68"/>
      <c r="E61" s="31"/>
      <c r="F61" s="31"/>
      <c r="G61" s="0" t="s">
        <v>1532</v>
      </c>
    </row>
    <row r="62" customFormat="false" ht="15" hidden="false" customHeight="false" outlineLevel="0" collapsed="false">
      <c r="A62" s="41" t="s">
        <v>223</v>
      </c>
      <c r="B62" s="36" t="str">
        <f aca="false">IF(LEFT(A62,3)="2.5", MID(A62,7,2),LEFT(A62,2))</f>
        <v>16</v>
      </c>
      <c r="C62" s="31" t="s">
        <v>58</v>
      </c>
      <c r="D62" s="68"/>
      <c r="E62" s="31"/>
      <c r="F62" s="31"/>
      <c r="G62" s="0" t="s">
        <v>1531</v>
      </c>
    </row>
    <row r="63" customFormat="false" ht="15" hidden="false" customHeight="false" outlineLevel="0" collapsed="false">
      <c r="A63" s="41" t="s">
        <v>226</v>
      </c>
      <c r="B63" s="36" t="str">
        <f aca="false">IF(LEFT(A63,3)="2.5", MID(A63,7,2),LEFT(A63,2))</f>
        <v>19</v>
      </c>
      <c r="C63" s="31" t="s">
        <v>58</v>
      </c>
      <c r="D63" s="68"/>
      <c r="E63" s="31"/>
      <c r="F63" s="31"/>
      <c r="G63" s="0" t="s">
        <v>1532</v>
      </c>
    </row>
    <row r="64" customFormat="false" ht="15" hidden="false" customHeight="false" outlineLevel="0" collapsed="false">
      <c r="A64" s="41" t="s">
        <v>229</v>
      </c>
      <c r="B64" s="36" t="str">
        <f aca="false">IF(LEFT(A64,3)="2.5", MID(A64,7,2),LEFT(A64,2))</f>
        <v>16</v>
      </c>
      <c r="C64" s="31" t="s">
        <v>58</v>
      </c>
      <c r="D64" s="69"/>
      <c r="E64" s="31"/>
      <c r="F64" s="31"/>
      <c r="G64" s="0" t="s">
        <v>1531</v>
      </c>
    </row>
    <row r="65" customFormat="false" ht="15" hidden="false" customHeight="false" outlineLevel="0" collapsed="false">
      <c r="A65" s="41" t="s">
        <v>232</v>
      </c>
      <c r="B65" s="36" t="str">
        <f aca="false">IF(LEFT(A65,3)="2.5", MID(A65,7,2),LEFT(A65,2))</f>
        <v>14</v>
      </c>
      <c r="C65" s="31" t="s">
        <v>58</v>
      </c>
      <c r="D65" s="68"/>
      <c r="E65" s="31"/>
      <c r="F65" s="49"/>
      <c r="G65" s="0" t="s">
        <v>1530</v>
      </c>
    </row>
    <row r="66" customFormat="false" ht="15" hidden="false" customHeight="false" outlineLevel="0" collapsed="false">
      <c r="A66" s="41"/>
      <c r="B66" s="57"/>
      <c r="C66" s="31"/>
      <c r="D66" s="31"/>
      <c r="E66" s="31"/>
      <c r="F66" s="31"/>
    </row>
    <row r="67" customFormat="false" ht="15" hidden="false" customHeight="false" outlineLevel="0" collapsed="false">
      <c r="A67" s="67"/>
      <c r="B67" s="57"/>
      <c r="C67" s="31"/>
      <c r="D67" s="31"/>
      <c r="E67" s="31"/>
      <c r="F67" s="31"/>
    </row>
    <row r="68" customFormat="false" ht="15" hidden="false" customHeight="false" outlineLevel="0" collapsed="false">
      <c r="A68" s="7"/>
      <c r="B68" s="57"/>
      <c r="C68" s="31"/>
      <c r="D68" s="31"/>
      <c r="E68" s="31"/>
      <c r="F68" s="31"/>
    </row>
    <row r="69" customFormat="false" ht="15" hidden="false" customHeight="false" outlineLevel="0" collapsed="false">
      <c r="A69" s="35" t="s">
        <v>237</v>
      </c>
      <c r="B69" s="36" t="str">
        <f aca="false">IF(LEFT(A69,3)="2.5", MID(A69,7,2),LEFT(A69,2))</f>
        <v>24</v>
      </c>
      <c r="C69" s="31" t="s">
        <v>58</v>
      </c>
      <c r="D69" s="68"/>
      <c r="E69" s="31"/>
      <c r="F69" s="31"/>
      <c r="G69" s="0" t="s">
        <v>1532</v>
      </c>
    </row>
    <row r="70" customFormat="false" ht="15" hidden="false" customHeight="false" outlineLevel="0" collapsed="false">
      <c r="A70" s="41" t="s">
        <v>241</v>
      </c>
      <c r="B70" s="36" t="str">
        <f aca="false">IF(LEFT(A70,3)="2.5", MID(A70,7,2),LEFT(A70,2))</f>
        <v>19</v>
      </c>
      <c r="C70" s="31" t="s">
        <v>58</v>
      </c>
      <c r="D70" s="68"/>
      <c r="E70" s="31"/>
      <c r="F70" s="31"/>
      <c r="G70" s="0" t="s">
        <v>1532</v>
      </c>
    </row>
    <row r="71" customFormat="false" ht="15" hidden="false" customHeight="false" outlineLevel="0" collapsed="false">
      <c r="A71" s="41" t="s">
        <v>244</v>
      </c>
      <c r="B71" s="36" t="str">
        <f aca="false">IF(LEFT(A71,3)="2.5", MID(A71,7,2),LEFT(A71,2))</f>
        <v>16</v>
      </c>
      <c r="C71" s="31" t="s">
        <v>58</v>
      </c>
      <c r="D71" s="68"/>
      <c r="E71" s="31"/>
      <c r="F71" s="31"/>
      <c r="G71" s="0" t="s">
        <v>1531</v>
      </c>
    </row>
    <row r="72" customFormat="false" ht="15" hidden="false" customHeight="false" outlineLevel="0" collapsed="false">
      <c r="A72" s="41" t="s">
        <v>247</v>
      </c>
      <c r="B72" s="36" t="str">
        <f aca="false">IF(LEFT(A72,3)="2.5", MID(A72,7,2),LEFT(A72,2))</f>
        <v>19</v>
      </c>
      <c r="C72" s="31" t="s">
        <v>58</v>
      </c>
      <c r="D72" s="68"/>
      <c r="E72" s="31"/>
      <c r="F72" s="31"/>
      <c r="G72" s="0" t="s">
        <v>1532</v>
      </c>
    </row>
    <row r="73" customFormat="false" ht="15" hidden="false" customHeight="false" outlineLevel="0" collapsed="false">
      <c r="A73" s="41" t="s">
        <v>250</v>
      </c>
      <c r="B73" s="36" t="str">
        <f aca="false">IF(LEFT(A73,3)="2.5", MID(A73,7,2),LEFT(A73,2))</f>
        <v>19</v>
      </c>
      <c r="C73" s="31" t="s">
        <v>58</v>
      </c>
      <c r="D73" s="69"/>
      <c r="E73" s="31"/>
      <c r="F73" s="31"/>
      <c r="G73" s="0" t="s">
        <v>1532</v>
      </c>
    </row>
    <row r="74" customFormat="false" ht="15" hidden="false" customHeight="false" outlineLevel="0" collapsed="false">
      <c r="A74" s="41" t="s">
        <v>253</v>
      </c>
      <c r="B74" s="36" t="str">
        <f aca="false">IF(LEFT(A74,3)="2.5", MID(A74,7,2),LEFT(A74,2))</f>
        <v>16</v>
      </c>
      <c r="C74" s="31" t="s">
        <v>58</v>
      </c>
      <c r="D74" s="68"/>
      <c r="E74" s="31"/>
      <c r="F74" s="31"/>
      <c r="G74" s="0" t="s">
        <v>1531</v>
      </c>
    </row>
    <row r="75" customFormat="false" ht="15" hidden="false" customHeight="false" outlineLevel="0" collapsed="false">
      <c r="A75" s="41"/>
      <c r="B75" s="57"/>
      <c r="C75" s="31"/>
      <c r="D75" s="31"/>
      <c r="E75" s="31"/>
      <c r="F75" s="31"/>
    </row>
    <row r="76" customFormat="false" ht="15" hidden="false" customHeight="false" outlineLevel="0" collapsed="false">
      <c r="A76" s="67"/>
      <c r="B76" s="57"/>
      <c r="C76" s="31"/>
      <c r="D76" s="31"/>
      <c r="E76" s="31"/>
      <c r="F76" s="31"/>
    </row>
    <row r="77" customFormat="false" ht="15" hidden="false" customHeight="false" outlineLevel="0" collapsed="false">
      <c r="A77" s="7"/>
      <c r="B77" s="57"/>
      <c r="C77" s="31"/>
      <c r="D77" s="31"/>
      <c r="E77" s="31"/>
      <c r="F77" s="31"/>
    </row>
    <row r="78" customFormat="false" ht="15" hidden="false" customHeight="false" outlineLevel="0" collapsed="false">
      <c r="A78" s="35" t="s">
        <v>259</v>
      </c>
      <c r="B78" s="36" t="str">
        <f aca="false">IF(LEFT(A78,3)="2.5", MID(A78,7,2),LEFT(A78,2))</f>
        <v>14</v>
      </c>
      <c r="C78" s="31" t="s">
        <v>177</v>
      </c>
      <c r="D78" s="49"/>
      <c r="E78" s="31"/>
      <c r="F78" s="68"/>
      <c r="G78" s="0" t="s">
        <v>1529</v>
      </c>
    </row>
    <row r="79" customFormat="false" ht="15" hidden="false" customHeight="false" outlineLevel="0" collapsed="false">
      <c r="A79" s="41" t="s">
        <v>263</v>
      </c>
      <c r="B79" s="36" t="str">
        <f aca="false">IF(LEFT(A79,3)="2.5", MID(A79,7,2),LEFT(A79,2))</f>
        <v>14</v>
      </c>
      <c r="C79" s="31" t="s">
        <v>177</v>
      </c>
      <c r="D79" s="49"/>
      <c r="E79" s="31"/>
      <c r="F79" s="68"/>
      <c r="G79" s="0" t="s">
        <v>1529</v>
      </c>
    </row>
    <row r="80" customFormat="false" ht="15" hidden="false" customHeight="false" outlineLevel="0" collapsed="false">
      <c r="A80" s="41" t="s">
        <v>267</v>
      </c>
      <c r="B80" s="36" t="str">
        <f aca="false">IF(LEFT(A80,3)="2.5", MID(A80,7,2),LEFT(A80,2))</f>
        <v>13</v>
      </c>
      <c r="C80" s="31" t="s">
        <v>177</v>
      </c>
      <c r="D80" s="49"/>
      <c r="E80" s="31"/>
      <c r="F80" s="68"/>
      <c r="G80" s="0" t="s">
        <v>1529</v>
      </c>
    </row>
    <row r="81" customFormat="false" ht="15" hidden="false" customHeight="false" outlineLevel="0" collapsed="false">
      <c r="A81" s="41" t="s">
        <v>271</v>
      </c>
      <c r="B81" s="36" t="str">
        <f aca="false">IF(LEFT(A81,3)="2.5", MID(A81,7,2),LEFT(A81,2))</f>
        <v>16</v>
      </c>
      <c r="C81" s="31" t="s">
        <v>177</v>
      </c>
      <c r="D81" s="49"/>
      <c r="E81" s="48"/>
      <c r="F81" s="68"/>
      <c r="G81" s="0" t="s">
        <v>1540</v>
      </c>
    </row>
    <row r="82" customFormat="false" ht="15" hidden="false" customHeight="false" outlineLevel="0" collapsed="false">
      <c r="A82" s="41"/>
      <c r="B82" s="36"/>
      <c r="C82" s="31"/>
      <c r="D82" s="31"/>
      <c r="E82" s="31"/>
      <c r="F82" s="31"/>
    </row>
    <row r="83" customFormat="false" ht="15" hidden="false" customHeight="false" outlineLevel="0" collapsed="false">
      <c r="A83" s="41"/>
      <c r="B83" s="36"/>
      <c r="C83" s="31"/>
      <c r="D83" s="31"/>
      <c r="E83" s="31"/>
      <c r="F83" s="31"/>
    </row>
    <row r="84" customFormat="false" ht="15" hidden="false" customHeight="false" outlineLevel="0" collapsed="false">
      <c r="A84" s="41"/>
      <c r="B84" s="57"/>
      <c r="C84" s="31"/>
      <c r="D84" s="31"/>
      <c r="E84" s="31"/>
      <c r="F84" s="31"/>
    </row>
    <row r="85" customFormat="false" ht="15" hidden="false" customHeight="false" outlineLevel="0" collapsed="false">
      <c r="A85" s="67"/>
      <c r="B85" s="57"/>
      <c r="C85" s="31"/>
      <c r="D85" s="31"/>
      <c r="E85" s="31"/>
      <c r="F85" s="31"/>
    </row>
    <row r="86" customFormat="false" ht="15" hidden="false" customHeight="false" outlineLevel="0" collapsed="false">
      <c r="A86" s="7"/>
      <c r="B86" s="57"/>
      <c r="C86" s="31"/>
      <c r="D86" s="31"/>
      <c r="E86" s="31"/>
      <c r="F86" s="31"/>
      <c r="H86" s="0" t="s">
        <v>1569</v>
      </c>
    </row>
    <row r="87" customFormat="false" ht="15" hidden="false" customHeight="false" outlineLevel="0" collapsed="false">
      <c r="A87" s="35" t="s">
        <v>278</v>
      </c>
      <c r="B87" s="36" t="str">
        <f aca="false">IF(LEFT(A87,3)="2.5", MID(A87,7,2),LEFT(A87,2))</f>
        <v>24</v>
      </c>
      <c r="C87" s="31" t="s">
        <v>58</v>
      </c>
      <c r="D87" s="69"/>
      <c r="E87" s="31"/>
      <c r="F87" s="31"/>
      <c r="G87" s="0" t="s">
        <v>1532</v>
      </c>
    </row>
    <row r="88" customFormat="false" ht="15" hidden="false" customHeight="false" outlineLevel="0" collapsed="false">
      <c r="A88" s="41" t="s">
        <v>281</v>
      </c>
      <c r="B88" s="36" t="str">
        <f aca="false">IF(LEFT(A88,3)="2.5", MID(A88,7,2),LEFT(A88,2))</f>
        <v>20</v>
      </c>
      <c r="C88" s="31" t="s">
        <v>58</v>
      </c>
      <c r="D88" s="68"/>
      <c r="E88" s="31"/>
      <c r="F88" s="31"/>
      <c r="G88" s="0" t="s">
        <v>1532</v>
      </c>
    </row>
    <row r="89" customFormat="false" ht="15" hidden="false" customHeight="false" outlineLevel="0" collapsed="false">
      <c r="A89" s="41"/>
      <c r="B89" s="36"/>
      <c r="C89" s="31"/>
      <c r="D89" s="31"/>
      <c r="E89" s="31"/>
      <c r="F89" s="31"/>
    </row>
    <row r="90" customFormat="false" ht="15" hidden="false" customHeight="false" outlineLevel="0" collapsed="false">
      <c r="A90" s="41" t="s">
        <v>285</v>
      </c>
      <c r="B90" s="36" t="str">
        <f aca="false">IF(LEFT(A90,3)="2.5", MID(A90,7,2),LEFT(A90,2))</f>
        <v>20</v>
      </c>
      <c r="C90" s="31" t="s">
        <v>58</v>
      </c>
      <c r="D90" s="68"/>
      <c r="E90" s="31"/>
      <c r="F90" s="31"/>
      <c r="G90" s="0" t="s">
        <v>1532</v>
      </c>
    </row>
    <row r="91" customFormat="false" ht="15" hidden="false" customHeight="false" outlineLevel="0" collapsed="false">
      <c r="A91" s="41" t="s">
        <v>288</v>
      </c>
      <c r="B91" s="36" t="str">
        <f aca="false">IF(LEFT(A91,3)="2.5", MID(A91,7,2),LEFT(A91,2))</f>
        <v>17</v>
      </c>
      <c r="C91" s="31" t="s">
        <v>58</v>
      </c>
      <c r="D91" s="70"/>
      <c r="E91" s="31"/>
      <c r="F91" s="31"/>
      <c r="G91" s="0" t="s">
        <v>1531</v>
      </c>
    </row>
    <row r="92" customFormat="false" ht="15" hidden="false" customHeight="false" outlineLevel="0" collapsed="false">
      <c r="A92" s="41" t="s">
        <v>291</v>
      </c>
      <c r="B92" s="36" t="str">
        <f aca="false">IF(LEFT(A92,3)="2.5", MID(A92,7,2),LEFT(A92,2))</f>
        <v>14</v>
      </c>
      <c r="C92" s="31" t="s">
        <v>58</v>
      </c>
      <c r="D92" s="68"/>
      <c r="E92" s="31"/>
      <c r="F92" s="49"/>
      <c r="G92" s="0" t="s">
        <v>1530</v>
      </c>
    </row>
    <row r="93" customFormat="false" ht="15" hidden="false" customHeight="false" outlineLevel="0" collapsed="false">
      <c r="A93" s="41"/>
      <c r="B93" s="57"/>
      <c r="C93" s="31"/>
      <c r="D93" s="31"/>
      <c r="E93" s="31"/>
      <c r="F93" s="31"/>
    </row>
    <row r="94" customFormat="false" ht="15" hidden="false" customHeight="false" outlineLevel="0" collapsed="false">
      <c r="A94" s="67"/>
      <c r="B94" s="57"/>
      <c r="C94" s="31"/>
      <c r="D94" s="31"/>
      <c r="E94" s="31"/>
      <c r="F94" s="31"/>
    </row>
    <row r="95" customFormat="false" ht="15" hidden="false" customHeight="false" outlineLevel="0" collapsed="false">
      <c r="A95" s="7"/>
      <c r="B95" s="57"/>
      <c r="C95" s="31"/>
      <c r="D95" s="31"/>
      <c r="E95" s="31"/>
      <c r="F95" s="31"/>
    </row>
    <row r="96" customFormat="false" ht="15" hidden="false" customHeight="false" outlineLevel="0" collapsed="false">
      <c r="A96" s="35" t="s">
        <v>296</v>
      </c>
      <c r="B96" s="36" t="str">
        <f aca="false">IF(LEFT(A96,3)="2.5", MID(A96,7,2),LEFT(A96,2))</f>
        <v>24</v>
      </c>
      <c r="C96" s="31" t="s">
        <v>58</v>
      </c>
      <c r="D96" s="68"/>
      <c r="E96" s="31"/>
      <c r="F96" s="31"/>
      <c r="G96" s="0" t="s">
        <v>1532</v>
      </c>
    </row>
    <row r="97" customFormat="false" ht="15" hidden="false" customHeight="false" outlineLevel="0" collapsed="false">
      <c r="A97" s="41" t="s">
        <v>299</v>
      </c>
      <c r="B97" s="36" t="str">
        <f aca="false">IF(LEFT(A97,3)="2.5", MID(A97,7,2),LEFT(A97,2))</f>
        <v>20</v>
      </c>
      <c r="C97" s="31" t="s">
        <v>58</v>
      </c>
      <c r="D97" s="68"/>
      <c r="E97" s="31"/>
      <c r="F97" s="31"/>
      <c r="G97" s="0" t="s">
        <v>1532</v>
      </c>
    </row>
    <row r="98" customFormat="false" ht="15" hidden="false" customHeight="false" outlineLevel="0" collapsed="false">
      <c r="A98" s="41" t="s">
        <v>302</v>
      </c>
      <c r="B98" s="36" t="str">
        <f aca="false">IF(LEFT(A98,3)="2.5", MID(A98,7,2),LEFT(A98,2))</f>
        <v>17</v>
      </c>
      <c r="C98" s="31" t="s">
        <v>58</v>
      </c>
      <c r="D98" s="68"/>
      <c r="E98" s="31"/>
      <c r="F98" s="31"/>
      <c r="G98" s="0" t="s">
        <v>1531</v>
      </c>
    </row>
    <row r="99" customFormat="false" ht="15" hidden="false" customHeight="false" outlineLevel="0" collapsed="false">
      <c r="A99" s="41" t="s">
        <v>305</v>
      </c>
      <c r="B99" s="36" t="str">
        <f aca="false">IF(LEFT(A99,3)="2.5", MID(A99,7,2),LEFT(A99,2))</f>
        <v>20</v>
      </c>
      <c r="C99" s="31" t="s">
        <v>58</v>
      </c>
      <c r="D99" s="68"/>
      <c r="E99" s="31"/>
      <c r="F99" s="31"/>
      <c r="G99" s="0" t="s">
        <v>1532</v>
      </c>
    </row>
    <row r="100" customFormat="false" ht="15" hidden="false" customHeight="false" outlineLevel="0" collapsed="false">
      <c r="A100" s="41" t="s">
        <v>308</v>
      </c>
      <c r="B100" s="36" t="str">
        <f aca="false">IF(LEFT(A100,3)="2.5", MID(A100,7,2),LEFT(A100,2))</f>
        <v>17</v>
      </c>
      <c r="C100" s="31" t="s">
        <v>58</v>
      </c>
      <c r="D100" s="69"/>
      <c r="E100" s="31"/>
      <c r="F100" s="31"/>
      <c r="G100" s="0" t="s">
        <v>1531</v>
      </c>
    </row>
    <row r="101" customFormat="false" ht="15" hidden="false" customHeight="false" outlineLevel="0" collapsed="false">
      <c r="A101" s="41" t="s">
        <v>311</v>
      </c>
      <c r="B101" s="36" t="str">
        <f aca="false">IF(LEFT(A101,3)="2.5", MID(A101,7,2),LEFT(A101,2))</f>
        <v>14</v>
      </c>
      <c r="C101" s="31" t="s">
        <v>58</v>
      </c>
      <c r="D101" s="68"/>
      <c r="E101" s="31"/>
      <c r="F101" s="49"/>
      <c r="G101" s="0" t="s">
        <v>1530</v>
      </c>
    </row>
    <row r="102" customFormat="false" ht="15" hidden="false" customHeight="false" outlineLevel="0" collapsed="false">
      <c r="A102" s="41"/>
      <c r="B102" s="57"/>
      <c r="C102" s="31"/>
      <c r="D102" s="31"/>
      <c r="E102" s="31"/>
      <c r="F102" s="31"/>
    </row>
    <row r="103" customFormat="false" ht="15" hidden="false" customHeight="false" outlineLevel="0" collapsed="false">
      <c r="A103" s="67"/>
      <c r="B103" s="57"/>
      <c r="C103" s="31"/>
      <c r="D103" s="31"/>
      <c r="E103" s="31"/>
      <c r="F103" s="31"/>
    </row>
    <row r="104" customFormat="false" ht="15" hidden="false" customHeight="false" outlineLevel="0" collapsed="false">
      <c r="A104" s="7"/>
      <c r="B104" s="57"/>
      <c r="C104" s="31"/>
      <c r="D104" s="31"/>
      <c r="E104" s="31"/>
      <c r="F104" s="31"/>
    </row>
    <row r="105" customFormat="false" ht="15" hidden="false" customHeight="false" outlineLevel="0" collapsed="false">
      <c r="A105" s="35" t="s">
        <v>316</v>
      </c>
      <c r="B105" s="36" t="str">
        <f aca="false">IF(LEFT(A105,3)="2.5", MID(A105,7,2),LEFT(A105,2))</f>
        <v>24</v>
      </c>
      <c r="C105" s="31" t="s">
        <v>58</v>
      </c>
      <c r="D105" s="68"/>
      <c r="E105" s="31"/>
      <c r="F105" s="31"/>
      <c r="G105" s="0" t="s">
        <v>1532</v>
      </c>
    </row>
    <row r="106" customFormat="false" ht="15" hidden="false" customHeight="false" outlineLevel="0" collapsed="false">
      <c r="A106" s="41" t="s">
        <v>319</v>
      </c>
      <c r="B106" s="36" t="str">
        <f aca="false">IF(LEFT(A106,3)="2.5", MID(A106,7,2),LEFT(A106,2))</f>
        <v>20</v>
      </c>
      <c r="C106" s="31" t="s">
        <v>58</v>
      </c>
      <c r="D106" s="68"/>
      <c r="E106" s="31"/>
      <c r="F106" s="31"/>
      <c r="G106" s="0" t="s">
        <v>1532</v>
      </c>
    </row>
    <row r="107" customFormat="false" ht="15" hidden="false" customHeight="false" outlineLevel="0" collapsed="false">
      <c r="A107" s="41" t="s">
        <v>322</v>
      </c>
      <c r="B107" s="36" t="str">
        <f aca="false">IF(LEFT(A107,3)="2.5", MID(A107,7,2),LEFT(A107,2))</f>
        <v>17</v>
      </c>
      <c r="C107" s="31" t="s">
        <v>58</v>
      </c>
      <c r="D107" s="68"/>
      <c r="E107" s="31"/>
      <c r="F107" s="31"/>
      <c r="G107" s="0" t="s">
        <v>1531</v>
      </c>
    </row>
    <row r="108" customFormat="false" ht="15" hidden="false" customHeight="false" outlineLevel="0" collapsed="false">
      <c r="A108" s="41" t="s">
        <v>325</v>
      </c>
      <c r="B108" s="36" t="str">
        <f aca="false">IF(LEFT(A108,3)="2.5", MID(A108,7,2),LEFT(A108,2))</f>
        <v>20</v>
      </c>
      <c r="C108" s="31" t="s">
        <v>58</v>
      </c>
      <c r="D108" s="68"/>
      <c r="E108" s="31"/>
      <c r="F108" s="31"/>
      <c r="G108" s="0" t="s">
        <v>1532</v>
      </c>
    </row>
    <row r="109" customFormat="false" ht="15" hidden="false" customHeight="false" outlineLevel="0" collapsed="false">
      <c r="A109" s="41" t="s">
        <v>328</v>
      </c>
      <c r="B109" s="36" t="str">
        <f aca="false">IF(LEFT(A109,3)="2.5", MID(A109,7,2),LEFT(A109,2))</f>
        <v>20</v>
      </c>
      <c r="C109" s="31" t="s">
        <v>58</v>
      </c>
      <c r="D109" s="69"/>
      <c r="E109" s="31"/>
      <c r="F109" s="31"/>
      <c r="G109" s="0" t="s">
        <v>1532</v>
      </c>
    </row>
    <row r="110" customFormat="false" ht="15" hidden="false" customHeight="false" outlineLevel="0" collapsed="false">
      <c r="A110" s="41" t="s">
        <v>331</v>
      </c>
      <c r="B110" s="36" t="str">
        <f aca="false">IF(LEFT(A110,3)="2.5", MID(A110,7,2),LEFT(A110,2))</f>
        <v>17</v>
      </c>
      <c r="C110" s="31" t="s">
        <v>58</v>
      </c>
      <c r="D110" s="68"/>
      <c r="E110" s="31"/>
      <c r="F110" s="31"/>
      <c r="G110" s="0" t="s">
        <v>1531</v>
      </c>
    </row>
    <row r="111" customFormat="false" ht="15" hidden="false" customHeight="false" outlineLevel="0" collapsed="false">
      <c r="A111" s="41"/>
      <c r="B111" s="57"/>
      <c r="D111" s="31"/>
      <c r="F111" s="31"/>
    </row>
    <row r="112" customFormat="false" ht="15" hidden="false" customHeight="false" outlineLevel="0" collapsed="false">
      <c r="A112" s="67"/>
      <c r="B112" s="57"/>
      <c r="D112" s="31"/>
      <c r="F112" s="31"/>
    </row>
    <row r="113" customFormat="false" ht="15" hidden="false" customHeight="false" outlineLevel="0" collapsed="false">
      <c r="A113" s="7"/>
      <c r="B113" s="57"/>
      <c r="D113" s="31"/>
      <c r="F113" s="31"/>
    </row>
    <row r="114" customFormat="false" ht="15" hidden="false" customHeight="false" outlineLevel="0" collapsed="false">
      <c r="A114" s="35" t="s">
        <v>336</v>
      </c>
      <c r="B114" s="36" t="str">
        <f aca="false">IF(LEFT(A114,3)="2.5", MID(A114,7,2),LEFT(A114,2))</f>
        <v>14</v>
      </c>
      <c r="C114" s="31" t="s">
        <v>177</v>
      </c>
      <c r="D114" s="49"/>
      <c r="E114" s="31"/>
      <c r="F114" s="68"/>
      <c r="G114" s="0" t="s">
        <v>1529</v>
      </c>
    </row>
    <row r="115" customFormat="false" ht="15" hidden="false" customHeight="false" outlineLevel="0" collapsed="false">
      <c r="A115" s="41" t="s">
        <v>339</v>
      </c>
      <c r="B115" s="36" t="str">
        <f aca="false">IF(LEFT(A115,3)="2.5", MID(A115,7,2),LEFT(A115,2))</f>
        <v>14</v>
      </c>
      <c r="C115" s="31" t="s">
        <v>177</v>
      </c>
      <c r="D115" s="49"/>
      <c r="E115" s="31"/>
      <c r="F115" s="68"/>
      <c r="G115" s="0" t="s">
        <v>1529</v>
      </c>
    </row>
    <row r="116" customFormat="false" ht="15" hidden="false" customHeight="false" outlineLevel="0" collapsed="false">
      <c r="A116" s="41" t="s">
        <v>342</v>
      </c>
      <c r="B116" s="36" t="str">
        <f aca="false">IF(LEFT(A116,3)="2.5", MID(A116,7,2),LEFT(A116,2))</f>
        <v>13</v>
      </c>
      <c r="C116" s="31" t="s">
        <v>177</v>
      </c>
      <c r="D116" s="49"/>
      <c r="E116" s="31"/>
      <c r="F116" s="68"/>
      <c r="G116" s="0" t="s">
        <v>1529</v>
      </c>
    </row>
    <row r="117" customFormat="false" ht="15" hidden="false" customHeight="false" outlineLevel="0" collapsed="false">
      <c r="A117" s="41" t="s">
        <v>345</v>
      </c>
      <c r="B117" s="36" t="str">
        <f aca="false">IF(LEFT(A117,3)="2.5", MID(A117,7,2),LEFT(A117,2))</f>
        <v>17</v>
      </c>
      <c r="C117" s="31" t="s">
        <v>177</v>
      </c>
      <c r="D117" s="49"/>
      <c r="E117" s="68"/>
      <c r="F117" s="68"/>
      <c r="G117" s="0" t="s">
        <v>1540</v>
      </c>
    </row>
    <row r="118" customFormat="false" ht="15" hidden="false" customHeight="false" outlineLevel="0" collapsed="false">
      <c r="A118" s="41"/>
      <c r="B118" s="36"/>
      <c r="C118" s="31"/>
      <c r="D118" s="31"/>
      <c r="E118" s="31"/>
      <c r="F118" s="31"/>
    </row>
    <row r="119" customFormat="false" ht="15" hidden="false" customHeight="false" outlineLevel="0" collapsed="false">
      <c r="A119" s="41"/>
      <c r="B119" s="36"/>
      <c r="C119" s="31"/>
      <c r="D119" s="31"/>
      <c r="E119" s="31"/>
      <c r="F119" s="31"/>
    </row>
    <row r="120" customFormat="false" ht="15" hidden="false" customHeight="false" outlineLevel="0" collapsed="false">
      <c r="A120" s="35" t="s">
        <v>379</v>
      </c>
      <c r="B120" s="36" t="str">
        <f aca="false">IF(LEFT(A120,3)="2.5", MID(A120,7,2),LEFT(A120,2))</f>
        <v>11</v>
      </c>
      <c r="C120" s="14" t="s">
        <v>58</v>
      </c>
      <c r="D120" s="37"/>
    </row>
    <row r="121" customFormat="false" ht="15" hidden="false" customHeight="false" outlineLevel="0" collapsed="false">
      <c r="A121" s="41" t="s">
        <v>383</v>
      </c>
      <c r="B121" s="36" t="str">
        <f aca="false">IF(LEFT(A121,3)="2.5", MID(A121,7,2),LEFT(A121,2))</f>
        <v>6 </v>
      </c>
      <c r="C121" s="31" t="s">
        <v>58</v>
      </c>
      <c r="D121" s="48"/>
      <c r="E121" s="31"/>
      <c r="F121" s="31"/>
    </row>
    <row r="122" customFormat="false" ht="15" hidden="false" customHeight="false" outlineLevel="0" collapsed="false">
      <c r="A122" s="41" t="s">
        <v>387</v>
      </c>
      <c r="B122" s="36" t="str">
        <f aca="false">IF(LEFT(A122,3)="2.5", MID(A122,7,2),LEFT(A122,2))</f>
        <v>3 </v>
      </c>
      <c r="C122" s="31" t="s">
        <v>58</v>
      </c>
      <c r="D122" s="48"/>
      <c r="E122" s="31"/>
      <c r="F122" s="31"/>
    </row>
    <row r="123" customFormat="false" ht="15" hidden="false" customHeight="false" outlineLevel="0" collapsed="false">
      <c r="A123" s="41" t="s">
        <v>391</v>
      </c>
      <c r="B123" s="36" t="str">
        <f aca="false">IF(LEFT(A123,3)="2.5", MID(A123,7,2),LEFT(A123,2))</f>
        <v>6 </v>
      </c>
      <c r="C123" s="31" t="s">
        <v>58</v>
      </c>
      <c r="D123" s="48"/>
      <c r="E123" s="31"/>
      <c r="F123" s="31"/>
    </row>
    <row r="124" customFormat="false" ht="15" hidden="false" customHeight="false" outlineLevel="0" collapsed="false">
      <c r="A124" s="41" t="s">
        <v>395</v>
      </c>
      <c r="B124" s="36" t="str">
        <f aca="false">IF(LEFT(A124,3)="2.5", MID(A124,7,2),LEFT(A124,2))</f>
        <v>3 </v>
      </c>
      <c r="C124" s="31" t="s">
        <v>58</v>
      </c>
      <c r="D124" s="48"/>
      <c r="E124" s="31"/>
    </row>
    <row r="125" customFormat="false" ht="15" hidden="false" customHeight="false" outlineLevel="0" collapsed="false">
      <c r="A125" s="41" t="s">
        <v>399</v>
      </c>
      <c r="B125" s="36" t="str">
        <f aca="false">IF(LEFT(A125,3)="2.5", MID(A125,7,2),LEFT(A125,2))</f>
        <v>1 </v>
      </c>
      <c r="C125" s="31" t="s">
        <v>58</v>
      </c>
      <c r="D125" s="48"/>
      <c r="E125" s="31"/>
      <c r="F125" s="49"/>
    </row>
    <row r="126" customFormat="false" ht="15" hidden="false" customHeight="false" outlineLevel="0" collapsed="false">
      <c r="A126" s="41" t="s">
        <v>403</v>
      </c>
      <c r="B126" s="36" t="str">
        <f aca="false">IF(LEFT(A126,3)="2.5", MID(A126,7,2),LEFT(A126,2))</f>
        <v>11</v>
      </c>
      <c r="C126" s="31" t="s">
        <v>58</v>
      </c>
      <c r="D126" s="42"/>
      <c r="E126" s="31"/>
      <c r="F126" s="31"/>
    </row>
    <row r="127" customFormat="false" ht="15" hidden="false" customHeight="false" outlineLevel="0" collapsed="false">
      <c r="A127" s="52" t="s">
        <v>405</v>
      </c>
      <c r="B127" s="36" t="str">
        <f aca="false">IF(LEFT(A127,3)="2.5", MID(A127,7,2),LEFT(A127,2))</f>
        <v>11</v>
      </c>
      <c r="C127" s="31" t="s">
        <v>58</v>
      </c>
      <c r="D127" s="48"/>
      <c r="E127" s="31"/>
      <c r="F127" s="31"/>
    </row>
    <row r="128" customFormat="false" ht="15" hidden="false" customHeight="false" outlineLevel="0" collapsed="false">
      <c r="A128" s="106"/>
      <c r="B128" s="57"/>
      <c r="C128" s="31"/>
      <c r="D128" s="31"/>
      <c r="E128" s="31"/>
      <c r="F128" s="31"/>
    </row>
    <row r="129" customFormat="false" ht="15" hidden="false" customHeight="false" outlineLevel="0" collapsed="false">
      <c r="A129" s="6"/>
      <c r="B129" s="57"/>
      <c r="C129" s="31"/>
      <c r="D129" s="31"/>
      <c r="E129" s="31"/>
      <c r="F129" s="31"/>
    </row>
    <row r="130" customFormat="false" ht="15" hidden="false" customHeight="false" outlineLevel="0" collapsed="false">
      <c r="A130" s="35" t="s">
        <v>411</v>
      </c>
      <c r="B130" s="36" t="str">
        <f aca="false">IF(LEFT(A130,3)="2.5", MID(A130,7,2),LEFT(A130,2))</f>
        <v>11</v>
      </c>
      <c r="C130" s="31" t="s">
        <v>58</v>
      </c>
      <c r="D130" s="48"/>
      <c r="E130" s="31"/>
      <c r="F130" s="31"/>
    </row>
    <row r="131" customFormat="false" ht="15" hidden="false" customHeight="false" outlineLevel="0" collapsed="false">
      <c r="A131" s="52" t="s">
        <v>413</v>
      </c>
      <c r="B131" s="36" t="str">
        <f aca="false">IF(LEFT(A131,3)="2.5", MID(A131,7,2),LEFT(A131,2))</f>
        <v>11</v>
      </c>
      <c r="C131" s="31" t="s">
        <v>58</v>
      </c>
      <c r="D131" s="47"/>
      <c r="E131" s="31"/>
      <c r="F131" s="31"/>
    </row>
    <row r="132" customFormat="false" ht="15" hidden="false" customHeight="false" outlineLevel="0" collapsed="false">
      <c r="A132" s="41" t="s">
        <v>417</v>
      </c>
      <c r="B132" s="36" t="str">
        <f aca="false">IF(LEFT(A132,3)="2.5", MID(A132,7,2),LEFT(A132,2))</f>
        <v>6 </v>
      </c>
      <c r="C132" s="31" t="s">
        <v>58</v>
      </c>
      <c r="D132" s="48"/>
      <c r="E132" s="31"/>
      <c r="F132" s="31"/>
    </row>
    <row r="133" customFormat="false" ht="15" hidden="false" customHeight="false" outlineLevel="0" collapsed="false">
      <c r="A133" s="41" t="s">
        <v>421</v>
      </c>
      <c r="B133" s="36" t="str">
        <f aca="false">IF(LEFT(A133,3)="2.5", MID(A133,7,2),LEFT(A133,2))</f>
        <v>3 </v>
      </c>
      <c r="C133" s="31" t="s">
        <v>58</v>
      </c>
      <c r="D133" s="42"/>
      <c r="E133" s="31"/>
      <c r="F133" s="31"/>
    </row>
    <row r="134" customFormat="false" ht="15" hidden="false" customHeight="false" outlineLevel="0" collapsed="false">
      <c r="A134" s="41" t="s">
        <v>425</v>
      </c>
      <c r="B134" s="36" t="str">
        <f aca="false">IF(LEFT(A134,3)="2.5", MID(A134,7,2),LEFT(A134,2))</f>
        <v>9 </v>
      </c>
      <c r="C134" s="31" t="s">
        <v>58</v>
      </c>
      <c r="D134" s="48"/>
      <c r="E134" s="31"/>
      <c r="F134" s="31"/>
    </row>
    <row r="135" customFormat="false" ht="15" hidden="false" customHeight="false" outlineLevel="0" collapsed="false">
      <c r="A135" s="52" t="s">
        <v>427</v>
      </c>
      <c r="B135" s="36" t="str">
        <f aca="false">IF(LEFT(A135,3)="2.5", MID(A135,7,2),LEFT(A135,2))</f>
        <v>9 </v>
      </c>
      <c r="C135" s="31" t="s">
        <v>58</v>
      </c>
      <c r="D135" s="48"/>
      <c r="E135" s="31"/>
      <c r="F135" s="31"/>
    </row>
    <row r="136" customFormat="false" ht="15" hidden="false" customHeight="false" outlineLevel="0" collapsed="false">
      <c r="A136" s="41" t="s">
        <v>432</v>
      </c>
      <c r="B136" s="36" t="str">
        <f aca="false">IF(LEFT(A136,3)="2.5", MID(A136,7,2),LEFT(A136,2))</f>
        <v>3 </v>
      </c>
      <c r="C136" s="31" t="s">
        <v>58</v>
      </c>
      <c r="D136" s="48"/>
      <c r="E136" s="31"/>
      <c r="F136" s="31"/>
    </row>
    <row r="137" customFormat="false" ht="15" hidden="false" customHeight="false" outlineLevel="0" collapsed="false">
      <c r="A137" s="41" t="s">
        <v>436</v>
      </c>
      <c r="B137" s="36" t="str">
        <f aca="false">IF(LEFT(A137,3)="2.5", MID(A137,7,2),LEFT(A137,2))</f>
        <v>1 </v>
      </c>
      <c r="C137" s="31" t="s">
        <v>58</v>
      </c>
      <c r="D137" s="48"/>
      <c r="E137" s="31"/>
      <c r="F137" s="49"/>
    </row>
    <row r="138" customFormat="false" ht="15" hidden="false" customHeight="false" outlineLevel="0" collapsed="false">
      <c r="A138" s="41" t="s">
        <v>440</v>
      </c>
      <c r="B138" s="36" t="str">
        <f aca="false">IF(LEFT(A138,3)="2.5", MID(A138,7,2),LEFT(A138,2))</f>
        <v>9 </v>
      </c>
      <c r="C138" s="31" t="s">
        <v>58</v>
      </c>
      <c r="D138" s="48"/>
      <c r="E138" s="31"/>
    </row>
    <row r="139" customFormat="false" ht="15" hidden="false" customHeight="false" outlineLevel="0" collapsed="false">
      <c r="A139" s="52" t="s">
        <v>441</v>
      </c>
      <c r="B139" s="36" t="str">
        <f aca="false">IF(LEFT(A139,3)="2.5", MID(A139,7,2),LEFT(A139,2))</f>
        <v>9 </v>
      </c>
      <c r="C139" s="31" t="s">
        <v>58</v>
      </c>
      <c r="D139" s="48"/>
      <c r="E139" s="31"/>
    </row>
    <row r="140" customFormat="false" ht="15" hidden="false" customHeight="false" outlineLevel="0" collapsed="false">
      <c r="A140" s="41" t="s">
        <v>445</v>
      </c>
      <c r="B140" s="36" t="str">
        <f aca="false">IF(LEFT(A140,3)="2.5", MID(A140,7,2),LEFT(A140,2))</f>
        <v>9 </v>
      </c>
      <c r="C140" s="31" t="s">
        <v>58</v>
      </c>
      <c r="D140" s="48"/>
      <c r="E140" s="31"/>
      <c r="F140" s="31"/>
    </row>
    <row r="141" customFormat="false" ht="15" hidden="false" customHeight="false" outlineLevel="0" collapsed="false">
      <c r="A141" s="56" t="s">
        <v>446</v>
      </c>
      <c r="B141" s="36" t="str">
        <f aca="false">IF(LEFT(A141,3)="2.5", MID(A141,7,2),LEFT(A141,2))</f>
        <v>9 </v>
      </c>
      <c r="C141" s="31" t="s">
        <v>58</v>
      </c>
      <c r="D141" s="48"/>
      <c r="E141" s="31"/>
      <c r="F141" s="31"/>
    </row>
    <row r="142" customFormat="false" ht="15" hidden="false" customHeight="false" outlineLevel="0" collapsed="false">
      <c r="A142" s="6"/>
      <c r="B142" s="57"/>
      <c r="C142" s="31"/>
      <c r="D142" s="31"/>
      <c r="E142" s="31"/>
      <c r="F142" s="31"/>
    </row>
    <row r="143" customFormat="false" ht="15" hidden="false" customHeight="false" outlineLevel="0" collapsed="false">
      <c r="A143" s="35" t="s">
        <v>450</v>
      </c>
      <c r="B143" s="36" t="str">
        <f aca="false">IF(LEFT(A143,3)="2.5", MID(A143,7,2),LEFT(A143,2))</f>
        <v>10</v>
      </c>
      <c r="C143" s="31" t="s">
        <v>58</v>
      </c>
      <c r="D143" s="48"/>
      <c r="E143" s="31"/>
      <c r="F143" s="31"/>
    </row>
    <row r="144" customFormat="false" ht="15" hidden="false" customHeight="false" outlineLevel="0" collapsed="false">
      <c r="A144" s="52" t="s">
        <v>451</v>
      </c>
      <c r="B144" s="36" t="str">
        <f aca="false">IF(LEFT(A144,3)="2.5", MID(A144,7,2),LEFT(A144,2))</f>
        <v>10</v>
      </c>
      <c r="C144" s="31" t="s">
        <v>58</v>
      </c>
      <c r="D144" s="47"/>
      <c r="E144" s="31"/>
      <c r="F144" s="31"/>
    </row>
    <row r="145" customFormat="false" ht="15" hidden="false" customHeight="false" outlineLevel="0" collapsed="false">
      <c r="A145" s="41" t="s">
        <v>455</v>
      </c>
      <c r="B145" s="36" t="str">
        <f aca="false">IF(LEFT(A145,3)="2.5", MID(A145,7,2),LEFT(A145,2))</f>
        <v>6 </v>
      </c>
      <c r="C145" s="31" t="s">
        <v>58</v>
      </c>
      <c r="D145" s="48"/>
      <c r="E145" s="31"/>
      <c r="F145" s="31"/>
    </row>
    <row r="146" customFormat="false" ht="15" hidden="false" customHeight="false" outlineLevel="0" collapsed="false">
      <c r="A146" s="41" t="s">
        <v>459</v>
      </c>
      <c r="B146" s="36" t="str">
        <f aca="false">IF(LEFT(A146,3)="2.5", MID(A146,7,2),LEFT(A146,2))</f>
        <v>3 </v>
      </c>
      <c r="C146" s="31" t="s">
        <v>58</v>
      </c>
      <c r="D146" s="42"/>
      <c r="E146" s="31"/>
      <c r="F146" s="31"/>
    </row>
    <row r="147" customFormat="false" ht="15" hidden="false" customHeight="false" outlineLevel="0" collapsed="false">
      <c r="A147" s="41" t="s">
        <v>463</v>
      </c>
      <c r="B147" s="36" t="str">
        <f aca="false">IF(LEFT(A147,3)="2.5", MID(A147,7,2),LEFT(A147,2))</f>
        <v>10</v>
      </c>
      <c r="C147" s="31" t="s">
        <v>58</v>
      </c>
      <c r="D147" s="48"/>
      <c r="E147" s="31"/>
      <c r="F147" s="31"/>
    </row>
    <row r="148" customFormat="false" ht="15" hidden="false" customHeight="false" outlineLevel="0" collapsed="false">
      <c r="A148" s="52" t="s">
        <v>464</v>
      </c>
      <c r="B148" s="36" t="str">
        <f aca="false">IF(LEFT(A148,3)="2.5", MID(A148,7,2),LEFT(A148,2))</f>
        <v>10</v>
      </c>
      <c r="C148" s="31" t="s">
        <v>58</v>
      </c>
      <c r="D148" s="48"/>
      <c r="E148" s="31"/>
      <c r="F148" s="31"/>
    </row>
    <row r="149" customFormat="false" ht="15" hidden="false" customHeight="false" outlineLevel="0" collapsed="false">
      <c r="A149" s="41" t="s">
        <v>468</v>
      </c>
      <c r="B149" s="36" t="str">
        <f aca="false">IF(LEFT(A149,3)="2.5", MID(A149,7,2),LEFT(A149,2))</f>
        <v>9 </v>
      </c>
      <c r="C149" s="31" t="s">
        <v>58</v>
      </c>
      <c r="D149" s="48"/>
      <c r="E149" s="31"/>
      <c r="F149" s="31"/>
    </row>
    <row r="150" customFormat="false" ht="15" hidden="false" customHeight="false" outlineLevel="0" collapsed="false">
      <c r="A150" s="52" t="s">
        <v>469</v>
      </c>
      <c r="B150" s="36" t="str">
        <f aca="false">IF(LEFT(A150,3)="2.5", MID(A150,7,2),LEFT(A150,2))</f>
        <v>9 </v>
      </c>
      <c r="C150" s="31" t="s">
        <v>58</v>
      </c>
      <c r="D150" s="48"/>
      <c r="E150" s="31"/>
      <c r="F150" s="31"/>
    </row>
    <row r="151" customFormat="false" ht="15" hidden="false" customHeight="false" outlineLevel="0" collapsed="false">
      <c r="A151" s="41" t="s">
        <v>473</v>
      </c>
      <c r="B151" s="36" t="str">
        <f aca="false">IF(LEFT(A151,3)="2.5", MID(A151,7,2),LEFT(A151,2))</f>
        <v>3 </v>
      </c>
      <c r="C151" s="31" t="s">
        <v>58</v>
      </c>
      <c r="D151" s="48"/>
      <c r="E151" s="31"/>
    </row>
    <row r="152" customFormat="false" ht="15" hidden="false" customHeight="false" outlineLevel="0" collapsed="false">
      <c r="A152" s="41" t="s">
        <v>477</v>
      </c>
      <c r="B152" s="36" t="str">
        <f aca="false">IF(LEFT(A152,3)="2.5", MID(A152,7,2),LEFT(A152,2))</f>
        <v>10</v>
      </c>
      <c r="C152" s="31" t="s">
        <v>58</v>
      </c>
      <c r="D152" s="48"/>
      <c r="E152" s="31"/>
      <c r="F152" s="31"/>
    </row>
    <row r="153" customFormat="false" ht="15" hidden="false" customHeight="false" outlineLevel="0" collapsed="false">
      <c r="A153" s="52" t="s">
        <v>478</v>
      </c>
      <c r="B153" s="36" t="str">
        <f aca="false">IF(LEFT(A153,3)="2.5", MID(A153,7,2),LEFT(A153,2))</f>
        <v>10</v>
      </c>
      <c r="C153" s="31" t="s">
        <v>58</v>
      </c>
      <c r="D153" s="48"/>
      <c r="E153" s="31"/>
      <c r="F153" s="31"/>
    </row>
    <row r="154" customFormat="false" ht="15" hidden="false" customHeight="false" outlineLevel="0" collapsed="false">
      <c r="A154" s="41" t="s">
        <v>482</v>
      </c>
      <c r="B154" s="36" t="str">
        <f aca="false">IF(LEFT(A154,3)="2.5", MID(A154,7,2),LEFT(A154,2))</f>
        <v>10</v>
      </c>
      <c r="C154" s="31" t="s">
        <v>58</v>
      </c>
      <c r="D154" s="42"/>
      <c r="E154" s="31"/>
      <c r="F154" s="31"/>
    </row>
    <row r="155" customFormat="false" ht="15" hidden="false" customHeight="false" outlineLevel="0" collapsed="false">
      <c r="A155" s="56" t="s">
        <v>483</v>
      </c>
      <c r="B155" s="36" t="str">
        <f aca="false">IF(LEFT(A155,3)="2.5", MID(A155,7,2),LEFT(A155,2))</f>
        <v>10</v>
      </c>
      <c r="C155" s="31" t="s">
        <v>58</v>
      </c>
      <c r="D155" s="48"/>
      <c r="E155" s="31"/>
      <c r="F155" s="31"/>
    </row>
    <row r="156" customFormat="false" ht="15" hidden="false" customHeight="false" outlineLevel="0" collapsed="false">
      <c r="A156" s="6"/>
      <c r="B156" s="57"/>
      <c r="C156" s="31"/>
      <c r="D156" s="31"/>
      <c r="E156" s="31"/>
      <c r="F156" s="31"/>
    </row>
    <row r="157" customFormat="false" ht="15" hidden="false" customHeight="false" outlineLevel="0" collapsed="false">
      <c r="A157" s="108" t="s">
        <v>487</v>
      </c>
      <c r="B157" s="36" t="str">
        <f aca="false">IF(LEFT(A157,3)="2.5", MID(A157,7,2),LEFT(A157,2))</f>
        <v>1 </v>
      </c>
      <c r="C157" s="31" t="s">
        <v>177</v>
      </c>
      <c r="D157" s="49"/>
      <c r="E157" s="31"/>
      <c r="F157" s="48"/>
    </row>
    <row r="158" customFormat="false" ht="15" hidden="false" customHeight="false" outlineLevel="0" collapsed="false">
      <c r="A158" s="41" t="s">
        <v>491</v>
      </c>
      <c r="B158" s="36" t="str">
        <f aca="false">IF(LEFT(A158,3)="2.5", MID(A158,7,2),LEFT(A158,2))</f>
        <v>1 </v>
      </c>
      <c r="C158" s="31" t="s">
        <v>177</v>
      </c>
      <c r="D158" s="49"/>
      <c r="E158" s="31"/>
      <c r="F158" s="48"/>
    </row>
    <row r="159" customFormat="false" ht="15" hidden="false" customHeight="false" outlineLevel="0" collapsed="false">
      <c r="A159" s="41" t="s">
        <v>495</v>
      </c>
      <c r="B159" s="36" t="str">
        <f aca="false">IF(LEFT(A159,3)="2.5", MID(A159,7,2),LEFT(A159,2))</f>
        <v>1 </v>
      </c>
      <c r="C159" s="31" t="s">
        <v>177</v>
      </c>
      <c r="D159" s="49"/>
      <c r="E159" s="31"/>
      <c r="F159" s="48"/>
    </row>
    <row r="160" customFormat="false" ht="15" hidden="false" customHeight="false" outlineLevel="0" collapsed="false">
      <c r="A160" s="41"/>
      <c r="B160" s="57"/>
      <c r="C160" s="31"/>
      <c r="D160" s="31"/>
      <c r="E160" s="31"/>
      <c r="F160" s="31"/>
    </row>
    <row r="161" customFormat="false" ht="15" hidden="false" customHeight="false" outlineLevel="0" collapsed="false">
      <c r="A161" s="41" t="s">
        <v>500</v>
      </c>
      <c r="B161" s="36" t="str">
        <f aca="false">IF(LEFT(A161,3)="2.5", MID(A161,7,2),LEFT(A161,2))</f>
        <v>1 </v>
      </c>
      <c r="C161" s="31" t="s">
        <v>177</v>
      </c>
      <c r="D161" s="49"/>
      <c r="E161" s="31"/>
      <c r="F161" s="48"/>
    </row>
    <row r="162" customFormat="false" ht="15" hidden="false" customHeight="false" outlineLevel="0" collapsed="false">
      <c r="A162" s="41"/>
      <c r="B162" s="57"/>
      <c r="C162" s="31"/>
      <c r="D162" s="31"/>
      <c r="E162" s="31"/>
      <c r="F162" s="31"/>
    </row>
    <row r="163" customFormat="false" ht="15" hidden="false" customHeight="false" outlineLevel="0" collapsed="false">
      <c r="A163" s="41"/>
      <c r="B163" s="57"/>
      <c r="C163" s="31"/>
      <c r="D163" s="31"/>
      <c r="E163" s="31"/>
      <c r="F163" s="31"/>
    </row>
    <row r="164" customFormat="false" ht="15" hidden="false" customHeight="false" outlineLevel="0" collapsed="false">
      <c r="A164" s="109"/>
      <c r="B164" s="57"/>
      <c r="C164" s="31"/>
      <c r="D164" s="31"/>
      <c r="E164" s="31"/>
      <c r="F164" s="31"/>
    </row>
    <row r="165" customFormat="false" ht="15" hidden="false" customHeight="false" outlineLevel="0" collapsed="false">
      <c r="A165" s="6"/>
      <c r="B165" s="57"/>
      <c r="C165" s="31"/>
      <c r="D165" s="31"/>
      <c r="E165" s="31"/>
      <c r="F165" s="31"/>
    </row>
    <row r="166" customFormat="false" ht="15" hidden="false" customHeight="false" outlineLevel="0" collapsed="false">
      <c r="A166" s="35" t="s">
        <v>506</v>
      </c>
      <c r="B166" s="36" t="str">
        <f aca="false">IF(LEFT(A166,3)="2.5", MID(A166,7,2),LEFT(A166,2))</f>
        <v>12</v>
      </c>
      <c r="C166" s="31" t="s">
        <v>58</v>
      </c>
      <c r="D166" s="68"/>
      <c r="E166" s="31"/>
      <c r="F166" s="31"/>
    </row>
    <row r="167" customFormat="false" ht="15" hidden="false" customHeight="false" outlineLevel="0" collapsed="false">
      <c r="A167" s="41" t="s">
        <v>509</v>
      </c>
      <c r="B167" s="36" t="str">
        <f aca="false">IF(LEFT(A167,3)="2.5", MID(A167,7,2),LEFT(A167,2))</f>
        <v>7 </v>
      </c>
      <c r="C167" s="31" t="s">
        <v>58</v>
      </c>
      <c r="D167" s="68"/>
      <c r="E167" s="31"/>
      <c r="F167" s="31"/>
    </row>
    <row r="168" customFormat="false" ht="15" hidden="false" customHeight="false" outlineLevel="0" collapsed="false">
      <c r="A168" s="41" t="s">
        <v>512</v>
      </c>
      <c r="B168" s="36" t="str">
        <f aca="false">IF(LEFT(A168,3)="2.5", MID(A168,7,2),LEFT(A168,2))</f>
        <v>4 </v>
      </c>
      <c r="C168" s="31" t="s">
        <v>58</v>
      </c>
      <c r="D168" s="68"/>
      <c r="E168" s="31"/>
      <c r="F168" s="31"/>
    </row>
    <row r="169" customFormat="false" ht="15" hidden="false" customHeight="false" outlineLevel="0" collapsed="false">
      <c r="A169" s="41" t="s">
        <v>515</v>
      </c>
      <c r="B169" s="36" t="str">
        <f aca="false">IF(LEFT(A169,3)="2.5", MID(A169,7,2),LEFT(A169,2))</f>
        <v>7 </v>
      </c>
      <c r="C169" s="31" t="s">
        <v>58</v>
      </c>
      <c r="D169" s="68"/>
      <c r="E169" s="31"/>
      <c r="F169" s="31"/>
    </row>
    <row r="170" customFormat="false" ht="15" hidden="false" customHeight="false" outlineLevel="0" collapsed="false">
      <c r="A170" s="41" t="s">
        <v>518</v>
      </c>
      <c r="B170" s="36" t="str">
        <f aca="false">IF(LEFT(A170,3)="2.5", MID(A170,7,2),LEFT(A170,2))</f>
        <v>4 </v>
      </c>
      <c r="C170" s="31" t="s">
        <v>58</v>
      </c>
      <c r="D170" s="69"/>
      <c r="E170" s="31"/>
      <c r="F170" s="31"/>
    </row>
    <row r="171" customFormat="false" ht="15" hidden="false" customHeight="false" outlineLevel="0" collapsed="false">
      <c r="A171" s="41" t="s">
        <v>521</v>
      </c>
      <c r="B171" s="36" t="str">
        <f aca="false">IF(LEFT(A171,3)="2.5", MID(A171,7,2),LEFT(A171,2))</f>
        <v>2 </v>
      </c>
      <c r="C171" s="31" t="s">
        <v>58</v>
      </c>
      <c r="D171" s="68"/>
      <c r="E171" s="31"/>
      <c r="F171" s="49"/>
    </row>
    <row r="172" customFormat="false" ht="15" hidden="false" customHeight="false" outlineLevel="0" collapsed="false">
      <c r="A172" s="41"/>
      <c r="B172" s="57"/>
      <c r="C172" s="31"/>
      <c r="D172" s="31"/>
      <c r="E172" s="31"/>
      <c r="F172" s="31"/>
    </row>
    <row r="173" customFormat="false" ht="15" hidden="false" customHeight="false" outlineLevel="0" collapsed="false">
      <c r="A173" s="109"/>
      <c r="B173" s="57"/>
      <c r="C173" s="31"/>
      <c r="D173" s="31"/>
      <c r="E173" s="31"/>
      <c r="F173" s="31"/>
    </row>
    <row r="174" customFormat="false" ht="15" hidden="false" customHeight="false" outlineLevel="0" collapsed="false">
      <c r="A174" s="6"/>
      <c r="B174" s="57"/>
      <c r="C174" s="31"/>
      <c r="D174" s="31"/>
      <c r="E174" s="31"/>
      <c r="F174" s="31"/>
    </row>
    <row r="175" customFormat="false" ht="15" hidden="false" customHeight="false" outlineLevel="0" collapsed="false">
      <c r="A175" s="35" t="s">
        <v>526</v>
      </c>
      <c r="B175" s="36" t="str">
        <f aca="false">IF(LEFT(A175,3)="2.5", MID(A175,7,2),LEFT(A175,2))</f>
        <v>12</v>
      </c>
      <c r="C175" s="31" t="s">
        <v>58</v>
      </c>
      <c r="D175" s="68"/>
      <c r="E175" s="31"/>
      <c r="F175" s="31"/>
    </row>
    <row r="176" customFormat="false" ht="15" hidden="false" customHeight="false" outlineLevel="0" collapsed="false">
      <c r="A176" s="41" t="s">
        <v>529</v>
      </c>
      <c r="B176" s="36" t="str">
        <f aca="false">IF(LEFT(A176,3)="2.5", MID(A176,7,2),LEFT(A176,2))</f>
        <v>7 </v>
      </c>
      <c r="C176" s="31" t="s">
        <v>58</v>
      </c>
      <c r="D176" s="68"/>
      <c r="E176" s="31"/>
      <c r="F176" s="31"/>
    </row>
    <row r="177" customFormat="false" ht="15" hidden="false" customHeight="false" outlineLevel="0" collapsed="false">
      <c r="A177" s="41" t="s">
        <v>532</v>
      </c>
      <c r="B177" s="36" t="str">
        <f aca="false">IF(LEFT(A177,3)="2.5", MID(A177,7,2),LEFT(A177,2))</f>
        <v>4 </v>
      </c>
      <c r="C177" s="31" t="s">
        <v>58</v>
      </c>
      <c r="D177" s="68"/>
      <c r="E177" s="31"/>
      <c r="F177" s="31"/>
    </row>
    <row r="178" customFormat="false" ht="15" hidden="false" customHeight="false" outlineLevel="0" collapsed="false">
      <c r="A178" s="41" t="s">
        <v>535</v>
      </c>
      <c r="B178" s="36" t="str">
        <f aca="false">IF(LEFT(A178,3)="2.5", MID(A178,7,2),LEFT(A178,2))</f>
        <v>7 </v>
      </c>
      <c r="C178" s="31" t="s">
        <v>58</v>
      </c>
      <c r="D178" s="68"/>
      <c r="E178" s="31"/>
      <c r="F178" s="31"/>
    </row>
    <row r="179" customFormat="false" ht="15" hidden="false" customHeight="false" outlineLevel="0" collapsed="false">
      <c r="A179" s="41" t="s">
        <v>538</v>
      </c>
      <c r="B179" s="36" t="str">
        <f aca="false">IF(LEFT(A179,3)="2.5", MID(A179,7,2),LEFT(A179,2))</f>
        <v>4 </v>
      </c>
      <c r="C179" s="31" t="s">
        <v>58</v>
      </c>
      <c r="D179" s="69"/>
      <c r="E179" s="31"/>
      <c r="F179" s="31"/>
    </row>
    <row r="180" customFormat="false" ht="15" hidden="false" customHeight="false" outlineLevel="0" collapsed="false">
      <c r="A180" s="41" t="s">
        <v>541</v>
      </c>
      <c r="B180" s="36" t="str">
        <f aca="false">IF(LEFT(A180,3)="2.5", MID(A180,7,2),LEFT(A180,2))</f>
        <v>2 </v>
      </c>
      <c r="C180" s="31" t="s">
        <v>58</v>
      </c>
      <c r="D180" s="68"/>
      <c r="E180" s="31"/>
      <c r="F180" s="49"/>
    </row>
    <row r="181" customFormat="false" ht="15" hidden="false" customHeight="false" outlineLevel="0" collapsed="false">
      <c r="A181" s="41"/>
      <c r="B181" s="57"/>
      <c r="C181" s="31"/>
      <c r="D181" s="31"/>
      <c r="E181" s="31"/>
      <c r="F181" s="31"/>
    </row>
    <row r="182" customFormat="false" ht="15" hidden="false" customHeight="false" outlineLevel="0" collapsed="false">
      <c r="A182" s="109"/>
      <c r="B182" s="57"/>
      <c r="C182" s="31"/>
      <c r="D182" s="31"/>
      <c r="E182" s="31"/>
      <c r="F182" s="31"/>
    </row>
    <row r="183" customFormat="false" ht="15" hidden="false" customHeight="false" outlineLevel="0" collapsed="false">
      <c r="A183" s="6"/>
      <c r="B183" s="57"/>
      <c r="C183" s="31"/>
      <c r="D183" s="31"/>
      <c r="E183" s="31"/>
      <c r="F183" s="31"/>
    </row>
    <row r="184" customFormat="false" ht="15" hidden="false" customHeight="false" outlineLevel="0" collapsed="false">
      <c r="A184" s="35" t="s">
        <v>546</v>
      </c>
      <c r="B184" s="36" t="str">
        <f aca="false">IF(LEFT(A184,3)="2.5", MID(A184,7,2),LEFT(A184,2))</f>
        <v>12</v>
      </c>
      <c r="C184" s="31" t="s">
        <v>58</v>
      </c>
      <c r="D184" s="68"/>
      <c r="E184" s="31"/>
      <c r="F184" s="31"/>
    </row>
    <row r="185" customFormat="false" ht="15" hidden="false" customHeight="false" outlineLevel="0" collapsed="false">
      <c r="A185" s="41" t="s">
        <v>549</v>
      </c>
      <c r="B185" s="36" t="str">
        <f aca="false">IF(LEFT(A185,3)="2.5", MID(A185,7,2),LEFT(A185,2))</f>
        <v>7 </v>
      </c>
      <c r="C185" s="31" t="s">
        <v>58</v>
      </c>
      <c r="D185" s="68"/>
      <c r="E185" s="31"/>
      <c r="F185" s="31"/>
    </row>
    <row r="186" customFormat="false" ht="15" hidden="false" customHeight="false" outlineLevel="0" collapsed="false">
      <c r="A186" s="41" t="s">
        <v>552</v>
      </c>
      <c r="B186" s="36" t="str">
        <f aca="false">IF(LEFT(A186,3)="2.5", MID(A186,7,2),LEFT(A186,2))</f>
        <v>4 </v>
      </c>
      <c r="C186" s="31" t="s">
        <v>58</v>
      </c>
      <c r="D186" s="68"/>
      <c r="E186" s="31"/>
      <c r="F186" s="31"/>
    </row>
    <row r="187" customFormat="false" ht="15" hidden="false" customHeight="false" outlineLevel="0" collapsed="false">
      <c r="A187" s="41" t="s">
        <v>555</v>
      </c>
      <c r="B187" s="36" t="str">
        <f aca="false">IF(LEFT(A187,3)="2.5", MID(A187,7,2),LEFT(A187,2))</f>
        <v>7 </v>
      </c>
      <c r="C187" s="31" t="s">
        <v>58</v>
      </c>
      <c r="D187" s="68"/>
      <c r="E187" s="31"/>
      <c r="F187" s="31"/>
    </row>
    <row r="188" customFormat="false" ht="15" hidden="false" customHeight="false" outlineLevel="0" collapsed="false">
      <c r="A188" s="41" t="s">
        <v>558</v>
      </c>
      <c r="B188" s="36" t="str">
        <f aca="false">IF(LEFT(A188,3)="2.5", MID(A188,7,2),LEFT(A188,2))</f>
        <v>7 </v>
      </c>
      <c r="C188" s="31" t="s">
        <v>58</v>
      </c>
      <c r="D188" s="69"/>
      <c r="E188" s="31"/>
      <c r="F188" s="31"/>
    </row>
    <row r="189" customFormat="false" ht="15" hidden="false" customHeight="false" outlineLevel="0" collapsed="false">
      <c r="A189" s="41" t="s">
        <v>561</v>
      </c>
      <c r="B189" s="36" t="str">
        <f aca="false">IF(LEFT(A189,3)="2.5", MID(A189,7,2),LEFT(A189,2))</f>
        <v>4 </v>
      </c>
      <c r="C189" s="31" t="s">
        <v>58</v>
      </c>
      <c r="D189" s="68"/>
      <c r="E189" s="31"/>
      <c r="F189" s="31"/>
    </row>
    <row r="190" customFormat="false" ht="15" hidden="false" customHeight="false" outlineLevel="0" collapsed="false">
      <c r="A190" s="41"/>
      <c r="B190" s="57"/>
      <c r="C190" s="31"/>
      <c r="D190" s="31"/>
      <c r="E190" s="31"/>
      <c r="F190" s="31"/>
    </row>
    <row r="191" customFormat="false" ht="15" hidden="false" customHeight="false" outlineLevel="0" collapsed="false">
      <c r="A191" s="109"/>
      <c r="B191" s="57"/>
      <c r="C191" s="31"/>
      <c r="D191" s="31"/>
      <c r="E191" s="31"/>
      <c r="F191" s="31"/>
    </row>
    <row r="192" customFormat="false" ht="15" hidden="false" customHeight="false" outlineLevel="0" collapsed="false">
      <c r="A192" s="6"/>
      <c r="B192" s="57"/>
      <c r="C192" s="31"/>
      <c r="D192" s="31"/>
      <c r="E192" s="31"/>
      <c r="F192" s="31"/>
    </row>
    <row r="193" customFormat="false" ht="15" hidden="false" customHeight="false" outlineLevel="0" collapsed="false">
      <c r="A193" s="35" t="s">
        <v>566</v>
      </c>
      <c r="B193" s="36" t="str">
        <f aca="false">IF(LEFT(A193,3)="2.5", MID(A193,7,2),LEFT(A193,2))</f>
        <v>2 </v>
      </c>
      <c r="C193" s="31" t="s">
        <v>177</v>
      </c>
      <c r="D193" s="49"/>
      <c r="E193" s="31"/>
      <c r="F193" s="68"/>
    </row>
    <row r="194" customFormat="false" ht="15" hidden="false" customHeight="false" outlineLevel="0" collapsed="false">
      <c r="A194" s="41" t="s">
        <v>569</v>
      </c>
      <c r="B194" s="36" t="str">
        <f aca="false">IF(LEFT(A194,3)="2.5", MID(A194,7,2),LEFT(A194,2))</f>
        <v>2 </v>
      </c>
      <c r="C194" s="31" t="s">
        <v>177</v>
      </c>
      <c r="D194" s="49"/>
      <c r="E194" s="31"/>
      <c r="F194" s="68"/>
    </row>
    <row r="195" customFormat="false" ht="15" hidden="false" customHeight="false" outlineLevel="0" collapsed="false">
      <c r="A195" s="41" t="s">
        <v>572</v>
      </c>
      <c r="B195" s="36" t="str">
        <f aca="false">IF(LEFT(A195,3)="2.5", MID(A195,7,2),LEFT(A195,2))</f>
        <v>1 </v>
      </c>
      <c r="C195" s="31" t="s">
        <v>177</v>
      </c>
      <c r="D195" s="49"/>
      <c r="E195" s="31"/>
      <c r="F195" s="68"/>
    </row>
    <row r="196" customFormat="false" ht="15" hidden="false" customHeight="false" outlineLevel="0" collapsed="false">
      <c r="A196" s="41"/>
      <c r="B196" s="36"/>
      <c r="C196" s="31"/>
      <c r="D196" s="31"/>
      <c r="E196" s="31"/>
      <c r="F196" s="31"/>
    </row>
    <row r="197" customFormat="false" ht="15" hidden="false" customHeight="false" outlineLevel="0" collapsed="false">
      <c r="A197" s="41"/>
      <c r="B197" s="36"/>
      <c r="C197" s="31"/>
      <c r="D197" s="31"/>
      <c r="E197" s="31"/>
      <c r="F197" s="31"/>
    </row>
    <row r="198" customFormat="false" ht="15" hidden="false" customHeight="false" outlineLevel="0" collapsed="false">
      <c r="A198" s="41"/>
      <c r="B198" s="36"/>
      <c r="C198" s="31"/>
      <c r="D198" s="31"/>
      <c r="E198" s="31"/>
      <c r="F198" s="31"/>
    </row>
    <row r="199" customFormat="false" ht="15" hidden="false" customHeight="false" outlineLevel="0" collapsed="false">
      <c r="A199" s="41"/>
      <c r="B199" s="57"/>
      <c r="C199" s="31"/>
      <c r="D199" s="31"/>
      <c r="E199" s="31"/>
      <c r="F199" s="31"/>
    </row>
    <row r="200" customFormat="false" ht="15" hidden="false" customHeight="false" outlineLevel="0" collapsed="false">
      <c r="A200" s="109"/>
      <c r="B200" s="57"/>
      <c r="C200" s="31"/>
      <c r="D200" s="31"/>
      <c r="E200" s="31"/>
      <c r="F200" s="31"/>
    </row>
    <row r="201" customFormat="false" ht="15" hidden="false" customHeight="false" outlineLevel="0" collapsed="false">
      <c r="A201" s="6"/>
      <c r="B201" s="57"/>
      <c r="C201" s="31"/>
      <c r="D201" s="31"/>
      <c r="E201" s="31"/>
      <c r="F201" s="31"/>
    </row>
    <row r="202" customFormat="false" ht="15" hidden="false" customHeight="false" outlineLevel="0" collapsed="false">
      <c r="A202" s="35" t="s">
        <v>580</v>
      </c>
      <c r="B202" s="36" t="str">
        <f aca="false">IF(LEFT(A202,3)="2.5", MID(A202,7,2),LEFT(A202,2))</f>
        <v>12</v>
      </c>
      <c r="C202" s="31" t="s">
        <v>58</v>
      </c>
      <c r="D202" s="68"/>
      <c r="E202" s="31"/>
      <c r="F202" s="31"/>
    </row>
    <row r="203" customFormat="false" ht="15" hidden="false" customHeight="false" outlineLevel="0" collapsed="false">
      <c r="A203" s="41" t="s">
        <v>583</v>
      </c>
      <c r="B203" s="36" t="str">
        <f aca="false">IF(LEFT(A203,3)="2.5", MID(A203,7,2),LEFT(A203,2))</f>
        <v>8 </v>
      </c>
      <c r="C203" s="31" t="s">
        <v>58</v>
      </c>
      <c r="D203" s="68"/>
      <c r="E203" s="31"/>
      <c r="F203" s="31"/>
    </row>
    <row r="204" customFormat="false" ht="15" hidden="false" customHeight="false" outlineLevel="0" collapsed="false">
      <c r="A204" s="41" t="s">
        <v>586</v>
      </c>
      <c r="B204" s="36" t="str">
        <f aca="false">IF(LEFT(A204,3)="2.5", MID(A204,7,2),LEFT(A204,2))</f>
        <v>5 </v>
      </c>
      <c r="C204" s="31" t="s">
        <v>58</v>
      </c>
      <c r="D204" s="68"/>
      <c r="E204" s="31"/>
      <c r="F204" s="31"/>
    </row>
    <row r="205" customFormat="false" ht="15" hidden="false" customHeight="false" outlineLevel="0" collapsed="false">
      <c r="A205" s="41" t="s">
        <v>589</v>
      </c>
      <c r="B205" s="36" t="str">
        <f aca="false">IF(LEFT(A205,3)="2.5", MID(A205,7,2),LEFT(A205,2))</f>
        <v>8 </v>
      </c>
      <c r="C205" s="31" t="s">
        <v>58</v>
      </c>
      <c r="D205" s="68"/>
      <c r="E205" s="31"/>
      <c r="F205" s="31"/>
    </row>
    <row r="206" customFormat="false" ht="15" hidden="false" customHeight="false" outlineLevel="0" collapsed="false">
      <c r="A206" s="41" t="s">
        <v>592</v>
      </c>
      <c r="B206" s="36" t="str">
        <f aca="false">IF(LEFT(A206,3)="2.5", MID(A206,7,2),LEFT(A206,2))</f>
        <v>5 </v>
      </c>
      <c r="C206" s="31" t="s">
        <v>58</v>
      </c>
      <c r="D206" s="69"/>
      <c r="E206" s="31"/>
      <c r="F206" s="31"/>
    </row>
    <row r="207" customFormat="false" ht="15" hidden="false" customHeight="false" outlineLevel="0" collapsed="false">
      <c r="A207" s="41" t="s">
        <v>595</v>
      </c>
      <c r="B207" s="36" t="str">
        <f aca="false">IF(LEFT(A207,3)="2.5", MID(A207,7,2),LEFT(A207,2))</f>
        <v>2 </v>
      </c>
      <c r="C207" s="31" t="s">
        <v>58</v>
      </c>
      <c r="D207" s="68"/>
      <c r="E207" s="31"/>
      <c r="F207" s="49"/>
    </row>
    <row r="208" customFormat="false" ht="15" hidden="false" customHeight="false" outlineLevel="0" collapsed="false">
      <c r="A208" s="41"/>
      <c r="B208" s="57"/>
      <c r="C208" s="31"/>
      <c r="D208" s="31"/>
      <c r="E208" s="31"/>
      <c r="F208" s="31"/>
    </row>
    <row r="209" customFormat="false" ht="15" hidden="false" customHeight="false" outlineLevel="0" collapsed="false">
      <c r="A209" s="109"/>
      <c r="B209" s="57"/>
      <c r="C209" s="31"/>
      <c r="D209" s="31"/>
      <c r="E209" s="31"/>
      <c r="F209" s="31"/>
    </row>
    <row r="210" customFormat="false" ht="15" hidden="false" customHeight="false" outlineLevel="0" collapsed="false">
      <c r="A210" s="6"/>
      <c r="B210" s="57"/>
      <c r="C210" s="31"/>
      <c r="D210" s="31"/>
      <c r="E210" s="31"/>
      <c r="F210" s="31"/>
    </row>
    <row r="211" customFormat="false" ht="15" hidden="false" customHeight="false" outlineLevel="0" collapsed="false">
      <c r="A211" s="35" t="s">
        <v>600</v>
      </c>
      <c r="B211" s="36" t="str">
        <f aca="false">IF(LEFT(A211,3)="2.5", MID(A211,7,2),LEFT(A211,2))</f>
        <v>12</v>
      </c>
      <c r="C211" s="31" t="s">
        <v>58</v>
      </c>
      <c r="D211" s="68"/>
      <c r="E211" s="31"/>
      <c r="F211" s="31"/>
    </row>
    <row r="212" customFormat="false" ht="15" hidden="false" customHeight="false" outlineLevel="0" collapsed="false">
      <c r="A212" s="41" t="s">
        <v>603</v>
      </c>
      <c r="B212" s="36" t="str">
        <f aca="false">IF(LEFT(A212,3)="2.5", MID(A212,7,2),LEFT(A212,2))</f>
        <v>8 </v>
      </c>
      <c r="C212" s="31" t="s">
        <v>58</v>
      </c>
      <c r="D212" s="68"/>
      <c r="E212" s="31"/>
      <c r="F212" s="31"/>
    </row>
    <row r="213" customFormat="false" ht="15" hidden="false" customHeight="false" outlineLevel="0" collapsed="false">
      <c r="A213" s="41" t="s">
        <v>606</v>
      </c>
      <c r="B213" s="36" t="str">
        <f aca="false">IF(LEFT(A213,3)="2.5", MID(A213,7,2),LEFT(A213,2))</f>
        <v>5 </v>
      </c>
      <c r="C213" s="31" t="s">
        <v>58</v>
      </c>
      <c r="D213" s="68"/>
      <c r="E213" s="31"/>
      <c r="F213" s="31"/>
    </row>
    <row r="214" customFormat="false" ht="15" hidden="false" customHeight="false" outlineLevel="0" collapsed="false">
      <c r="A214" s="41" t="s">
        <v>609</v>
      </c>
      <c r="B214" s="36" t="str">
        <f aca="false">IF(LEFT(A214,3)="2.5", MID(A214,7,2),LEFT(A214,2))</f>
        <v>8 </v>
      </c>
      <c r="C214" s="31" t="s">
        <v>58</v>
      </c>
      <c r="D214" s="68"/>
      <c r="E214" s="31"/>
      <c r="F214" s="31"/>
    </row>
    <row r="215" customFormat="false" ht="15" hidden="false" customHeight="false" outlineLevel="0" collapsed="false">
      <c r="A215" s="41" t="s">
        <v>612</v>
      </c>
      <c r="B215" s="36" t="str">
        <f aca="false">IF(LEFT(A215,3)="2.5", MID(A215,7,2),LEFT(A215,2))</f>
        <v>5 </v>
      </c>
      <c r="C215" s="31" t="s">
        <v>58</v>
      </c>
      <c r="D215" s="69"/>
      <c r="E215" s="31"/>
      <c r="F215" s="31"/>
    </row>
    <row r="216" customFormat="false" ht="15" hidden="false" customHeight="false" outlineLevel="0" collapsed="false">
      <c r="A216" s="41" t="s">
        <v>615</v>
      </c>
      <c r="B216" s="36" t="str">
        <f aca="false">IF(LEFT(A216,3)="2.5", MID(A216,7,2),LEFT(A216,2))</f>
        <v>2 </v>
      </c>
      <c r="C216" s="31" t="s">
        <v>58</v>
      </c>
      <c r="D216" s="68"/>
      <c r="E216" s="31"/>
      <c r="F216" s="49"/>
    </row>
    <row r="217" customFormat="false" ht="15" hidden="false" customHeight="false" outlineLevel="0" collapsed="false">
      <c r="A217" s="41"/>
      <c r="B217" s="57"/>
      <c r="C217" s="31"/>
      <c r="D217" s="31"/>
      <c r="E217" s="31"/>
      <c r="F217" s="31"/>
    </row>
    <row r="218" customFormat="false" ht="15" hidden="false" customHeight="false" outlineLevel="0" collapsed="false">
      <c r="A218" s="109"/>
      <c r="B218" s="57"/>
      <c r="C218" s="31"/>
      <c r="D218" s="31"/>
      <c r="E218" s="31"/>
      <c r="F218" s="31"/>
    </row>
    <row r="219" customFormat="false" ht="15" hidden="false" customHeight="false" outlineLevel="0" collapsed="false">
      <c r="A219" s="6"/>
      <c r="B219" s="57"/>
      <c r="C219" s="31"/>
      <c r="D219" s="31"/>
      <c r="E219" s="31"/>
      <c r="F219" s="31"/>
    </row>
    <row r="220" customFormat="false" ht="15" hidden="false" customHeight="false" outlineLevel="0" collapsed="false">
      <c r="A220" s="35" t="s">
        <v>620</v>
      </c>
      <c r="B220" s="36" t="str">
        <f aca="false">IF(LEFT(A220,3)="2.5", MID(A220,7,2),LEFT(A220,2))</f>
        <v>12</v>
      </c>
      <c r="C220" s="31" t="s">
        <v>58</v>
      </c>
      <c r="D220" s="68"/>
      <c r="E220" s="31"/>
      <c r="F220" s="31"/>
    </row>
    <row r="221" customFormat="false" ht="15" hidden="false" customHeight="false" outlineLevel="0" collapsed="false">
      <c r="A221" s="41" t="s">
        <v>623</v>
      </c>
      <c r="B221" s="36" t="str">
        <f aca="false">IF(LEFT(A221,3)="2.5", MID(A221,7,2),LEFT(A221,2))</f>
        <v>8 </v>
      </c>
      <c r="C221" s="31" t="s">
        <v>58</v>
      </c>
      <c r="D221" s="68"/>
      <c r="E221" s="31"/>
      <c r="F221" s="31"/>
    </row>
    <row r="222" customFormat="false" ht="15" hidden="false" customHeight="false" outlineLevel="0" collapsed="false">
      <c r="A222" s="41" t="s">
        <v>626</v>
      </c>
      <c r="B222" s="36" t="str">
        <f aca="false">IF(LEFT(A222,3)="2.5", MID(A222,7,2),LEFT(A222,2))</f>
        <v>5 </v>
      </c>
      <c r="C222" s="31" t="s">
        <v>58</v>
      </c>
      <c r="D222" s="68"/>
      <c r="E222" s="31"/>
      <c r="F222" s="31"/>
    </row>
    <row r="223" customFormat="false" ht="15" hidden="false" customHeight="false" outlineLevel="0" collapsed="false">
      <c r="A223" s="41" t="s">
        <v>629</v>
      </c>
      <c r="B223" s="36" t="str">
        <f aca="false">IF(LEFT(A223,3)="2.5", MID(A223,7,2),LEFT(A223,2))</f>
        <v>8 </v>
      </c>
      <c r="C223" s="31" t="s">
        <v>58</v>
      </c>
      <c r="D223" s="68"/>
      <c r="E223" s="31"/>
      <c r="F223" s="31"/>
    </row>
    <row r="224" customFormat="false" ht="15" hidden="false" customHeight="false" outlineLevel="0" collapsed="false">
      <c r="A224" s="41" t="s">
        <v>632</v>
      </c>
      <c r="B224" s="36" t="str">
        <f aca="false">IF(LEFT(A224,3)="2.5", MID(A224,7,2),LEFT(A224,2))</f>
        <v>8 </v>
      </c>
      <c r="C224" s="31" t="s">
        <v>58</v>
      </c>
      <c r="D224" s="69"/>
      <c r="E224" s="31"/>
      <c r="F224" s="31"/>
    </row>
    <row r="225" customFormat="false" ht="15" hidden="false" customHeight="false" outlineLevel="0" collapsed="false">
      <c r="A225" s="41" t="s">
        <v>635</v>
      </c>
      <c r="B225" s="36" t="str">
        <f aca="false">IF(LEFT(A225,3)="2.5", MID(A225,7,2),LEFT(A225,2))</f>
        <v>5 </v>
      </c>
      <c r="C225" s="31" t="s">
        <v>58</v>
      </c>
      <c r="D225" s="68"/>
      <c r="E225" s="31"/>
      <c r="F225" s="31"/>
    </row>
    <row r="226" customFormat="false" ht="15" hidden="false" customHeight="false" outlineLevel="0" collapsed="false">
      <c r="A226" s="110"/>
      <c r="B226" s="57"/>
      <c r="D226" s="31"/>
      <c r="F226" s="31"/>
    </row>
    <row r="227" customFormat="false" ht="15" hidden="false" customHeight="false" outlineLevel="0" collapsed="false">
      <c r="A227" s="111"/>
      <c r="B227" s="57"/>
      <c r="D227" s="31"/>
      <c r="F227" s="31"/>
    </row>
    <row r="228" customFormat="false" ht="15" hidden="false" customHeight="false" outlineLevel="0" collapsed="false">
      <c r="A228" s="31"/>
      <c r="B228" s="57"/>
      <c r="D228" s="31"/>
      <c r="F228" s="31"/>
    </row>
    <row r="229" customFormat="false" ht="15" hidden="false" customHeight="false" outlineLevel="0" collapsed="false">
      <c r="A229" s="6"/>
      <c r="B229" s="57"/>
      <c r="D229" s="31"/>
      <c r="F229" s="31"/>
    </row>
    <row r="230" customFormat="false" ht="15" hidden="false" customHeight="false" outlineLevel="0" collapsed="false">
      <c r="A230" s="35" t="s">
        <v>640</v>
      </c>
      <c r="B230" s="36" t="str">
        <f aca="false">IF(LEFT(A230,3)="2.5", MID(A230,7,2),LEFT(A230,2))</f>
        <v>2 </v>
      </c>
      <c r="C230" s="31" t="s">
        <v>177</v>
      </c>
      <c r="D230" s="49"/>
      <c r="E230" s="31"/>
      <c r="F230" s="68"/>
    </row>
    <row r="231" customFormat="false" ht="15" hidden="false" customHeight="false" outlineLevel="0" collapsed="false">
      <c r="A231" s="41" t="s">
        <v>643</v>
      </c>
      <c r="B231" s="36" t="str">
        <f aca="false">IF(LEFT(A231,3)="2.5", MID(A231,7,2),LEFT(A231,2))</f>
        <v>2 </v>
      </c>
      <c r="C231" s="31" t="s">
        <v>177</v>
      </c>
      <c r="D231" s="49"/>
      <c r="E231" s="31"/>
      <c r="F231" s="68"/>
    </row>
    <row r="232" customFormat="false" ht="15" hidden="false" customHeight="false" outlineLevel="0" collapsed="false">
      <c r="A232" s="41" t="s">
        <v>646</v>
      </c>
      <c r="B232" s="36" t="str">
        <f aca="false">IF(LEFT(A232,3)="2.5", MID(A232,7,2),LEFT(A232,2))</f>
        <v>1 </v>
      </c>
      <c r="C232" s="31" t="s">
        <v>177</v>
      </c>
      <c r="D232" s="49"/>
      <c r="E232" s="31"/>
      <c r="F232" s="68"/>
    </row>
    <row r="233" customFormat="false" ht="15" hidden="false" customHeight="false" outlineLevel="0" collapsed="false">
      <c r="H233" s="0" t="s">
        <v>1570</v>
      </c>
    </row>
    <row r="234" customFormat="false" ht="15" hidden="false" customHeight="false" outlineLevel="0" collapsed="false">
      <c r="A234" s="119" t="s">
        <v>57</v>
      </c>
      <c r="B234" s="36" t="str">
        <f aca="false">IF(LEFT(A234,3)="2.5", MID(A234,7,2),LEFT(A234,2))</f>
        <v>23</v>
      </c>
      <c r="C234" s="14" t="s">
        <v>58</v>
      </c>
      <c r="D234" s="37"/>
    </row>
    <row r="235" customFormat="false" ht="15" hidden="false" customHeight="false" outlineLevel="0" collapsed="false">
      <c r="A235" s="122" t="s">
        <v>65</v>
      </c>
      <c r="B235" s="36" t="str">
        <f aca="false">IF(LEFT(A235,3)="2.5", MID(A235,7,2),LEFT(A235,2))</f>
        <v>18</v>
      </c>
      <c r="C235" s="31" t="s">
        <v>58</v>
      </c>
      <c r="D235" s="48"/>
      <c r="E235" s="31"/>
      <c r="F235" s="31"/>
    </row>
    <row r="236" customFormat="false" ht="15" hidden="false" customHeight="false" outlineLevel="0" collapsed="false">
      <c r="A236" s="122" t="s">
        <v>73</v>
      </c>
      <c r="B236" s="36" t="str">
        <f aca="false">IF(LEFT(A236,3)="2.5", MID(A236,7,2),LEFT(A236,2))</f>
        <v>18</v>
      </c>
      <c r="C236" s="31" t="s">
        <v>58</v>
      </c>
      <c r="D236" s="48"/>
      <c r="E236" s="31"/>
      <c r="F236" s="31"/>
    </row>
    <row r="237" customFormat="false" ht="15" hidden="false" customHeight="false" outlineLevel="0" collapsed="false">
      <c r="A237" s="122" t="s">
        <v>78</v>
      </c>
      <c r="B237" s="36" t="str">
        <f aca="false">IF(LEFT(A237,3)="2.5", MID(A237,7,2),LEFT(A237,2))</f>
        <v>15</v>
      </c>
      <c r="C237" s="31" t="s">
        <v>58</v>
      </c>
      <c r="D237" s="48"/>
      <c r="E237" s="31"/>
      <c r="F237" s="31"/>
    </row>
    <row r="238" customFormat="false" ht="15" hidden="false" customHeight="false" outlineLevel="0" collapsed="false">
      <c r="A238" s="122" t="s">
        <v>83</v>
      </c>
      <c r="B238" s="36" t="str">
        <f aca="false">IF(LEFT(A238,3)="2.5", MID(A238,7,2),LEFT(A238,2))</f>
        <v>13</v>
      </c>
      <c r="C238" s="31" t="s">
        <v>58</v>
      </c>
      <c r="D238" s="48"/>
      <c r="E238" s="31"/>
      <c r="F238" s="124"/>
    </row>
    <row r="239" customFormat="false" ht="15" hidden="false" customHeight="false" outlineLevel="0" collapsed="false">
      <c r="A239" s="122" t="s">
        <v>88</v>
      </c>
      <c r="B239" s="36" t="str">
        <f aca="false">IF(LEFT(A239,3)="2.5", MID(A239,7,2),LEFT(A239,2))</f>
        <v>23</v>
      </c>
      <c r="C239" s="31" t="s">
        <v>58</v>
      </c>
      <c r="D239" s="48"/>
      <c r="E239" s="31"/>
      <c r="F239" s="31"/>
    </row>
    <row r="240" customFormat="false" ht="15" hidden="false" customHeight="false" outlineLevel="0" collapsed="false">
      <c r="A240" s="52" t="s">
        <v>91</v>
      </c>
      <c r="B240" s="36" t="str">
        <f aca="false">IF(LEFT(A240,3)="2.5", MID(A240,7,2),LEFT(A240,2))</f>
        <v>23</v>
      </c>
      <c r="C240" s="31" t="s">
        <v>58</v>
      </c>
      <c r="D240" s="42"/>
      <c r="E240" s="31"/>
      <c r="F240" s="31"/>
    </row>
    <row r="241" customFormat="false" ht="15" hidden="false" customHeight="false" outlineLevel="0" collapsed="false">
      <c r="A241" s="106"/>
      <c r="B241" s="36" t="str">
        <f aca="false">IF(LEFT(A241,3)="2.5", MID(A241,7,2),LEFT(A241,2))</f>
        <v/>
      </c>
      <c r="C241" s="31"/>
      <c r="D241" s="31"/>
      <c r="E241" s="31"/>
      <c r="F241" s="31"/>
    </row>
    <row r="242" customFormat="false" ht="15" hidden="false" customHeight="false" outlineLevel="0" collapsed="false">
      <c r="A242" s="51"/>
      <c r="B242" s="36" t="str">
        <f aca="false">IF(LEFT(A242,3)="2.5", MID(A242,7,2),LEFT(A242,2))</f>
        <v/>
      </c>
      <c r="C242" s="31"/>
      <c r="D242" s="31"/>
      <c r="E242" s="31"/>
      <c r="F242" s="31"/>
    </row>
    <row r="243" customFormat="false" ht="15" hidden="false" customHeight="false" outlineLevel="0" collapsed="false">
      <c r="A243" s="119" t="s">
        <v>100</v>
      </c>
      <c r="B243" s="36" t="str">
        <f aca="false">IF(LEFT(A243,3)="2.5", MID(A243,7,2),LEFT(A243,2))</f>
        <v>23</v>
      </c>
      <c r="C243" s="31" t="s">
        <v>58</v>
      </c>
      <c r="D243" s="48"/>
      <c r="E243" s="31"/>
      <c r="F243" s="31"/>
    </row>
    <row r="244" customFormat="false" ht="15" hidden="false" customHeight="false" outlineLevel="0" collapsed="false">
      <c r="A244" s="52" t="s">
        <v>101</v>
      </c>
      <c r="B244" s="36" t="str">
        <f aca="false">IF(LEFT(A244,3)="2.5", MID(A244,7,2),LEFT(A244,2))</f>
        <v>23</v>
      </c>
      <c r="C244" s="31" t="s">
        <v>58</v>
      </c>
      <c r="D244" s="47"/>
      <c r="E244" s="31"/>
      <c r="F244" s="31"/>
    </row>
    <row r="245" customFormat="false" ht="15" hidden="false" customHeight="false" outlineLevel="0" collapsed="false">
      <c r="A245" s="122" t="s">
        <v>105</v>
      </c>
      <c r="B245" s="36" t="str">
        <f aca="false">IF(LEFT(A245,3)="2.5", MID(A245,7,2),LEFT(A245,2))</f>
        <v>18</v>
      </c>
      <c r="C245" s="31" t="s">
        <v>58</v>
      </c>
      <c r="D245" s="48"/>
      <c r="E245" s="31"/>
      <c r="F245" s="31"/>
    </row>
    <row r="246" customFormat="false" ht="15" hidden="false" customHeight="false" outlineLevel="0" collapsed="false">
      <c r="A246" s="122" t="s">
        <v>110</v>
      </c>
      <c r="B246" s="36" t="str">
        <f aca="false">IF(LEFT(A246,3)="2.5", MID(A246,7,2),LEFT(A246,2))</f>
        <v>15</v>
      </c>
      <c r="C246" s="31" t="s">
        <v>58</v>
      </c>
      <c r="D246" s="42"/>
      <c r="E246" s="31"/>
      <c r="F246" s="31"/>
    </row>
    <row r="247" customFormat="false" ht="15" hidden="false" customHeight="false" outlineLevel="0" collapsed="false">
      <c r="A247" s="122" t="s">
        <v>114</v>
      </c>
      <c r="B247" s="36" t="str">
        <f aca="false">IF(LEFT(A247,3)="2.5", MID(A247,7,2),LEFT(A247,2))</f>
        <v>21</v>
      </c>
      <c r="C247" s="31" t="s">
        <v>58</v>
      </c>
      <c r="D247" s="48"/>
      <c r="E247" s="31"/>
      <c r="F247" s="31"/>
    </row>
    <row r="248" customFormat="false" ht="15" hidden="false" customHeight="false" outlineLevel="0" collapsed="false">
      <c r="A248" s="52" t="s">
        <v>116</v>
      </c>
      <c r="B248" s="36" t="str">
        <f aca="false">IF(LEFT(A248,3)="2.5", MID(A248,7,2),LEFT(A248,2))</f>
        <v>21</v>
      </c>
      <c r="C248" s="31" t="s">
        <v>58</v>
      </c>
      <c r="D248" s="48"/>
      <c r="E248" s="31"/>
      <c r="F248" s="31"/>
    </row>
    <row r="249" customFormat="false" ht="15" hidden="false" customHeight="false" outlineLevel="0" collapsed="false">
      <c r="A249" s="122" t="s">
        <v>121</v>
      </c>
      <c r="B249" s="36" t="str">
        <f aca="false">IF(LEFT(A249,3)="2.5", MID(A249,7,2),LEFT(A249,2))</f>
        <v>15</v>
      </c>
      <c r="C249" s="31" t="s">
        <v>58</v>
      </c>
      <c r="D249" s="48"/>
      <c r="E249" s="31"/>
      <c r="F249" s="31"/>
    </row>
    <row r="250" customFormat="false" ht="15" hidden="false" customHeight="false" outlineLevel="0" collapsed="false">
      <c r="A250" s="122" t="s">
        <v>125</v>
      </c>
      <c r="B250" s="36" t="str">
        <f aca="false">IF(LEFT(A250,3)="2.5", MID(A250,7,2),LEFT(A250,2))</f>
        <v>13</v>
      </c>
      <c r="C250" s="31" t="s">
        <v>58</v>
      </c>
      <c r="D250" s="48"/>
      <c r="E250" s="31"/>
      <c r="F250" s="31"/>
    </row>
    <row r="251" customFormat="false" ht="15" hidden="false" customHeight="false" outlineLevel="0" collapsed="false">
      <c r="A251" s="122" t="s">
        <v>129</v>
      </c>
      <c r="B251" s="36" t="str">
        <f aca="false">IF(LEFT(A251,3)="2.5", MID(A251,7,2),LEFT(A251,2))</f>
        <v>21</v>
      </c>
      <c r="C251" s="31" t="s">
        <v>58</v>
      </c>
      <c r="D251" s="48"/>
      <c r="E251" s="31"/>
    </row>
    <row r="252" customFormat="false" ht="15" hidden="false" customHeight="false" outlineLevel="0" collapsed="false">
      <c r="A252" s="52" t="s">
        <v>130</v>
      </c>
      <c r="B252" s="36" t="str">
        <f aca="false">IF(LEFT(A252,3)="2.5", MID(A252,7,2),LEFT(A252,2))</f>
        <v>21</v>
      </c>
      <c r="C252" s="31" t="s">
        <v>58</v>
      </c>
      <c r="D252" s="48"/>
      <c r="E252" s="31"/>
      <c r="F252" s="31"/>
    </row>
    <row r="253" customFormat="false" ht="15" hidden="false" customHeight="false" outlineLevel="0" collapsed="false">
      <c r="A253" s="122" t="s">
        <v>134</v>
      </c>
      <c r="B253" s="36" t="str">
        <f aca="false">IF(LEFT(A253,3)="2.5", MID(A253,7,2),LEFT(A253,2))</f>
        <v>21</v>
      </c>
      <c r="C253" s="31" t="s">
        <v>58</v>
      </c>
      <c r="D253" s="48"/>
      <c r="E253" s="31"/>
      <c r="F253" s="31"/>
    </row>
    <row r="254" customFormat="false" ht="15" hidden="false" customHeight="false" outlineLevel="0" collapsed="false">
      <c r="A254" s="56" t="s">
        <v>135</v>
      </c>
      <c r="B254" s="36" t="str">
        <f aca="false">IF(LEFT(A254,3)="2.5", MID(A254,7,2),LEFT(A254,2))</f>
        <v>21</v>
      </c>
      <c r="C254" s="31" t="s">
        <v>58</v>
      </c>
      <c r="D254" s="42"/>
      <c r="E254" s="31"/>
      <c r="F254" s="31"/>
    </row>
    <row r="255" customFormat="false" ht="15" hidden="false" customHeight="false" outlineLevel="0" collapsed="false">
      <c r="A255" s="40"/>
      <c r="B255" s="36" t="str">
        <f aca="false">IF(LEFT(A255,3)="2.5", MID(A255,7,2),LEFT(A255,2))</f>
        <v/>
      </c>
      <c r="C255" s="31"/>
      <c r="D255" s="31"/>
      <c r="E255" s="31"/>
      <c r="F255" s="31"/>
    </row>
    <row r="256" customFormat="false" ht="15" hidden="false" customHeight="false" outlineLevel="0" collapsed="false">
      <c r="A256" s="119" t="s">
        <v>139</v>
      </c>
      <c r="B256" s="36" t="str">
        <f aca="false">IF(LEFT(A256,3)="2.5", MID(A256,7,2),LEFT(A256,2))</f>
        <v>22</v>
      </c>
      <c r="C256" s="31" t="s">
        <v>58</v>
      </c>
      <c r="D256" s="48"/>
      <c r="E256" s="31"/>
      <c r="F256" s="31"/>
    </row>
    <row r="257" customFormat="false" ht="15" hidden="false" customHeight="false" outlineLevel="0" collapsed="false">
      <c r="A257" s="52" t="s">
        <v>140</v>
      </c>
      <c r="B257" s="36" t="str">
        <f aca="false">IF(LEFT(A257,3)="2.5", MID(A257,7,2),LEFT(A257,2))</f>
        <v>22</v>
      </c>
      <c r="C257" s="31" t="s">
        <v>58</v>
      </c>
      <c r="D257" s="48"/>
      <c r="E257" s="31"/>
      <c r="F257" s="31"/>
    </row>
    <row r="258" customFormat="false" ht="15" hidden="false" customHeight="false" outlineLevel="0" collapsed="false">
      <c r="A258" s="122" t="s">
        <v>144</v>
      </c>
      <c r="B258" s="36" t="str">
        <f aca="false">IF(LEFT(A258,3)="2.5", MID(A258,7,2),LEFT(A258,2))</f>
        <v>18</v>
      </c>
      <c r="C258" s="31" t="s">
        <v>58</v>
      </c>
      <c r="D258" s="47"/>
      <c r="E258" s="31"/>
      <c r="F258" s="31"/>
    </row>
    <row r="259" customFormat="false" ht="15" hidden="false" customHeight="false" outlineLevel="0" collapsed="false">
      <c r="A259" s="122" t="s">
        <v>148</v>
      </c>
      <c r="B259" s="36" t="str">
        <f aca="false">IF(LEFT(A259,3)="2.5", MID(A259,7,2),LEFT(A259,2))</f>
        <v>15</v>
      </c>
      <c r="C259" s="31" t="s">
        <v>58</v>
      </c>
      <c r="D259" s="48"/>
      <c r="E259" s="31"/>
      <c r="F259" s="31"/>
    </row>
    <row r="260" customFormat="false" ht="15" hidden="false" customHeight="false" outlineLevel="0" collapsed="false">
      <c r="A260" s="122" t="s">
        <v>152</v>
      </c>
      <c r="B260" s="36" t="str">
        <f aca="false">IF(LEFT(A260,3)="2.5", MID(A260,7,2),LEFT(A260,2))</f>
        <v>22</v>
      </c>
      <c r="C260" s="31" t="s">
        <v>58</v>
      </c>
      <c r="D260" s="48"/>
      <c r="E260" s="31"/>
      <c r="F260" s="31"/>
    </row>
    <row r="261" customFormat="false" ht="15" hidden="false" customHeight="false" outlineLevel="0" collapsed="false">
      <c r="A261" s="52" t="s">
        <v>153</v>
      </c>
      <c r="B261" s="36" t="str">
        <f aca="false">IF(LEFT(A261,3)="2.5", MID(A261,7,2),LEFT(A261,2))</f>
        <v>22</v>
      </c>
      <c r="C261" s="31" t="s">
        <v>58</v>
      </c>
      <c r="D261" s="48"/>
      <c r="E261" s="31"/>
      <c r="F261" s="31"/>
    </row>
    <row r="262" customFormat="false" ht="15" hidden="false" customHeight="false" outlineLevel="0" collapsed="false">
      <c r="A262" s="122" t="s">
        <v>157</v>
      </c>
      <c r="B262" s="36" t="str">
        <f aca="false">IF(LEFT(A262,3)="2.5", MID(A262,7,2),LEFT(A262,2))</f>
        <v>21</v>
      </c>
      <c r="C262" s="31" t="s">
        <v>58</v>
      </c>
      <c r="D262" s="48"/>
      <c r="E262" s="31"/>
      <c r="F262" s="31"/>
    </row>
    <row r="263" customFormat="false" ht="15" hidden="false" customHeight="false" outlineLevel="0" collapsed="false">
      <c r="A263" s="52" t="s">
        <v>158</v>
      </c>
      <c r="B263" s="36" t="str">
        <f aca="false">IF(LEFT(A263,3)="2.5", MID(A263,7,2),LEFT(A263,2))</f>
        <v>21</v>
      </c>
      <c r="C263" s="31" t="s">
        <v>58</v>
      </c>
      <c r="D263" s="48"/>
      <c r="E263" s="31"/>
      <c r="F263" s="31"/>
    </row>
    <row r="264" customFormat="false" ht="15" hidden="false" customHeight="false" outlineLevel="0" collapsed="false">
      <c r="A264" s="122" t="s">
        <v>162</v>
      </c>
      <c r="B264" s="36" t="str">
        <f aca="false">IF(LEFT(A264,3)="2.5", MID(A264,7,2),LEFT(A264,2))</f>
        <v>15</v>
      </c>
      <c r="C264" s="31" t="s">
        <v>58</v>
      </c>
      <c r="D264" s="48"/>
      <c r="E264" s="31"/>
      <c r="F264" s="31"/>
    </row>
    <row r="265" customFormat="false" ht="15" hidden="false" customHeight="false" outlineLevel="0" collapsed="false">
      <c r="A265" s="122" t="s">
        <v>166</v>
      </c>
      <c r="B265" s="36" t="str">
        <f aca="false">IF(LEFT(A265,3)="2.5", MID(A265,7,2),LEFT(A265,2))</f>
        <v>22</v>
      </c>
      <c r="C265" s="31" t="s">
        <v>58</v>
      </c>
      <c r="D265" s="48"/>
      <c r="E265" s="31"/>
      <c r="F265" s="31"/>
    </row>
    <row r="266" customFormat="false" ht="15" hidden="false" customHeight="false" outlineLevel="0" collapsed="false">
      <c r="A266" s="52" t="s">
        <v>167</v>
      </c>
      <c r="B266" s="36" t="str">
        <f aca="false">IF(LEFT(A266,3)="2.5", MID(A266,7,2),LEFT(A266,2))</f>
        <v>22</v>
      </c>
      <c r="C266" s="31" t="s">
        <v>58</v>
      </c>
      <c r="D266" s="48"/>
      <c r="E266" s="31"/>
      <c r="F266" s="31"/>
    </row>
    <row r="267" customFormat="false" ht="15" hidden="false" customHeight="false" outlineLevel="0" collapsed="false">
      <c r="A267" s="122" t="s">
        <v>171</v>
      </c>
      <c r="B267" s="36" t="str">
        <f aca="false">IF(LEFT(A267,3)="2.5", MID(A267,7,2),LEFT(A267,2))</f>
        <v>22</v>
      </c>
      <c r="C267" s="31" t="s">
        <v>58</v>
      </c>
      <c r="D267" s="48"/>
      <c r="E267" s="31"/>
      <c r="F267" s="31"/>
    </row>
    <row r="268" customFormat="false" ht="15" hidden="false" customHeight="false" outlineLevel="0" collapsed="false">
      <c r="A268" s="56" t="s">
        <v>172</v>
      </c>
      <c r="B268" s="36" t="str">
        <f aca="false">IF(LEFT(A268,3)="2.5", MID(A268,7,2),LEFT(A268,2))</f>
        <v>22</v>
      </c>
      <c r="C268" s="31" t="s">
        <v>58</v>
      </c>
      <c r="D268" s="42"/>
      <c r="E268" s="31"/>
      <c r="F268" s="31"/>
    </row>
    <row r="269" customFormat="false" ht="15" hidden="false" customHeight="false" outlineLevel="0" collapsed="false">
      <c r="A269" s="51"/>
      <c r="B269" s="36" t="str">
        <f aca="false">IF(LEFT(A269,3)="2.5", MID(A269,7,2),LEFT(A269,2))</f>
        <v/>
      </c>
      <c r="C269" s="31"/>
      <c r="D269" s="31"/>
      <c r="E269" s="31"/>
      <c r="F269" s="31"/>
    </row>
    <row r="270" customFormat="false" ht="15" hidden="false" customHeight="false" outlineLevel="0" collapsed="false">
      <c r="A270" s="119" t="s">
        <v>176</v>
      </c>
      <c r="B270" s="36" t="str">
        <f aca="false">IF(LEFT(A270,3)="2.5", MID(A270,7,2),LEFT(A270,2))</f>
        <v>13</v>
      </c>
      <c r="C270" s="31" t="s">
        <v>177</v>
      </c>
      <c r="D270" s="49"/>
      <c r="E270" s="31"/>
      <c r="F270" s="48"/>
    </row>
    <row r="271" customFormat="false" ht="15" hidden="false" customHeight="false" outlineLevel="0" collapsed="false">
      <c r="A271" s="122" t="s">
        <v>181</v>
      </c>
      <c r="B271" s="36" t="str">
        <f aca="false">IF(LEFT(A271,3)="2.5", MID(A271,7,2),LEFT(A271,2))</f>
        <v>13</v>
      </c>
      <c r="C271" s="31" t="s">
        <v>177</v>
      </c>
      <c r="D271" s="49"/>
      <c r="E271" s="31"/>
      <c r="F271" s="48"/>
    </row>
    <row r="272" customFormat="false" ht="15" hidden="false" customHeight="false" outlineLevel="0" collapsed="false">
      <c r="A272" s="122" t="s">
        <v>185</v>
      </c>
      <c r="B272" s="36" t="str">
        <f aca="false">IF(LEFT(A272,3)="2.5", MID(A272,7,2),LEFT(A272,2))</f>
        <v>13</v>
      </c>
      <c r="C272" s="31" t="s">
        <v>177</v>
      </c>
      <c r="D272" s="49"/>
      <c r="E272" s="31"/>
      <c r="F272" s="42"/>
    </row>
    <row r="273" customFormat="false" ht="15" hidden="false" customHeight="false" outlineLevel="0" collapsed="false">
      <c r="A273" s="128" t="s">
        <v>189</v>
      </c>
      <c r="B273" s="57" t="str">
        <f aca="false">IF(LEFT(A273,3)="2.5", MID(A273,7,2),LEFT(A273,2))</f>
        <v>15</v>
      </c>
      <c r="C273" s="31" t="s">
        <v>177</v>
      </c>
      <c r="D273" s="49"/>
      <c r="E273" s="31"/>
      <c r="F273" s="48"/>
    </row>
    <row r="274" customFormat="false" ht="15" hidden="false" customHeight="false" outlineLevel="0" collapsed="false">
      <c r="A274" s="122" t="s">
        <v>193</v>
      </c>
      <c r="B274" s="36" t="str">
        <f aca="false">IF(LEFT(A274,3)="2.5", MID(A274,7,2),LEFT(A274,2))</f>
        <v>13</v>
      </c>
      <c r="C274" s="31" t="s">
        <v>177</v>
      </c>
      <c r="D274" s="49"/>
      <c r="E274" s="31"/>
      <c r="F274" s="47"/>
    </row>
    <row r="275" customFormat="false" ht="15" hidden="false" customHeight="false" outlineLevel="0" collapsed="false">
      <c r="A275" s="122"/>
      <c r="B275" s="36"/>
    </row>
    <row r="276" customFormat="false" ht="15" hidden="false" customHeight="false" outlineLevel="0" collapsed="false">
      <c r="A276" s="122"/>
      <c r="B276" s="36"/>
      <c r="C276" s="31"/>
      <c r="D276" s="31"/>
      <c r="E276" s="31"/>
      <c r="F276" s="31"/>
    </row>
    <row r="277" customFormat="false" ht="15" hidden="false" customHeight="false" outlineLevel="0" collapsed="false">
      <c r="A277" s="106"/>
      <c r="B277" s="36"/>
      <c r="C277" s="31"/>
      <c r="D277" s="31"/>
      <c r="E277" s="31"/>
      <c r="F277" s="31"/>
    </row>
    <row r="278" customFormat="false" ht="15" hidden="false" customHeight="false" outlineLevel="0" collapsed="false">
      <c r="A278" s="40"/>
      <c r="B278" s="36" t="str">
        <f aca="false">IF(LEFT(A278,3)="2.5", MID(A278,7,2),LEFT(A278,2))</f>
        <v/>
      </c>
      <c r="C278" s="31"/>
      <c r="D278" s="31"/>
      <c r="E278" s="31"/>
      <c r="F278" s="31"/>
    </row>
    <row r="279" customFormat="false" ht="15" hidden="false" customHeight="false" outlineLevel="0" collapsed="false">
      <c r="A279" s="119" t="s">
        <v>199</v>
      </c>
      <c r="B279" s="36" t="str">
        <f aca="false">IF(LEFT(A279,3)="2.5", MID(A279,7,2),LEFT(A279,2))</f>
        <v>24</v>
      </c>
      <c r="C279" s="31" t="s">
        <v>58</v>
      </c>
      <c r="D279" s="68"/>
      <c r="E279" s="31"/>
      <c r="F279" s="31"/>
    </row>
    <row r="280" customFormat="false" ht="15" hidden="false" customHeight="false" outlineLevel="0" collapsed="false">
      <c r="A280" s="122" t="s">
        <v>202</v>
      </c>
      <c r="B280" s="36" t="str">
        <f aca="false">IF(LEFT(A280,3)="2.5", MID(A280,7,2),LEFT(A280,2))</f>
        <v>19</v>
      </c>
      <c r="C280" s="31" t="s">
        <v>58</v>
      </c>
      <c r="D280" s="68"/>
      <c r="E280" s="31"/>
      <c r="F280" s="31"/>
    </row>
    <row r="281" customFormat="false" ht="15" hidden="false" customHeight="false" outlineLevel="0" collapsed="false">
      <c r="A281" s="122" t="s">
        <v>206</v>
      </c>
      <c r="B281" s="36" t="str">
        <f aca="false">IF(LEFT(A281,3)="2.5", MID(A281,7,2),LEFT(A281,2))</f>
        <v>19</v>
      </c>
      <c r="C281" s="31" t="s">
        <v>58</v>
      </c>
      <c r="D281" s="68"/>
      <c r="E281" s="31"/>
      <c r="F281" s="31"/>
    </row>
    <row r="282" customFormat="false" ht="15" hidden="false" customHeight="false" outlineLevel="0" collapsed="false">
      <c r="A282" s="122" t="s">
        <v>209</v>
      </c>
      <c r="B282" s="36" t="str">
        <f aca="false">IF(LEFT(A282,3)="2.5", MID(A282,7,2),LEFT(A282,2))</f>
        <v>16</v>
      </c>
      <c r="C282" s="31" t="s">
        <v>58</v>
      </c>
      <c r="D282" s="68"/>
      <c r="E282" s="31"/>
      <c r="F282" s="31"/>
    </row>
    <row r="283" customFormat="false" ht="15" hidden="false" customHeight="false" outlineLevel="0" collapsed="false">
      <c r="A283" s="122" t="s">
        <v>212</v>
      </c>
      <c r="B283" s="36" t="str">
        <f aca="false">IF(LEFT(A283,3)="2.5", MID(A283,7,2),LEFT(A283,2))</f>
        <v>14</v>
      </c>
      <c r="C283" s="31" t="s">
        <v>58</v>
      </c>
      <c r="D283" s="69"/>
      <c r="E283" s="31"/>
      <c r="F283" s="31"/>
    </row>
    <row r="284" customFormat="false" ht="15" hidden="false" customHeight="false" outlineLevel="0" collapsed="false">
      <c r="A284" s="122"/>
      <c r="B284" s="36"/>
      <c r="C284" s="31"/>
      <c r="D284" s="31"/>
      <c r="E284" s="31"/>
      <c r="F284" s="31"/>
    </row>
    <row r="285" customFormat="false" ht="15" hidden="false" customHeight="false" outlineLevel="0" collapsed="false">
      <c r="A285" s="106"/>
      <c r="B285" s="36"/>
      <c r="C285" s="31"/>
      <c r="D285" s="31"/>
      <c r="E285" s="31"/>
      <c r="F285" s="31"/>
    </row>
    <row r="286" customFormat="false" ht="15" hidden="false" customHeight="false" outlineLevel="0" collapsed="false">
      <c r="A286" s="40"/>
      <c r="B286" s="36"/>
      <c r="C286" s="31"/>
      <c r="D286" s="31"/>
      <c r="E286" s="31"/>
      <c r="F286" s="31"/>
    </row>
    <row r="287" customFormat="false" ht="15" hidden="false" customHeight="false" outlineLevel="0" collapsed="false">
      <c r="A287" s="119" t="s">
        <v>217</v>
      </c>
      <c r="B287" s="36" t="str">
        <f aca="false">IF(LEFT(A287,3)="2.5", MID(A287,7,2),LEFT(A287,2))</f>
        <v>24</v>
      </c>
      <c r="C287" s="31" t="s">
        <v>58</v>
      </c>
      <c r="D287" s="42"/>
      <c r="E287" s="31"/>
      <c r="F287" s="31"/>
    </row>
    <row r="288" customFormat="false" ht="15" hidden="false" customHeight="false" outlineLevel="0" collapsed="false">
      <c r="A288" s="122" t="s">
        <v>220</v>
      </c>
      <c r="B288" s="36" t="str">
        <f aca="false">IF(LEFT(A288,3)="2.5", MID(A288,7,2),LEFT(A288,2))</f>
        <v>19</v>
      </c>
      <c r="C288" s="31" t="s">
        <v>58</v>
      </c>
      <c r="D288" s="42"/>
      <c r="E288" s="31"/>
      <c r="F288" s="31"/>
    </row>
    <row r="289" customFormat="false" ht="15" hidden="false" customHeight="false" outlineLevel="0" collapsed="false">
      <c r="A289" s="122" t="s">
        <v>223</v>
      </c>
      <c r="B289" s="36" t="str">
        <f aca="false">IF(LEFT(A289,3)="2.5", MID(A289,7,2),LEFT(A289,2))</f>
        <v>16</v>
      </c>
      <c r="C289" s="31" t="s">
        <v>58</v>
      </c>
      <c r="D289" s="42"/>
      <c r="E289" s="31"/>
      <c r="F289" s="31"/>
    </row>
    <row r="290" customFormat="false" ht="15" hidden="false" customHeight="false" outlineLevel="0" collapsed="false">
      <c r="A290" s="122" t="s">
        <v>226</v>
      </c>
      <c r="B290" s="36" t="str">
        <f aca="false">IF(LEFT(A290,3)="2.5", MID(A290,7,2),LEFT(A290,2))</f>
        <v>19</v>
      </c>
      <c r="C290" s="31" t="s">
        <v>58</v>
      </c>
      <c r="D290" s="42"/>
      <c r="E290" s="31"/>
      <c r="F290" s="31"/>
    </row>
    <row r="291" customFormat="false" ht="15" hidden="false" customHeight="false" outlineLevel="0" collapsed="false">
      <c r="A291" s="122" t="s">
        <v>229</v>
      </c>
      <c r="B291" s="36" t="str">
        <f aca="false">IF(LEFT(A291,3)="2.5", MID(A291,7,2),LEFT(A291,2))</f>
        <v>16</v>
      </c>
      <c r="C291" s="31" t="s">
        <v>58</v>
      </c>
      <c r="D291" s="42"/>
      <c r="E291" s="31"/>
      <c r="F291" s="31"/>
    </row>
    <row r="292" customFormat="false" ht="15" hidden="false" customHeight="false" outlineLevel="0" collapsed="false">
      <c r="A292" s="122" t="s">
        <v>232</v>
      </c>
      <c r="B292" s="36" t="str">
        <f aca="false">IF(LEFT(A292,3)="2.5", MID(A292,7,2),LEFT(A292,2))</f>
        <v>14</v>
      </c>
      <c r="C292" s="31" t="s">
        <v>58</v>
      </c>
      <c r="D292" s="48"/>
      <c r="E292" s="31"/>
      <c r="F292" s="31"/>
    </row>
    <row r="293" customFormat="false" ht="15" hidden="false" customHeight="false" outlineLevel="0" collapsed="false">
      <c r="A293" s="122"/>
      <c r="B293" s="36"/>
      <c r="E293" s="31"/>
      <c r="F293" s="31"/>
    </row>
    <row r="294" customFormat="false" ht="15" hidden="false" customHeight="false" outlineLevel="0" collapsed="false">
      <c r="A294" s="106"/>
      <c r="B294" s="36"/>
      <c r="E294" s="31"/>
      <c r="F294" s="31"/>
    </row>
    <row r="295" customFormat="false" ht="15" hidden="false" customHeight="false" outlineLevel="0" collapsed="false">
      <c r="A295" s="40"/>
      <c r="B295" s="36"/>
      <c r="C295" s="31"/>
      <c r="D295" s="31"/>
      <c r="E295" s="31"/>
      <c r="F295" s="31"/>
    </row>
    <row r="296" customFormat="false" ht="15" hidden="false" customHeight="false" outlineLevel="0" collapsed="false">
      <c r="A296" s="119" t="s">
        <v>237</v>
      </c>
      <c r="B296" s="36" t="str">
        <f aca="false">IF(LEFT(A296,3)="2.5", MID(A296,7,2),LEFT(A296,2))</f>
        <v>24</v>
      </c>
      <c r="C296" s="31" t="s">
        <v>58</v>
      </c>
      <c r="D296" s="42"/>
      <c r="E296" s="31"/>
      <c r="F296" s="31"/>
    </row>
    <row r="297" customFormat="false" ht="15" hidden="false" customHeight="false" outlineLevel="0" collapsed="false">
      <c r="A297" s="122" t="s">
        <v>241</v>
      </c>
      <c r="B297" s="36" t="str">
        <f aca="false">IF(LEFT(A297,3)="2.5", MID(A297,7,2),LEFT(A297,2))</f>
        <v>19</v>
      </c>
      <c r="C297" s="31" t="s">
        <v>58</v>
      </c>
      <c r="D297" s="42"/>
      <c r="E297" s="31"/>
      <c r="F297" s="31"/>
    </row>
    <row r="298" customFormat="false" ht="15" hidden="false" customHeight="false" outlineLevel="0" collapsed="false">
      <c r="A298" s="122" t="s">
        <v>244</v>
      </c>
      <c r="B298" s="36" t="str">
        <f aca="false">IF(LEFT(A298,3)="2.5", MID(A298,7,2),LEFT(A298,2))</f>
        <v>16</v>
      </c>
      <c r="C298" s="31" t="s">
        <v>58</v>
      </c>
      <c r="D298" s="42"/>
      <c r="E298" s="31"/>
      <c r="F298" s="31"/>
    </row>
    <row r="299" customFormat="false" ht="15" hidden="false" customHeight="false" outlineLevel="0" collapsed="false">
      <c r="A299" s="122" t="s">
        <v>247</v>
      </c>
      <c r="B299" s="36" t="str">
        <f aca="false">IF(LEFT(A299,3)="2.5", MID(A299,7,2),LEFT(A299,2))</f>
        <v>19</v>
      </c>
      <c r="C299" s="31" t="s">
        <v>58</v>
      </c>
      <c r="D299" s="42"/>
      <c r="E299" s="31"/>
      <c r="F299" s="31"/>
    </row>
    <row r="300" customFormat="false" ht="15" hidden="false" customHeight="false" outlineLevel="0" collapsed="false">
      <c r="A300" s="122" t="s">
        <v>250</v>
      </c>
      <c r="B300" s="36" t="str">
        <f aca="false">IF(LEFT(A300,3)="2.5", MID(A300,7,2),LEFT(A300,2))</f>
        <v>19</v>
      </c>
      <c r="C300" s="31" t="s">
        <v>58</v>
      </c>
      <c r="D300" s="42"/>
      <c r="E300" s="31"/>
      <c r="F300" s="31"/>
    </row>
    <row r="301" customFormat="false" ht="15" hidden="false" customHeight="false" outlineLevel="0" collapsed="false">
      <c r="A301" s="122" t="s">
        <v>253</v>
      </c>
      <c r="B301" s="36" t="str">
        <f aca="false">IF(LEFT(A301,3)="2.5", MID(A301,7,2),LEFT(A301,2))</f>
        <v>16</v>
      </c>
      <c r="C301" s="31" t="s">
        <v>58</v>
      </c>
      <c r="D301" s="48"/>
      <c r="E301" s="31"/>
      <c r="F301" s="31"/>
    </row>
    <row r="302" customFormat="false" ht="15" hidden="false" customHeight="false" outlineLevel="0" collapsed="false">
      <c r="A302" s="122"/>
      <c r="B302" s="36"/>
      <c r="E302" s="31"/>
      <c r="F302" s="31"/>
    </row>
    <row r="303" customFormat="false" ht="15" hidden="false" customHeight="false" outlineLevel="0" collapsed="false">
      <c r="A303" s="106"/>
      <c r="B303" s="36"/>
      <c r="E303" s="31"/>
      <c r="F303" s="31"/>
    </row>
    <row r="304" customFormat="false" ht="15" hidden="false" customHeight="false" outlineLevel="0" collapsed="false">
      <c r="A304" s="40"/>
      <c r="B304" s="36" t="str">
        <f aca="false">IF(LEFT(A304,3)="2.5", MID(A304,7,2),LEFT(A304,2))</f>
        <v/>
      </c>
      <c r="C304" s="31"/>
      <c r="D304" s="31"/>
      <c r="E304" s="31"/>
      <c r="F304" s="31"/>
    </row>
    <row r="305" customFormat="false" ht="15" hidden="false" customHeight="false" outlineLevel="0" collapsed="false">
      <c r="A305" s="119" t="s">
        <v>259</v>
      </c>
      <c r="B305" s="36" t="str">
        <f aca="false">IF(LEFT(A305,3)="2.5", MID(A305,7,2),LEFT(A305,2))</f>
        <v>14</v>
      </c>
      <c r="C305" s="31" t="s">
        <v>177</v>
      </c>
      <c r="D305" s="49"/>
      <c r="E305" s="31"/>
      <c r="F305" s="42"/>
    </row>
    <row r="306" customFormat="false" ht="15" hidden="false" customHeight="false" outlineLevel="0" collapsed="false">
      <c r="A306" s="122" t="s">
        <v>263</v>
      </c>
      <c r="B306" s="36" t="str">
        <f aca="false">IF(LEFT(A306,3)="2.5", MID(A306,7,2),LEFT(A306,2))</f>
        <v>14</v>
      </c>
      <c r="C306" s="31" t="s">
        <v>177</v>
      </c>
      <c r="D306" s="129"/>
      <c r="E306" s="31"/>
      <c r="F306" s="42"/>
    </row>
    <row r="307" customFormat="false" ht="15" hidden="false" customHeight="false" outlineLevel="0" collapsed="false">
      <c r="A307" s="122" t="s">
        <v>267</v>
      </c>
      <c r="B307" s="36" t="str">
        <f aca="false">IF(LEFT(A307,3)="2.5", MID(A307,7,2),LEFT(A307,2))</f>
        <v>13</v>
      </c>
      <c r="C307" s="31" t="s">
        <v>177</v>
      </c>
      <c r="D307" s="49"/>
      <c r="E307" s="31"/>
      <c r="F307" s="48"/>
    </row>
    <row r="308" customFormat="false" ht="15" hidden="false" customHeight="false" outlineLevel="0" collapsed="false">
      <c r="A308" s="122" t="s">
        <v>271</v>
      </c>
      <c r="B308" s="57" t="str">
        <f aca="false">IF(LEFT(A308,3)="2.5", MID(A308,7,2),LEFT(A308,2))</f>
        <v>16</v>
      </c>
      <c r="C308" s="31" t="s">
        <v>177</v>
      </c>
      <c r="D308" s="49"/>
      <c r="E308" s="48"/>
      <c r="F308" s="48"/>
    </row>
    <row r="309" customFormat="false" ht="15" hidden="false" customHeight="false" outlineLevel="0" collapsed="false">
      <c r="A309" s="122"/>
      <c r="B309" s="36"/>
    </row>
    <row r="310" customFormat="false" ht="15" hidden="false" customHeight="false" outlineLevel="0" collapsed="false">
      <c r="A310" s="122"/>
      <c r="B310" s="36"/>
      <c r="C310" s="31"/>
      <c r="D310" s="31"/>
      <c r="E310" s="31"/>
      <c r="F310" s="31"/>
    </row>
    <row r="311" customFormat="false" ht="15" hidden="false" customHeight="false" outlineLevel="0" collapsed="false">
      <c r="A311" s="122"/>
      <c r="B311" s="36"/>
      <c r="C311" s="31"/>
      <c r="D311" s="31"/>
      <c r="E311" s="31"/>
      <c r="F311" s="31"/>
    </row>
    <row r="312" customFormat="false" ht="15" hidden="false" customHeight="false" outlineLevel="0" collapsed="false">
      <c r="A312" s="106"/>
      <c r="B312" s="36"/>
      <c r="C312" s="31"/>
      <c r="D312" s="31"/>
      <c r="E312" s="31"/>
      <c r="F312" s="31"/>
    </row>
    <row r="313" customFormat="false" ht="15" hidden="false" customHeight="false" outlineLevel="0" collapsed="false">
      <c r="A313" s="40"/>
      <c r="B313" s="36"/>
      <c r="C313" s="31"/>
      <c r="D313" s="31"/>
      <c r="E313" s="31"/>
      <c r="F313" s="31"/>
    </row>
    <row r="314" customFormat="false" ht="15" hidden="false" customHeight="false" outlineLevel="0" collapsed="false">
      <c r="A314" s="119" t="s">
        <v>278</v>
      </c>
      <c r="B314" s="36" t="str">
        <f aca="false">IF(LEFT(A314,3)="2.5", MID(A314,7,2),LEFT(A314,2))</f>
        <v>24</v>
      </c>
      <c r="C314" s="31" t="s">
        <v>58</v>
      </c>
      <c r="D314" s="42"/>
      <c r="E314" s="31"/>
      <c r="F314" s="31"/>
    </row>
    <row r="315" customFormat="false" ht="15" hidden="false" customHeight="false" outlineLevel="0" collapsed="false">
      <c r="A315" s="122" t="s">
        <v>281</v>
      </c>
      <c r="B315" s="36" t="str">
        <f aca="false">IF(LEFT(A315,3)="2.5", MID(A315,7,2),LEFT(A315,2))</f>
        <v>20</v>
      </c>
      <c r="C315" s="31" t="s">
        <v>58</v>
      </c>
      <c r="D315" s="42"/>
      <c r="E315" s="31"/>
      <c r="F315" s="31"/>
    </row>
    <row r="316" customFormat="false" ht="15" hidden="false" customHeight="false" outlineLevel="0" collapsed="false">
      <c r="A316" s="122" t="s">
        <v>285</v>
      </c>
      <c r="B316" s="36" t="str">
        <f aca="false">IF(LEFT(A316,3)="2.5", MID(A316,7,2),LEFT(A316,2))</f>
        <v>20</v>
      </c>
      <c r="C316" s="31" t="s">
        <v>58</v>
      </c>
      <c r="D316" s="42"/>
      <c r="E316" s="31"/>
      <c r="F316" s="31"/>
    </row>
    <row r="317" customFormat="false" ht="15" hidden="false" customHeight="false" outlineLevel="0" collapsed="false">
      <c r="A317" s="122" t="s">
        <v>288</v>
      </c>
      <c r="B317" s="36" t="str">
        <f aca="false">IF(LEFT(A317,3)="2.5", MID(A317,7,2),LEFT(A317,2))</f>
        <v>17</v>
      </c>
      <c r="C317" s="31" t="s">
        <v>58</v>
      </c>
      <c r="D317" s="42"/>
      <c r="E317" s="31"/>
      <c r="F317" s="31"/>
    </row>
    <row r="318" customFormat="false" ht="15" hidden="false" customHeight="false" outlineLevel="0" collapsed="false">
      <c r="A318" s="122" t="s">
        <v>291</v>
      </c>
      <c r="B318" s="36" t="str">
        <f aca="false">IF(LEFT(A318,3)="2.5", MID(A318,7,2),LEFT(A318,2))</f>
        <v>14</v>
      </c>
      <c r="C318" s="31" t="s">
        <v>58</v>
      </c>
      <c r="D318" s="42"/>
      <c r="E318" s="31"/>
      <c r="F318" s="31"/>
    </row>
    <row r="319" customFormat="false" ht="15" hidden="false" customHeight="false" outlineLevel="0" collapsed="false">
      <c r="A319" s="40"/>
      <c r="B319" s="57"/>
      <c r="C319" s="31"/>
      <c r="D319" s="31"/>
      <c r="E319" s="31"/>
      <c r="F319" s="31"/>
    </row>
    <row r="320" customFormat="false" ht="15" hidden="false" customHeight="false" outlineLevel="0" collapsed="false">
      <c r="A320" s="106"/>
      <c r="B320" s="36"/>
    </row>
    <row r="321" customFormat="false" ht="15" hidden="false" customHeight="false" outlineLevel="0" collapsed="false">
      <c r="A321" s="40"/>
      <c r="B321" s="36"/>
    </row>
    <row r="322" customFormat="false" ht="15" hidden="false" customHeight="false" outlineLevel="0" collapsed="false">
      <c r="A322" s="119" t="s">
        <v>296</v>
      </c>
      <c r="B322" s="36" t="str">
        <f aca="false">IF(LEFT(A322,3)="2.5", MID(A322,7,2),LEFT(A322,2))</f>
        <v>24</v>
      </c>
      <c r="C322" s="31" t="s">
        <v>58</v>
      </c>
      <c r="D322" s="42"/>
      <c r="E322" s="31"/>
      <c r="F322" s="31"/>
    </row>
    <row r="323" customFormat="false" ht="15" hidden="false" customHeight="false" outlineLevel="0" collapsed="false">
      <c r="A323" s="122" t="s">
        <v>299</v>
      </c>
      <c r="B323" s="36" t="str">
        <f aca="false">IF(LEFT(A323,3)="2.5", MID(A323,7,2),LEFT(A323,2))</f>
        <v>20</v>
      </c>
      <c r="C323" s="31" t="s">
        <v>58</v>
      </c>
      <c r="D323" s="42"/>
      <c r="E323" s="31"/>
      <c r="F323" s="31"/>
    </row>
    <row r="324" customFormat="false" ht="15" hidden="false" customHeight="false" outlineLevel="0" collapsed="false">
      <c r="A324" s="122" t="s">
        <v>302</v>
      </c>
      <c r="B324" s="36" t="str">
        <f aca="false">IF(LEFT(A324,3)="2.5", MID(A324,7,2),LEFT(A324,2))</f>
        <v>17</v>
      </c>
      <c r="C324" s="31" t="s">
        <v>58</v>
      </c>
      <c r="D324" s="42"/>
      <c r="E324" s="31"/>
      <c r="F324" s="131"/>
    </row>
    <row r="325" customFormat="false" ht="15" hidden="false" customHeight="false" outlineLevel="0" collapsed="false">
      <c r="A325" s="122" t="s">
        <v>305</v>
      </c>
      <c r="B325" s="36" t="str">
        <f aca="false">IF(LEFT(A325,3)="2.5", MID(A325,7,2),LEFT(A325,2))</f>
        <v>20</v>
      </c>
      <c r="C325" s="31" t="s">
        <v>58</v>
      </c>
      <c r="D325" s="42"/>
      <c r="E325" s="31"/>
      <c r="F325" s="31"/>
    </row>
    <row r="326" customFormat="false" ht="15" hidden="false" customHeight="false" outlineLevel="0" collapsed="false">
      <c r="A326" s="122" t="s">
        <v>308</v>
      </c>
      <c r="B326" s="36" t="str">
        <f aca="false">IF(LEFT(A326,3)="2.5", MID(A326,7,2),LEFT(A326,2))</f>
        <v>17</v>
      </c>
      <c r="C326" s="31" t="s">
        <v>58</v>
      </c>
      <c r="D326" s="42"/>
      <c r="E326" s="31"/>
      <c r="F326" s="31"/>
    </row>
    <row r="327" customFormat="false" ht="15" hidden="false" customHeight="false" outlineLevel="0" collapsed="false">
      <c r="A327" s="122" t="s">
        <v>311</v>
      </c>
      <c r="B327" s="36" t="str">
        <f aca="false">IF(LEFT(A327,3)="2.5", MID(A327,7,2),LEFT(A327,2))</f>
        <v>14</v>
      </c>
      <c r="C327" s="31" t="s">
        <v>58</v>
      </c>
      <c r="D327" s="42"/>
      <c r="E327" s="31"/>
      <c r="F327" s="31"/>
    </row>
    <row r="328" customFormat="false" ht="15" hidden="false" customHeight="false" outlineLevel="0" collapsed="false">
      <c r="A328" s="122"/>
      <c r="B328" s="36"/>
    </row>
    <row r="329" customFormat="false" ht="15" hidden="false" customHeight="false" outlineLevel="0" collapsed="false">
      <c r="A329" s="106"/>
      <c r="B329" s="36"/>
    </row>
    <row r="330" customFormat="false" ht="15" hidden="false" customHeight="false" outlineLevel="0" collapsed="false">
      <c r="A330" s="40"/>
      <c r="B330" s="36"/>
    </row>
    <row r="331" customFormat="false" ht="15" hidden="false" customHeight="false" outlineLevel="0" collapsed="false">
      <c r="A331" s="119" t="s">
        <v>316</v>
      </c>
      <c r="B331" s="36" t="str">
        <f aca="false">IF(LEFT(A331,3)="2.5", MID(A331,7,2),LEFT(A331,2))</f>
        <v>24</v>
      </c>
      <c r="C331" s="31" t="s">
        <v>58</v>
      </c>
      <c r="D331" s="42"/>
      <c r="E331" s="31"/>
      <c r="F331" s="31"/>
    </row>
    <row r="332" customFormat="false" ht="15" hidden="false" customHeight="false" outlineLevel="0" collapsed="false">
      <c r="A332" s="122" t="s">
        <v>319</v>
      </c>
      <c r="B332" s="36" t="str">
        <f aca="false">IF(LEFT(A332,3)="2.5", MID(A332,7,2),LEFT(A332,2))</f>
        <v>20</v>
      </c>
      <c r="C332" s="31" t="s">
        <v>58</v>
      </c>
      <c r="D332" s="48"/>
      <c r="E332" s="31"/>
      <c r="F332" s="31"/>
    </row>
    <row r="333" customFormat="false" ht="15" hidden="false" customHeight="false" outlineLevel="0" collapsed="false">
      <c r="A333" s="122" t="s">
        <v>322</v>
      </c>
      <c r="B333" s="36" t="str">
        <f aca="false">IF(LEFT(A333,3)="2.5", MID(A333,7,2),LEFT(A333,2))</f>
        <v>17</v>
      </c>
      <c r="C333" s="31" t="s">
        <v>58</v>
      </c>
      <c r="D333" s="48"/>
      <c r="E333" s="31"/>
      <c r="F333" s="31"/>
    </row>
    <row r="334" customFormat="false" ht="15" hidden="false" customHeight="false" outlineLevel="0" collapsed="false">
      <c r="A334" s="122" t="s">
        <v>325</v>
      </c>
      <c r="B334" s="36" t="str">
        <f aca="false">IF(LEFT(A334,3)="2.5", MID(A334,7,2),LEFT(A334,2))</f>
        <v>20</v>
      </c>
      <c r="C334" s="31" t="s">
        <v>58</v>
      </c>
      <c r="D334" s="48"/>
      <c r="E334" s="31"/>
      <c r="F334" s="31"/>
    </row>
    <row r="335" customFormat="false" ht="15" hidden="false" customHeight="false" outlineLevel="0" collapsed="false">
      <c r="A335" s="122" t="s">
        <v>328</v>
      </c>
      <c r="B335" s="36" t="str">
        <f aca="false">IF(LEFT(A335,3)="2.5", MID(A335,7,2),LEFT(A335,2))</f>
        <v>20</v>
      </c>
      <c r="C335" s="31" t="s">
        <v>58</v>
      </c>
      <c r="D335" s="48"/>
      <c r="E335" s="31"/>
      <c r="F335" s="31"/>
    </row>
    <row r="336" customFormat="false" ht="15" hidden="false" customHeight="false" outlineLevel="0" collapsed="false">
      <c r="A336" s="122" t="s">
        <v>331</v>
      </c>
      <c r="B336" s="36" t="str">
        <f aca="false">IF(LEFT(A336,3)="2.5", MID(A336,7,2),LEFT(A336,2))</f>
        <v>17</v>
      </c>
      <c r="C336" s="31" t="s">
        <v>58</v>
      </c>
      <c r="D336" s="48"/>
      <c r="E336" s="31"/>
      <c r="F336" s="31"/>
    </row>
    <row r="337" customFormat="false" ht="15" hidden="false" customHeight="false" outlineLevel="0" collapsed="false">
      <c r="A337" s="122"/>
      <c r="B337" s="36"/>
      <c r="E337" s="31"/>
      <c r="F337" s="31"/>
    </row>
    <row r="338" customFormat="false" ht="15" hidden="false" customHeight="false" outlineLevel="0" collapsed="false">
      <c r="A338" s="106"/>
      <c r="B338" s="36"/>
      <c r="E338" s="31"/>
      <c r="F338" s="31"/>
    </row>
    <row r="339" customFormat="false" ht="15" hidden="false" customHeight="false" outlineLevel="0" collapsed="false">
      <c r="A339" s="40"/>
      <c r="B339" s="36"/>
      <c r="E339" s="31"/>
      <c r="F339" s="31"/>
    </row>
    <row r="340" customFormat="false" ht="15" hidden="false" customHeight="false" outlineLevel="0" collapsed="false">
      <c r="A340" s="119" t="s">
        <v>336</v>
      </c>
      <c r="B340" s="36" t="str">
        <f aca="false">IF(LEFT(A340,3)="2.5", MID(A340,7,2),LEFT(A340,2))</f>
        <v>14</v>
      </c>
      <c r="C340" s="14" t="s">
        <v>177</v>
      </c>
      <c r="D340" s="49"/>
      <c r="F340" s="42"/>
    </row>
    <row r="341" customFormat="false" ht="15" hidden="false" customHeight="false" outlineLevel="0" collapsed="false">
      <c r="A341" s="122" t="s">
        <v>339</v>
      </c>
      <c r="B341" s="36" t="str">
        <f aca="false">IF(LEFT(A341,3)="2.5", MID(A341,7,2),LEFT(A341,2))</f>
        <v>14</v>
      </c>
      <c r="C341" s="14" t="s">
        <v>177</v>
      </c>
      <c r="D341" s="49"/>
      <c r="F341" s="42"/>
    </row>
    <row r="342" customFormat="false" ht="15" hidden="false" customHeight="false" outlineLevel="0" collapsed="false">
      <c r="A342" s="122" t="s">
        <v>342</v>
      </c>
      <c r="B342" s="36" t="str">
        <f aca="false">IF(LEFT(A342,3)="2.5", MID(A342,7,2),LEFT(A342,2))</f>
        <v>13</v>
      </c>
      <c r="C342" s="14" t="s">
        <v>177</v>
      </c>
      <c r="D342" s="49"/>
      <c r="F342" s="42"/>
    </row>
    <row r="343" customFormat="false" ht="15" hidden="false" customHeight="false" outlineLevel="0" collapsed="false">
      <c r="A343" s="122" t="s">
        <v>345</v>
      </c>
      <c r="B343" s="57" t="str">
        <f aca="false">IF(LEFT(A343,3)="2.5", MID(A343,7,2),LEFT(A343,2))</f>
        <v>17</v>
      </c>
      <c r="C343" s="14" t="s">
        <v>177</v>
      </c>
      <c r="D343" s="49"/>
      <c r="E343" s="42"/>
      <c r="F343" s="42"/>
    </row>
    <row r="344" customFormat="false" ht="15" hidden="false" customHeight="false" outlineLevel="0" collapsed="false">
      <c r="H344" s="0" t="s">
        <v>1571</v>
      </c>
    </row>
    <row r="346" customFormat="false" ht="15" hidden="false" customHeight="false" outlineLevel="0" collapsed="false">
      <c r="A346" s="35" t="s">
        <v>379</v>
      </c>
      <c r="B346" s="36" t="str">
        <f aca="false">IF(LEFT(A346,3)="2.5", MID(A346,7,2),LEFT(A346,2))</f>
        <v>11</v>
      </c>
      <c r="C346" s="14" t="s">
        <v>58</v>
      </c>
      <c r="D346" s="37"/>
    </row>
    <row r="347" customFormat="false" ht="15" hidden="false" customHeight="false" outlineLevel="0" collapsed="false">
      <c r="A347" s="41" t="s">
        <v>383</v>
      </c>
      <c r="B347" s="36" t="str">
        <f aca="false">IF(LEFT(A347,3)="2.5", MID(A347,7,2),LEFT(A347,2))</f>
        <v>6 </v>
      </c>
      <c r="C347" s="31" t="s">
        <v>58</v>
      </c>
      <c r="D347" s="48"/>
      <c r="E347" s="31"/>
      <c r="F347" s="31"/>
    </row>
    <row r="348" customFormat="false" ht="15" hidden="false" customHeight="false" outlineLevel="0" collapsed="false">
      <c r="A348" s="41" t="s">
        <v>387</v>
      </c>
      <c r="B348" s="36" t="str">
        <f aca="false">IF(LEFT(A348,3)="2.5", MID(A348,7,2),LEFT(A348,2))</f>
        <v>3 </v>
      </c>
      <c r="C348" s="31" t="s">
        <v>58</v>
      </c>
      <c r="D348" s="48"/>
      <c r="E348" s="31"/>
      <c r="F348" s="31"/>
    </row>
    <row r="349" customFormat="false" ht="15" hidden="false" customHeight="false" outlineLevel="0" collapsed="false">
      <c r="A349" s="41" t="s">
        <v>391</v>
      </c>
      <c r="B349" s="36" t="str">
        <f aca="false">IF(LEFT(A349,3)="2.5", MID(A349,7,2),LEFT(A349,2))</f>
        <v>6 </v>
      </c>
      <c r="C349" s="31" t="s">
        <v>58</v>
      </c>
      <c r="D349" s="48"/>
      <c r="E349" s="31"/>
      <c r="F349" s="31"/>
    </row>
    <row r="350" customFormat="false" ht="15" hidden="false" customHeight="false" outlineLevel="0" collapsed="false">
      <c r="A350" s="41" t="s">
        <v>395</v>
      </c>
      <c r="B350" s="36" t="str">
        <f aca="false">IF(LEFT(A350,3)="2.5", MID(A350,7,2),LEFT(A350,2))</f>
        <v>3 </v>
      </c>
      <c r="C350" s="31" t="s">
        <v>58</v>
      </c>
      <c r="D350" s="48"/>
      <c r="E350" s="31"/>
      <c r="F350" s="31"/>
    </row>
    <row r="351" customFormat="false" ht="15" hidden="false" customHeight="false" outlineLevel="0" collapsed="false">
      <c r="A351" s="41" t="s">
        <v>399</v>
      </c>
      <c r="B351" s="36" t="str">
        <f aca="false">IF(LEFT(A351,3)="2.5", MID(A351,7,2),LEFT(A351,2))</f>
        <v>1 </v>
      </c>
      <c r="C351" s="31" t="s">
        <v>58</v>
      </c>
      <c r="D351" s="48"/>
      <c r="E351" s="31"/>
      <c r="F351" s="144"/>
    </row>
    <row r="352" customFormat="false" ht="15" hidden="false" customHeight="false" outlineLevel="0" collapsed="false">
      <c r="A352" s="41" t="s">
        <v>403</v>
      </c>
      <c r="B352" s="36" t="str">
        <f aca="false">IF(LEFT(A352,3)="2.5", MID(A352,7,2),LEFT(A352,2))</f>
        <v>11</v>
      </c>
      <c r="C352" s="31" t="s">
        <v>58</v>
      </c>
      <c r="D352" s="42"/>
      <c r="E352" s="31"/>
      <c r="F352" s="31"/>
    </row>
    <row r="353" customFormat="false" ht="15" hidden="false" customHeight="false" outlineLevel="0" collapsed="false">
      <c r="A353" s="52" t="s">
        <v>405</v>
      </c>
      <c r="B353" s="36" t="str">
        <f aca="false">IF(LEFT(A353,3)="2.5", MID(A353,7,2),LEFT(A353,2))</f>
        <v>11</v>
      </c>
      <c r="C353" s="31" t="s">
        <v>58</v>
      </c>
      <c r="D353" s="48"/>
      <c r="E353" s="31"/>
      <c r="F353" s="31"/>
    </row>
    <row r="354" customFormat="false" ht="15" hidden="false" customHeight="false" outlineLevel="0" collapsed="false">
      <c r="A354" s="109"/>
      <c r="B354" s="36" t="str">
        <f aca="false">IF(LEFT(A354,3)="2.5", MID(A354,7,2),LEFT(A354,2))</f>
        <v/>
      </c>
      <c r="C354" s="31"/>
      <c r="D354" s="31"/>
      <c r="E354" s="31"/>
      <c r="F354" s="31"/>
    </row>
    <row r="355" customFormat="false" ht="15" hidden="false" customHeight="false" outlineLevel="0" collapsed="false">
      <c r="A355" s="6"/>
      <c r="B355" s="36" t="str">
        <f aca="false">IF(LEFT(A355,3)="2.5", MID(A355,7,2),LEFT(A355,2))</f>
        <v/>
      </c>
      <c r="C355" s="31"/>
      <c r="D355" s="31"/>
      <c r="E355" s="31"/>
      <c r="F355" s="31"/>
    </row>
    <row r="356" customFormat="false" ht="15" hidden="false" customHeight="false" outlineLevel="0" collapsed="false">
      <c r="A356" s="35" t="s">
        <v>411</v>
      </c>
      <c r="B356" s="36" t="str">
        <f aca="false">IF(LEFT(A356,3)="2.5", MID(A356,7,2),LEFT(A356,2))</f>
        <v>11</v>
      </c>
      <c r="C356" s="31" t="s">
        <v>58</v>
      </c>
      <c r="D356" s="48"/>
      <c r="E356" s="31"/>
      <c r="F356" s="31"/>
    </row>
    <row r="357" customFormat="false" ht="15" hidden="false" customHeight="false" outlineLevel="0" collapsed="false">
      <c r="A357" s="52" t="s">
        <v>413</v>
      </c>
      <c r="B357" s="36" t="str">
        <f aca="false">IF(LEFT(A357,3)="2.5", MID(A357,7,2),LEFT(A357,2))</f>
        <v>11</v>
      </c>
      <c r="C357" s="31" t="s">
        <v>58</v>
      </c>
      <c r="D357" s="47"/>
      <c r="E357" s="31"/>
      <c r="F357" s="31"/>
    </row>
    <row r="358" customFormat="false" ht="15" hidden="false" customHeight="false" outlineLevel="0" collapsed="false">
      <c r="A358" s="41" t="s">
        <v>417</v>
      </c>
      <c r="B358" s="36" t="str">
        <f aca="false">IF(LEFT(A358,3)="2.5", MID(A358,7,2),LEFT(A358,2))</f>
        <v>6 </v>
      </c>
      <c r="C358" s="31" t="s">
        <v>58</v>
      </c>
      <c r="D358" s="48"/>
      <c r="E358" s="31"/>
      <c r="F358" s="31"/>
    </row>
    <row r="359" customFormat="false" ht="15" hidden="false" customHeight="false" outlineLevel="0" collapsed="false">
      <c r="A359" s="41" t="s">
        <v>421</v>
      </c>
      <c r="B359" s="36" t="str">
        <f aca="false">IF(LEFT(A359,3)="2.5", MID(A359,7,2),LEFT(A359,2))</f>
        <v>3 </v>
      </c>
      <c r="C359" s="31" t="s">
        <v>58</v>
      </c>
      <c r="D359" s="48"/>
      <c r="E359" s="31"/>
      <c r="F359" s="31"/>
    </row>
    <row r="360" customFormat="false" ht="15" hidden="false" customHeight="false" outlineLevel="0" collapsed="false">
      <c r="A360" s="41" t="s">
        <v>425</v>
      </c>
      <c r="B360" s="36" t="str">
        <f aca="false">IF(LEFT(A360,3)="2.5", MID(A360,7,2),LEFT(A360,2))</f>
        <v>9 </v>
      </c>
      <c r="C360" s="31" t="s">
        <v>58</v>
      </c>
      <c r="D360" s="48"/>
      <c r="E360" s="31"/>
      <c r="F360" s="31"/>
    </row>
    <row r="361" customFormat="false" ht="15" hidden="false" customHeight="false" outlineLevel="0" collapsed="false">
      <c r="A361" s="52" t="s">
        <v>427</v>
      </c>
      <c r="B361" s="36" t="str">
        <f aca="false">IF(LEFT(A361,3)="2.5", MID(A361,7,2),LEFT(A361,2))</f>
        <v>9 </v>
      </c>
      <c r="C361" s="31" t="s">
        <v>58</v>
      </c>
      <c r="D361" s="48"/>
      <c r="E361" s="31"/>
      <c r="F361" s="31"/>
    </row>
    <row r="362" customFormat="false" ht="15" hidden="false" customHeight="false" outlineLevel="0" collapsed="false">
      <c r="A362" s="41" t="s">
        <v>432</v>
      </c>
      <c r="B362" s="36" t="str">
        <f aca="false">IF(LEFT(A362,3)="2.5", MID(A362,7,2),LEFT(A362,2))</f>
        <v>3 </v>
      </c>
      <c r="C362" s="31" t="s">
        <v>58</v>
      </c>
      <c r="D362" s="48"/>
      <c r="E362" s="31"/>
      <c r="F362" s="31"/>
    </row>
    <row r="363" customFormat="false" ht="15" hidden="false" customHeight="false" outlineLevel="0" collapsed="false">
      <c r="A363" s="41" t="s">
        <v>436</v>
      </c>
      <c r="B363" s="36" t="str">
        <f aca="false">IF(LEFT(A363,3)="2.5", MID(A363,7,2),LEFT(A363,2))</f>
        <v>1 </v>
      </c>
      <c r="C363" s="31" t="s">
        <v>58</v>
      </c>
      <c r="D363" s="48"/>
      <c r="E363" s="31"/>
      <c r="F363" s="49"/>
    </row>
    <row r="364" customFormat="false" ht="15" hidden="false" customHeight="false" outlineLevel="0" collapsed="false">
      <c r="A364" s="41" t="s">
        <v>440</v>
      </c>
      <c r="B364" s="36" t="str">
        <f aca="false">IF(LEFT(A364,3)="2.5", MID(A364,7,2),LEFT(A364,2))</f>
        <v>9 </v>
      </c>
      <c r="C364" s="31" t="s">
        <v>58</v>
      </c>
      <c r="D364" s="48"/>
      <c r="E364" s="31"/>
      <c r="F364" s="31"/>
    </row>
    <row r="365" customFormat="false" ht="15" hidden="false" customHeight="false" outlineLevel="0" collapsed="false">
      <c r="A365" s="52" t="s">
        <v>441</v>
      </c>
      <c r="B365" s="36" t="str">
        <f aca="false">IF(LEFT(A365,3)="2.5", MID(A365,7,2),LEFT(A365,2))</f>
        <v>9 </v>
      </c>
      <c r="C365" s="31" t="s">
        <v>58</v>
      </c>
      <c r="D365" s="48"/>
      <c r="E365" s="31"/>
      <c r="F365" s="31"/>
    </row>
    <row r="366" customFormat="false" ht="15" hidden="false" customHeight="false" outlineLevel="0" collapsed="false">
      <c r="A366" s="41" t="s">
        <v>445</v>
      </c>
      <c r="B366" s="36" t="str">
        <f aca="false">IF(LEFT(A366,3)="2.5", MID(A366,7,2),LEFT(A366,2))</f>
        <v>9 </v>
      </c>
      <c r="C366" s="31" t="s">
        <v>58</v>
      </c>
      <c r="D366" s="42"/>
      <c r="E366" s="31"/>
      <c r="F366" s="31"/>
    </row>
    <row r="367" customFormat="false" ht="15" hidden="false" customHeight="false" outlineLevel="0" collapsed="false">
      <c r="A367" s="56" t="s">
        <v>446</v>
      </c>
      <c r="B367" s="36" t="str">
        <f aca="false">IF(LEFT(A367,3)="2.5", MID(A367,7,2),LEFT(A367,2))</f>
        <v>9 </v>
      </c>
      <c r="C367" s="31" t="s">
        <v>58</v>
      </c>
      <c r="D367" s="48"/>
      <c r="E367" s="31"/>
      <c r="F367" s="31"/>
    </row>
    <row r="368" customFormat="false" ht="15" hidden="false" customHeight="false" outlineLevel="0" collapsed="false">
      <c r="A368" s="6"/>
      <c r="B368" s="36" t="str">
        <f aca="false">IF(LEFT(A368,3)="2.5", MID(A368,7,2),LEFT(A368,2))</f>
        <v/>
      </c>
      <c r="C368" s="31"/>
      <c r="D368" s="31"/>
      <c r="E368" s="31"/>
      <c r="F368" s="31"/>
    </row>
    <row r="369" customFormat="false" ht="15" hidden="false" customHeight="false" outlineLevel="0" collapsed="false">
      <c r="A369" s="35" t="s">
        <v>450</v>
      </c>
      <c r="B369" s="36" t="str">
        <f aca="false">IF(LEFT(A369,3)="2.5", MID(A369,7,2),LEFT(A369,2))</f>
        <v>10</v>
      </c>
      <c r="C369" s="31" t="s">
        <v>58</v>
      </c>
      <c r="D369" s="48"/>
      <c r="E369" s="31"/>
      <c r="F369" s="31"/>
    </row>
    <row r="370" customFormat="false" ht="15" hidden="false" customHeight="false" outlineLevel="0" collapsed="false">
      <c r="A370" s="52" t="s">
        <v>451</v>
      </c>
      <c r="B370" s="36" t="str">
        <f aca="false">IF(LEFT(A370,3)="2.5", MID(A370,7,2),LEFT(A370,2))</f>
        <v>10</v>
      </c>
      <c r="C370" s="31" t="s">
        <v>58</v>
      </c>
      <c r="D370" s="47"/>
      <c r="E370" s="31"/>
      <c r="F370" s="31"/>
    </row>
    <row r="371" customFormat="false" ht="15" hidden="false" customHeight="false" outlineLevel="0" collapsed="false">
      <c r="A371" s="41" t="s">
        <v>455</v>
      </c>
      <c r="B371" s="36" t="str">
        <f aca="false">IF(LEFT(A371,3)="2.5", MID(A371,7,2),LEFT(A371,2))</f>
        <v>6 </v>
      </c>
      <c r="C371" s="31" t="s">
        <v>58</v>
      </c>
      <c r="D371" s="48"/>
      <c r="E371" s="31"/>
      <c r="F371" s="31"/>
    </row>
    <row r="372" customFormat="false" ht="15" hidden="false" customHeight="false" outlineLevel="0" collapsed="false">
      <c r="A372" s="41" t="s">
        <v>459</v>
      </c>
      <c r="B372" s="36" t="str">
        <f aca="false">IF(LEFT(A372,3)="2.5", MID(A372,7,2),LEFT(A372,2))</f>
        <v>3 </v>
      </c>
      <c r="C372" s="31" t="s">
        <v>58</v>
      </c>
      <c r="D372" s="48"/>
      <c r="E372" s="31"/>
      <c r="F372" s="31"/>
    </row>
    <row r="373" customFormat="false" ht="15" hidden="false" customHeight="false" outlineLevel="0" collapsed="false">
      <c r="A373" s="41" t="s">
        <v>463</v>
      </c>
      <c r="B373" s="36" t="str">
        <f aca="false">IF(LEFT(A373,3)="2.5", MID(A373,7,2),LEFT(A373,2))</f>
        <v>10</v>
      </c>
      <c r="C373" s="31" t="s">
        <v>58</v>
      </c>
      <c r="D373" s="48"/>
      <c r="E373" s="31"/>
      <c r="F373" s="31"/>
    </row>
    <row r="374" customFormat="false" ht="15" hidden="false" customHeight="false" outlineLevel="0" collapsed="false">
      <c r="A374" s="52" t="s">
        <v>464</v>
      </c>
      <c r="B374" s="36" t="str">
        <f aca="false">IF(LEFT(A374,3)="2.5", MID(A374,7,2),LEFT(A374,2))</f>
        <v>10</v>
      </c>
      <c r="C374" s="31" t="s">
        <v>58</v>
      </c>
      <c r="D374" s="48"/>
      <c r="E374" s="31"/>
      <c r="F374" s="31"/>
    </row>
    <row r="375" customFormat="false" ht="15" hidden="false" customHeight="false" outlineLevel="0" collapsed="false">
      <c r="A375" s="41" t="s">
        <v>468</v>
      </c>
      <c r="B375" s="36" t="str">
        <f aca="false">IF(LEFT(A375,3)="2.5", MID(A375,7,2),LEFT(A375,2))</f>
        <v>9 </v>
      </c>
      <c r="C375" s="31" t="s">
        <v>58</v>
      </c>
      <c r="D375" s="48"/>
      <c r="E375" s="31"/>
      <c r="F375" s="31"/>
    </row>
    <row r="376" customFormat="false" ht="15" hidden="false" customHeight="false" outlineLevel="0" collapsed="false">
      <c r="A376" s="52" t="s">
        <v>469</v>
      </c>
      <c r="B376" s="36" t="str">
        <f aca="false">IF(LEFT(A376,3)="2.5", MID(A376,7,2),LEFT(A376,2))</f>
        <v>9 </v>
      </c>
      <c r="C376" s="31" t="s">
        <v>58</v>
      </c>
      <c r="D376" s="48"/>
      <c r="E376" s="31"/>
      <c r="F376" s="31"/>
    </row>
    <row r="377" customFormat="false" ht="15" hidden="false" customHeight="false" outlineLevel="0" collapsed="false">
      <c r="A377" s="41" t="s">
        <v>473</v>
      </c>
      <c r="B377" s="36" t="str">
        <f aca="false">IF(LEFT(A377,3)="2.5", MID(A377,7,2),LEFT(A377,2))</f>
        <v>3 </v>
      </c>
      <c r="C377" s="31" t="s">
        <v>58</v>
      </c>
      <c r="D377" s="48"/>
      <c r="E377" s="31"/>
      <c r="F377" s="31"/>
    </row>
    <row r="378" customFormat="false" ht="15" hidden="false" customHeight="false" outlineLevel="0" collapsed="false">
      <c r="A378" s="41" t="s">
        <v>477</v>
      </c>
      <c r="B378" s="36" t="str">
        <f aca="false">IF(LEFT(A378,3)="2.5", MID(A378,7,2),LEFT(A378,2))</f>
        <v>10</v>
      </c>
      <c r="C378" s="31" t="s">
        <v>58</v>
      </c>
      <c r="D378" s="48"/>
      <c r="E378" s="31"/>
      <c r="F378" s="31"/>
    </row>
    <row r="379" customFormat="false" ht="15" hidden="false" customHeight="false" outlineLevel="0" collapsed="false">
      <c r="A379" s="52" t="s">
        <v>478</v>
      </c>
      <c r="B379" s="36" t="str">
        <f aca="false">IF(LEFT(A379,3)="2.5", MID(A379,7,2),LEFT(A379,2))</f>
        <v>10</v>
      </c>
      <c r="C379" s="31" t="s">
        <v>58</v>
      </c>
      <c r="D379" s="48"/>
      <c r="E379" s="31"/>
      <c r="F379" s="31"/>
    </row>
    <row r="380" customFormat="false" ht="15" hidden="false" customHeight="false" outlineLevel="0" collapsed="false">
      <c r="A380" s="41" t="s">
        <v>482</v>
      </c>
      <c r="B380" s="36" t="str">
        <f aca="false">IF(LEFT(A380,3)="2.5", MID(A380,7,2),LEFT(A380,2))</f>
        <v>10</v>
      </c>
      <c r="C380" s="31" t="s">
        <v>58</v>
      </c>
      <c r="D380" s="42"/>
      <c r="E380" s="31"/>
      <c r="F380" s="31"/>
    </row>
    <row r="381" customFormat="false" ht="15" hidden="false" customHeight="false" outlineLevel="0" collapsed="false">
      <c r="A381" s="56" t="s">
        <v>483</v>
      </c>
      <c r="B381" s="36" t="str">
        <f aca="false">IF(LEFT(A381,3)="2.5", MID(A381,7,2),LEFT(A381,2))</f>
        <v>10</v>
      </c>
      <c r="C381" s="31" t="s">
        <v>58</v>
      </c>
      <c r="D381" s="48"/>
      <c r="E381" s="31"/>
      <c r="F381" s="31"/>
    </row>
    <row r="382" customFormat="false" ht="15" hidden="false" customHeight="false" outlineLevel="0" collapsed="false">
      <c r="A382" s="6"/>
      <c r="B382" s="36" t="str">
        <f aca="false">IF(LEFT(A382,3)="2.5", MID(A382,7,2),LEFT(A382,2))</f>
        <v/>
      </c>
      <c r="C382" s="31"/>
      <c r="D382" s="31"/>
      <c r="E382" s="31"/>
      <c r="F382" s="31"/>
    </row>
    <row r="383" customFormat="false" ht="15" hidden="false" customHeight="false" outlineLevel="0" collapsed="false">
      <c r="A383" s="108" t="s">
        <v>487</v>
      </c>
      <c r="B383" s="36" t="str">
        <f aca="false">IF(LEFT(A383,3)="2.5", MID(A383,7,2),LEFT(A383,2))</f>
        <v>1 </v>
      </c>
      <c r="C383" s="31" t="s">
        <v>177</v>
      </c>
      <c r="D383" s="49"/>
      <c r="E383" s="31"/>
      <c r="F383" s="68"/>
    </row>
    <row r="384" customFormat="false" ht="15" hidden="false" customHeight="false" outlineLevel="0" collapsed="false">
      <c r="A384" s="41" t="s">
        <v>491</v>
      </c>
      <c r="B384" s="36" t="str">
        <f aca="false">IF(LEFT(A384,3)="2.5", MID(A384,7,2),LEFT(A384,2))</f>
        <v>1 </v>
      </c>
      <c r="C384" s="31" t="s">
        <v>177</v>
      </c>
      <c r="D384" s="129"/>
      <c r="E384" s="31"/>
      <c r="F384" s="68"/>
    </row>
    <row r="385" customFormat="false" ht="15" hidden="false" customHeight="false" outlineLevel="0" collapsed="false">
      <c r="A385" s="41" t="s">
        <v>495</v>
      </c>
      <c r="B385" s="36" t="str">
        <f aca="false">IF(LEFT(A385,3)="2.5", MID(A385,7,2),LEFT(A385,2))</f>
        <v>1 </v>
      </c>
      <c r="C385" s="31" t="s">
        <v>177</v>
      </c>
      <c r="D385" s="49"/>
      <c r="E385" s="31"/>
      <c r="F385" s="68"/>
    </row>
    <row r="386" customFormat="false" ht="15" hidden="false" customHeight="false" outlineLevel="0" collapsed="false">
      <c r="A386" s="41"/>
      <c r="B386" s="36" t="str">
        <f aca="false">IF(LEFT(A386,3)="2.5", MID(A386,7,2),LEFT(A386,2))</f>
        <v/>
      </c>
      <c r="C386" s="31"/>
      <c r="D386" s="31"/>
      <c r="E386" s="31"/>
      <c r="F386" s="31"/>
    </row>
    <row r="387" customFormat="false" ht="15" hidden="false" customHeight="false" outlineLevel="0" collapsed="false">
      <c r="A387" s="41" t="s">
        <v>500</v>
      </c>
      <c r="B387" s="36" t="str">
        <f aca="false">IF(LEFT(A387,3)="2.5", MID(A387,7,2),LEFT(A387,2))</f>
        <v>1 </v>
      </c>
      <c r="C387" s="31" t="s">
        <v>177</v>
      </c>
      <c r="D387" s="49"/>
      <c r="E387" s="31"/>
      <c r="F387" s="68"/>
    </row>
    <row r="388" customFormat="false" ht="15" hidden="false" customHeight="false" outlineLevel="0" collapsed="false">
      <c r="A388" s="41"/>
      <c r="B388" s="36" t="str">
        <f aca="false">IF(LEFT(A388,3)="2.5", MID(A388,7,2),LEFT(A388,2))</f>
        <v/>
      </c>
      <c r="C388" s="31"/>
      <c r="D388" s="31"/>
      <c r="E388" s="31"/>
      <c r="F388" s="31"/>
    </row>
    <row r="389" customFormat="false" ht="15" hidden="false" customHeight="false" outlineLevel="0" collapsed="false">
      <c r="A389" s="41"/>
      <c r="B389" s="36" t="str">
        <f aca="false">IF(LEFT(A389,3)="2.5", MID(A389,7,2),LEFT(A389,2))</f>
        <v/>
      </c>
      <c r="C389" s="31"/>
      <c r="D389" s="31"/>
      <c r="E389" s="31"/>
      <c r="F389" s="31"/>
    </row>
    <row r="390" customFormat="false" ht="15" hidden="false" customHeight="false" outlineLevel="0" collapsed="false">
      <c r="A390" s="109"/>
      <c r="B390" s="36" t="str">
        <f aca="false">IF(LEFT(A390,3)="2.5", MID(A390,7,2),LEFT(A390,2))</f>
        <v/>
      </c>
      <c r="C390" s="31"/>
      <c r="D390" s="31"/>
      <c r="E390" s="31"/>
      <c r="F390" s="31"/>
    </row>
    <row r="391" customFormat="false" ht="15" hidden="false" customHeight="false" outlineLevel="0" collapsed="false">
      <c r="A391" s="6"/>
      <c r="B391" s="36" t="str">
        <f aca="false">IF(LEFT(A391,3)="2.5", MID(A391,7,2),LEFT(A391,2))</f>
        <v/>
      </c>
      <c r="C391" s="31"/>
      <c r="D391" s="31"/>
      <c r="E391" s="31"/>
      <c r="F391" s="31"/>
    </row>
    <row r="392" customFormat="false" ht="15" hidden="false" customHeight="false" outlineLevel="0" collapsed="false">
      <c r="A392" s="35" t="s">
        <v>506</v>
      </c>
      <c r="B392" s="36" t="str">
        <f aca="false">IF(LEFT(A392,3)="2.5", MID(A392,7,2),LEFT(A392,2))</f>
        <v>12</v>
      </c>
      <c r="C392" s="31" t="s">
        <v>58</v>
      </c>
      <c r="D392" s="68"/>
      <c r="E392" s="31"/>
      <c r="F392" s="31"/>
    </row>
    <row r="393" customFormat="false" ht="15" hidden="false" customHeight="false" outlineLevel="0" collapsed="false">
      <c r="A393" s="41" t="s">
        <v>509</v>
      </c>
      <c r="B393" s="36" t="str">
        <f aca="false">IF(LEFT(A393,3)="2.5", MID(A393,7,2),LEFT(A393,2))</f>
        <v>7 </v>
      </c>
      <c r="C393" s="31" t="s">
        <v>58</v>
      </c>
      <c r="D393" s="68"/>
      <c r="E393" s="31"/>
      <c r="F393" s="31"/>
    </row>
    <row r="394" customFormat="false" ht="15" hidden="false" customHeight="false" outlineLevel="0" collapsed="false">
      <c r="A394" s="41" t="s">
        <v>512</v>
      </c>
      <c r="B394" s="36" t="str">
        <f aca="false">IF(LEFT(A394,3)="2.5", MID(A394,7,2),LEFT(A394,2))</f>
        <v>4 </v>
      </c>
      <c r="C394" s="31" t="s">
        <v>58</v>
      </c>
      <c r="D394" s="68"/>
      <c r="E394" s="31"/>
      <c r="F394" s="31"/>
    </row>
    <row r="395" customFormat="false" ht="15" hidden="false" customHeight="false" outlineLevel="0" collapsed="false">
      <c r="A395" s="41" t="s">
        <v>515</v>
      </c>
      <c r="B395" s="36" t="str">
        <f aca="false">IF(LEFT(A395,3)="2.5", MID(A395,7,2),LEFT(A395,2))</f>
        <v>7 </v>
      </c>
      <c r="C395" s="31" t="s">
        <v>58</v>
      </c>
      <c r="D395" s="68"/>
      <c r="E395" s="31"/>
      <c r="F395" s="31"/>
    </row>
    <row r="396" customFormat="false" ht="15" hidden="false" customHeight="false" outlineLevel="0" collapsed="false">
      <c r="A396" s="41" t="s">
        <v>518</v>
      </c>
      <c r="B396" s="36" t="str">
        <f aca="false">IF(LEFT(A396,3)="2.5", MID(A396,7,2),LEFT(A396,2))</f>
        <v>4 </v>
      </c>
      <c r="C396" s="31" t="s">
        <v>58</v>
      </c>
      <c r="D396" s="68"/>
      <c r="E396" s="31"/>
      <c r="F396" s="31"/>
    </row>
    <row r="397" customFormat="false" ht="15" hidden="false" customHeight="false" outlineLevel="0" collapsed="false">
      <c r="A397" s="41" t="s">
        <v>521</v>
      </c>
      <c r="B397" s="36" t="str">
        <f aca="false">IF(LEFT(A397,3)="2.5", MID(A397,7,2),LEFT(A397,2))</f>
        <v>2 </v>
      </c>
      <c r="C397" s="31" t="s">
        <v>58</v>
      </c>
      <c r="D397" s="68"/>
      <c r="E397" s="31"/>
      <c r="F397" s="49"/>
    </row>
    <row r="398" customFormat="false" ht="15" hidden="false" customHeight="false" outlineLevel="0" collapsed="false">
      <c r="A398" s="41"/>
      <c r="B398" s="36" t="str">
        <f aca="false">IF(LEFT(A398,3)="2.5", MID(A398,7,2),LEFT(A398,2))</f>
        <v/>
      </c>
      <c r="C398" s="31"/>
      <c r="D398" s="31"/>
      <c r="E398" s="31"/>
      <c r="F398" s="31"/>
    </row>
    <row r="399" customFormat="false" ht="15" hidden="false" customHeight="false" outlineLevel="0" collapsed="false">
      <c r="A399" s="109"/>
      <c r="B399" s="36" t="str">
        <f aca="false">IF(LEFT(A399,3)="2.5", MID(A399,7,2),LEFT(A399,2))</f>
        <v/>
      </c>
      <c r="C399" s="31"/>
      <c r="D399" s="31"/>
      <c r="E399" s="31"/>
      <c r="F399" s="31"/>
    </row>
    <row r="400" customFormat="false" ht="15" hidden="false" customHeight="false" outlineLevel="0" collapsed="false">
      <c r="A400" s="6"/>
      <c r="B400" s="36" t="str">
        <f aca="false">IF(LEFT(A400,3)="2.5", MID(A400,7,2),LEFT(A400,2))</f>
        <v/>
      </c>
      <c r="C400" s="31"/>
      <c r="D400" s="31"/>
      <c r="E400" s="31"/>
      <c r="F400" s="31"/>
    </row>
    <row r="401" customFormat="false" ht="15" hidden="false" customHeight="false" outlineLevel="0" collapsed="false">
      <c r="A401" s="35" t="s">
        <v>526</v>
      </c>
      <c r="B401" s="36" t="str">
        <f aca="false">IF(LEFT(A401,3)="2.5", MID(A401,7,2),LEFT(A401,2))</f>
        <v>12</v>
      </c>
      <c r="C401" s="31" t="s">
        <v>58</v>
      </c>
      <c r="D401" s="42"/>
      <c r="E401" s="31"/>
      <c r="F401" s="31"/>
    </row>
    <row r="402" customFormat="false" ht="15" hidden="false" customHeight="false" outlineLevel="0" collapsed="false">
      <c r="A402" s="41" t="s">
        <v>529</v>
      </c>
      <c r="B402" s="36" t="str">
        <f aca="false">IF(LEFT(A402,3)="2.5", MID(A402,7,2),LEFT(A402,2))</f>
        <v>7 </v>
      </c>
      <c r="C402" s="31" t="s">
        <v>58</v>
      </c>
      <c r="D402" s="42"/>
      <c r="E402" s="31"/>
      <c r="F402" s="31"/>
    </row>
    <row r="403" customFormat="false" ht="15" hidden="false" customHeight="false" outlineLevel="0" collapsed="false">
      <c r="A403" s="41" t="s">
        <v>532</v>
      </c>
      <c r="B403" s="36" t="str">
        <f aca="false">IF(LEFT(A403,3)="2.5", MID(A403,7,2),LEFT(A403,2))</f>
        <v>4 </v>
      </c>
      <c r="C403" s="31" t="s">
        <v>58</v>
      </c>
      <c r="D403" s="42"/>
      <c r="E403" s="31"/>
      <c r="F403" s="31"/>
    </row>
    <row r="404" customFormat="false" ht="15" hidden="false" customHeight="false" outlineLevel="0" collapsed="false">
      <c r="A404" s="41" t="s">
        <v>535</v>
      </c>
      <c r="B404" s="36" t="str">
        <f aca="false">IF(LEFT(A404,3)="2.5", MID(A404,7,2),LEFT(A404,2))</f>
        <v>7 </v>
      </c>
      <c r="C404" s="31" t="s">
        <v>58</v>
      </c>
      <c r="D404" s="42"/>
      <c r="E404" s="31"/>
      <c r="F404" s="31"/>
    </row>
    <row r="405" customFormat="false" ht="15" hidden="false" customHeight="false" outlineLevel="0" collapsed="false">
      <c r="A405" s="41" t="s">
        <v>538</v>
      </c>
      <c r="B405" s="36" t="str">
        <f aca="false">IF(LEFT(A405,3)="2.5", MID(A405,7,2),LEFT(A405,2))</f>
        <v>4 </v>
      </c>
      <c r="C405" s="31" t="s">
        <v>58</v>
      </c>
      <c r="D405" s="42"/>
      <c r="E405" s="31"/>
      <c r="F405" s="31"/>
    </row>
    <row r="406" customFormat="false" ht="15" hidden="false" customHeight="false" outlineLevel="0" collapsed="false">
      <c r="A406" s="41" t="s">
        <v>541</v>
      </c>
      <c r="B406" s="36" t="str">
        <f aca="false">IF(LEFT(A406,3)="2.5", MID(A406,7,2),LEFT(A406,2))</f>
        <v>2 </v>
      </c>
      <c r="C406" s="31" t="s">
        <v>58</v>
      </c>
      <c r="D406" s="48"/>
      <c r="E406" s="31"/>
      <c r="F406" s="49"/>
    </row>
    <row r="407" customFormat="false" ht="15" hidden="false" customHeight="false" outlineLevel="0" collapsed="false">
      <c r="A407" s="41"/>
      <c r="B407" s="36" t="str">
        <f aca="false">IF(LEFT(A407,3)="2.5", MID(A407,7,2),LEFT(A407,2))</f>
        <v/>
      </c>
      <c r="C407" s="31"/>
      <c r="D407" s="31"/>
      <c r="E407" s="31"/>
      <c r="F407" s="31"/>
    </row>
    <row r="408" customFormat="false" ht="15" hidden="false" customHeight="false" outlineLevel="0" collapsed="false">
      <c r="A408" s="109"/>
      <c r="B408" s="36" t="str">
        <f aca="false">IF(LEFT(A408,3)="2.5", MID(A408,7,2),LEFT(A408,2))</f>
        <v/>
      </c>
      <c r="C408" s="31"/>
      <c r="D408" s="31"/>
      <c r="E408" s="31"/>
      <c r="F408" s="31"/>
    </row>
    <row r="409" customFormat="false" ht="15" hidden="false" customHeight="false" outlineLevel="0" collapsed="false">
      <c r="A409" s="6"/>
      <c r="B409" s="36" t="str">
        <f aca="false">IF(LEFT(A409,3)="2.5", MID(A409,7,2),LEFT(A409,2))</f>
        <v/>
      </c>
      <c r="C409" s="31"/>
      <c r="D409" s="31"/>
      <c r="E409" s="31"/>
      <c r="F409" s="31"/>
    </row>
    <row r="410" customFormat="false" ht="15" hidden="false" customHeight="false" outlineLevel="0" collapsed="false">
      <c r="A410" s="35" t="s">
        <v>546</v>
      </c>
      <c r="B410" s="36" t="str">
        <f aca="false">IF(LEFT(A410,3)="2.5", MID(A410,7,2),LEFT(A410,2))</f>
        <v>12</v>
      </c>
      <c r="C410" s="31" t="s">
        <v>58</v>
      </c>
      <c r="D410" s="42"/>
      <c r="E410" s="31"/>
      <c r="F410" s="31"/>
    </row>
    <row r="411" customFormat="false" ht="15" hidden="false" customHeight="false" outlineLevel="0" collapsed="false">
      <c r="A411" s="41" t="s">
        <v>549</v>
      </c>
      <c r="B411" s="36" t="str">
        <f aca="false">IF(LEFT(A411,3)="2.5", MID(A411,7,2),LEFT(A411,2))</f>
        <v>7 </v>
      </c>
      <c r="C411" s="31" t="s">
        <v>58</v>
      </c>
      <c r="D411" s="42"/>
      <c r="E411" s="31"/>
      <c r="F411" s="31"/>
    </row>
    <row r="412" customFormat="false" ht="15" hidden="false" customHeight="false" outlineLevel="0" collapsed="false">
      <c r="A412" s="41" t="s">
        <v>552</v>
      </c>
      <c r="B412" s="36" t="str">
        <f aca="false">IF(LEFT(A412,3)="2.5", MID(A412,7,2),LEFT(A412,2))</f>
        <v>4 </v>
      </c>
      <c r="C412" s="31" t="s">
        <v>58</v>
      </c>
      <c r="D412" s="42"/>
      <c r="E412" s="31"/>
      <c r="F412" s="31"/>
    </row>
    <row r="413" customFormat="false" ht="15" hidden="false" customHeight="false" outlineLevel="0" collapsed="false">
      <c r="A413" s="41" t="s">
        <v>555</v>
      </c>
      <c r="B413" s="36" t="str">
        <f aca="false">IF(LEFT(A413,3)="2.5", MID(A413,7,2),LEFT(A413,2))</f>
        <v>7 </v>
      </c>
      <c r="C413" s="31" t="s">
        <v>58</v>
      </c>
      <c r="D413" s="42"/>
      <c r="E413" s="31"/>
      <c r="F413" s="31"/>
    </row>
    <row r="414" customFormat="false" ht="15" hidden="false" customHeight="false" outlineLevel="0" collapsed="false">
      <c r="A414" s="41" t="s">
        <v>558</v>
      </c>
      <c r="B414" s="36" t="str">
        <f aca="false">IF(LEFT(A414,3)="2.5", MID(A414,7,2),LEFT(A414,2))</f>
        <v>7 </v>
      </c>
      <c r="C414" s="31" t="s">
        <v>58</v>
      </c>
      <c r="D414" s="42"/>
      <c r="E414" s="31"/>
      <c r="F414" s="31"/>
    </row>
    <row r="415" customFormat="false" ht="15" hidden="false" customHeight="false" outlineLevel="0" collapsed="false">
      <c r="A415" s="41" t="s">
        <v>561</v>
      </c>
      <c r="B415" s="36" t="str">
        <f aca="false">IF(LEFT(A415,3)="2.5", MID(A415,7,2),LEFT(A415,2))</f>
        <v>4 </v>
      </c>
      <c r="C415" s="31" t="s">
        <v>58</v>
      </c>
      <c r="D415" s="48"/>
      <c r="E415" s="31"/>
      <c r="F415" s="31"/>
    </row>
    <row r="416" customFormat="false" ht="15" hidden="false" customHeight="false" outlineLevel="0" collapsed="false">
      <c r="A416" s="41"/>
      <c r="B416" s="36" t="str">
        <f aca="false">IF(LEFT(A416,3)="2.5", MID(A416,7,2),LEFT(A416,2))</f>
        <v/>
      </c>
      <c r="C416" s="31"/>
      <c r="D416" s="31"/>
      <c r="E416" s="31"/>
      <c r="F416" s="31"/>
    </row>
    <row r="417" customFormat="false" ht="15" hidden="false" customHeight="false" outlineLevel="0" collapsed="false">
      <c r="A417" s="109"/>
      <c r="B417" s="36" t="str">
        <f aca="false">IF(LEFT(A417,3)="2.5", MID(A417,7,2),LEFT(A417,2))</f>
        <v/>
      </c>
      <c r="C417" s="31"/>
      <c r="D417" s="31"/>
      <c r="E417" s="31"/>
      <c r="F417" s="31"/>
    </row>
    <row r="418" customFormat="false" ht="15" hidden="false" customHeight="false" outlineLevel="0" collapsed="false">
      <c r="A418" s="6"/>
      <c r="B418" s="36" t="str">
        <f aca="false">IF(LEFT(A418,3)="2.5", MID(A418,7,2),LEFT(A418,2))</f>
        <v/>
      </c>
      <c r="C418" s="31"/>
      <c r="D418" s="31"/>
      <c r="E418" s="31"/>
      <c r="F418" s="31"/>
    </row>
    <row r="419" customFormat="false" ht="15" hidden="false" customHeight="false" outlineLevel="0" collapsed="false">
      <c r="A419" s="35" t="s">
        <v>566</v>
      </c>
      <c r="B419" s="36" t="str">
        <f aca="false">IF(LEFT(A419,3)="2.5", MID(A419,7,2),LEFT(A419,2))</f>
        <v>2 </v>
      </c>
      <c r="C419" s="31" t="s">
        <v>177</v>
      </c>
      <c r="D419" s="49"/>
      <c r="E419" s="31"/>
      <c r="F419" s="42"/>
    </row>
    <row r="420" customFormat="false" ht="15" hidden="false" customHeight="false" outlineLevel="0" collapsed="false">
      <c r="A420" s="41" t="s">
        <v>569</v>
      </c>
      <c r="B420" s="36" t="str">
        <f aca="false">IF(LEFT(A420,3)="2.5", MID(A420,7,2),LEFT(A420,2))</f>
        <v>2 </v>
      </c>
      <c r="C420" s="31" t="s">
        <v>177</v>
      </c>
      <c r="D420" s="129"/>
      <c r="E420" s="31"/>
      <c r="F420" s="42"/>
    </row>
    <row r="421" customFormat="false" ht="15" hidden="false" customHeight="false" outlineLevel="0" collapsed="false">
      <c r="A421" s="41" t="s">
        <v>572</v>
      </c>
      <c r="B421" s="36" t="str">
        <f aca="false">IF(LEFT(A421,3)="2.5", MID(A421,7,2),LEFT(A421,2))</f>
        <v>1 </v>
      </c>
      <c r="C421" s="31" t="s">
        <v>177</v>
      </c>
      <c r="D421" s="49"/>
      <c r="E421" s="31"/>
      <c r="F421" s="48"/>
    </row>
    <row r="422" customFormat="false" ht="15" hidden="false" customHeight="false" outlineLevel="0" collapsed="false">
      <c r="A422" s="41"/>
      <c r="B422" s="36" t="str">
        <f aca="false">IF(LEFT(A422,3)="2.5", MID(A422,7,2),LEFT(A422,2))</f>
        <v/>
      </c>
      <c r="C422" s="31"/>
      <c r="D422" s="31"/>
      <c r="E422" s="31"/>
      <c r="F422" s="31"/>
    </row>
    <row r="423" customFormat="false" ht="15" hidden="false" customHeight="false" outlineLevel="0" collapsed="false">
      <c r="A423" s="41"/>
      <c r="B423" s="36" t="str">
        <f aca="false">IF(LEFT(A423,3)="2.5", MID(A423,7,2),LEFT(A423,2))</f>
        <v/>
      </c>
      <c r="C423" s="31"/>
      <c r="D423" s="31"/>
      <c r="E423" s="31"/>
      <c r="F423" s="31"/>
    </row>
    <row r="424" customFormat="false" ht="15" hidden="false" customHeight="false" outlineLevel="0" collapsed="false">
      <c r="A424" s="41"/>
      <c r="B424" s="36" t="str">
        <f aca="false">IF(LEFT(A424,3)="2.5", MID(A424,7,2),LEFT(A424,2))</f>
        <v/>
      </c>
      <c r="C424" s="31"/>
      <c r="D424" s="31"/>
      <c r="E424" s="31"/>
      <c r="F424" s="31"/>
    </row>
    <row r="425" customFormat="false" ht="15" hidden="false" customHeight="false" outlineLevel="0" collapsed="false">
      <c r="A425" s="41"/>
      <c r="B425" s="36" t="str">
        <f aca="false">IF(LEFT(A425,3)="2.5", MID(A425,7,2),LEFT(A425,2))</f>
        <v/>
      </c>
      <c r="C425" s="31"/>
      <c r="D425" s="31"/>
      <c r="E425" s="31"/>
      <c r="F425" s="31"/>
    </row>
    <row r="426" customFormat="false" ht="15" hidden="false" customHeight="false" outlineLevel="0" collapsed="false">
      <c r="A426" s="109"/>
      <c r="B426" s="36" t="str">
        <f aca="false">IF(LEFT(A426,3)="2.5", MID(A426,7,2),LEFT(A426,2))</f>
        <v/>
      </c>
      <c r="C426" s="31"/>
      <c r="D426" s="31"/>
      <c r="E426" s="31"/>
      <c r="F426" s="31"/>
    </row>
    <row r="427" customFormat="false" ht="15" hidden="false" customHeight="false" outlineLevel="0" collapsed="false">
      <c r="A427" s="6"/>
      <c r="B427" s="36" t="str">
        <f aca="false">IF(LEFT(A427,3)="2.5", MID(A427,7,2),LEFT(A427,2))</f>
        <v/>
      </c>
      <c r="C427" s="31"/>
      <c r="D427" s="31"/>
      <c r="E427" s="31"/>
      <c r="F427" s="31"/>
    </row>
    <row r="428" customFormat="false" ht="15" hidden="false" customHeight="false" outlineLevel="0" collapsed="false">
      <c r="A428" s="35" t="s">
        <v>580</v>
      </c>
      <c r="B428" s="36" t="str">
        <f aca="false">IF(LEFT(A428,3)="2.5", MID(A428,7,2),LEFT(A428,2))</f>
        <v>12</v>
      </c>
      <c r="C428" s="31" t="s">
        <v>58</v>
      </c>
      <c r="D428" s="42"/>
      <c r="E428" s="31"/>
      <c r="F428" s="31"/>
    </row>
    <row r="429" customFormat="false" ht="15" hidden="false" customHeight="false" outlineLevel="0" collapsed="false">
      <c r="A429" s="41" t="s">
        <v>583</v>
      </c>
      <c r="B429" s="36" t="str">
        <f aca="false">IF(LEFT(A429,3)="2.5", MID(A429,7,2),LEFT(A429,2))</f>
        <v>8 </v>
      </c>
      <c r="C429" s="31" t="s">
        <v>58</v>
      </c>
      <c r="D429" s="42"/>
      <c r="E429" s="31"/>
      <c r="F429" s="31"/>
    </row>
    <row r="430" customFormat="false" ht="15" hidden="false" customHeight="false" outlineLevel="0" collapsed="false">
      <c r="A430" s="41" t="s">
        <v>586</v>
      </c>
      <c r="B430" s="36" t="str">
        <f aca="false">IF(LEFT(A430,3)="2.5", MID(A430,7,2),LEFT(A430,2))</f>
        <v>5 </v>
      </c>
      <c r="C430" s="31" t="s">
        <v>58</v>
      </c>
      <c r="D430" s="42"/>
      <c r="E430" s="31"/>
      <c r="F430" s="31"/>
    </row>
    <row r="431" customFormat="false" ht="15" hidden="false" customHeight="false" outlineLevel="0" collapsed="false">
      <c r="A431" s="41" t="s">
        <v>589</v>
      </c>
      <c r="B431" s="36" t="str">
        <f aca="false">IF(LEFT(A431,3)="2.5", MID(A431,7,2),LEFT(A431,2))</f>
        <v>8 </v>
      </c>
      <c r="C431" s="31" t="s">
        <v>58</v>
      </c>
      <c r="D431" s="42"/>
      <c r="E431" s="31"/>
      <c r="F431" s="31"/>
    </row>
    <row r="432" customFormat="false" ht="15" hidden="false" customHeight="false" outlineLevel="0" collapsed="false">
      <c r="A432" s="41" t="s">
        <v>592</v>
      </c>
      <c r="B432" s="36" t="str">
        <f aca="false">IF(LEFT(A432,3)="2.5", MID(A432,7,2),LEFT(A432,2))</f>
        <v>5 </v>
      </c>
      <c r="C432" s="31" t="s">
        <v>58</v>
      </c>
      <c r="D432" s="42"/>
      <c r="E432" s="31"/>
      <c r="F432" s="31"/>
    </row>
    <row r="433" customFormat="false" ht="15" hidden="false" customHeight="false" outlineLevel="0" collapsed="false">
      <c r="A433" s="41" t="s">
        <v>595</v>
      </c>
      <c r="B433" s="36" t="str">
        <f aca="false">IF(LEFT(A433,3)="2.5", MID(A433,7,2),LEFT(A433,2))</f>
        <v>2 </v>
      </c>
      <c r="C433" s="31" t="s">
        <v>58</v>
      </c>
      <c r="D433" s="42"/>
      <c r="E433" s="31"/>
      <c r="F433" s="49"/>
    </row>
    <row r="434" customFormat="false" ht="15" hidden="false" customHeight="false" outlineLevel="0" collapsed="false">
      <c r="A434" s="41"/>
      <c r="B434" s="36" t="str">
        <f aca="false">IF(LEFT(A434,3)="2.5", MID(A434,7,2),LEFT(A434,2))</f>
        <v/>
      </c>
      <c r="C434" s="31"/>
      <c r="D434" s="31"/>
      <c r="E434" s="31"/>
      <c r="F434" s="31"/>
    </row>
    <row r="435" customFormat="false" ht="15" hidden="false" customHeight="false" outlineLevel="0" collapsed="false">
      <c r="A435" s="109"/>
      <c r="B435" s="36" t="str">
        <f aca="false">IF(LEFT(A435,3)="2.5", MID(A435,7,2),LEFT(A435,2))</f>
        <v/>
      </c>
      <c r="C435" s="31"/>
      <c r="D435" s="31"/>
      <c r="E435" s="31"/>
      <c r="F435" s="31"/>
    </row>
    <row r="436" customFormat="false" ht="15" hidden="false" customHeight="false" outlineLevel="0" collapsed="false">
      <c r="A436" s="6"/>
      <c r="B436" s="36" t="str">
        <f aca="false">IF(LEFT(A436,3)="2.5", MID(A436,7,2),LEFT(A436,2))</f>
        <v/>
      </c>
      <c r="C436" s="31"/>
      <c r="D436" s="31"/>
      <c r="E436" s="31"/>
      <c r="F436" s="31"/>
    </row>
    <row r="437" customFormat="false" ht="15" hidden="false" customHeight="false" outlineLevel="0" collapsed="false">
      <c r="A437" s="35" t="s">
        <v>600</v>
      </c>
      <c r="B437" s="36" t="str">
        <f aca="false">IF(LEFT(A437,3)="2.5", MID(A437,7,2),LEFT(A437,2))</f>
        <v>12</v>
      </c>
      <c r="C437" s="31" t="s">
        <v>58</v>
      </c>
      <c r="D437" s="42"/>
      <c r="E437" s="31"/>
      <c r="F437" s="31"/>
    </row>
    <row r="438" customFormat="false" ht="15" hidden="false" customHeight="false" outlineLevel="0" collapsed="false">
      <c r="A438" s="41" t="s">
        <v>603</v>
      </c>
      <c r="B438" s="36" t="str">
        <f aca="false">IF(LEFT(A438,3)="2.5", MID(A438,7,2),LEFT(A438,2))</f>
        <v>8 </v>
      </c>
      <c r="C438" s="31" t="s">
        <v>58</v>
      </c>
      <c r="D438" s="42"/>
      <c r="E438" s="31"/>
      <c r="F438" s="31"/>
    </row>
    <row r="439" customFormat="false" ht="15" hidden="false" customHeight="false" outlineLevel="0" collapsed="false">
      <c r="A439" s="41" t="s">
        <v>606</v>
      </c>
      <c r="B439" s="36" t="str">
        <f aca="false">IF(LEFT(A439,3)="2.5", MID(A439,7,2),LEFT(A439,2))</f>
        <v>5 </v>
      </c>
      <c r="C439" s="31" t="s">
        <v>58</v>
      </c>
      <c r="D439" s="42"/>
      <c r="E439" s="31"/>
      <c r="F439" s="131"/>
    </row>
    <row r="440" customFormat="false" ht="15" hidden="false" customHeight="false" outlineLevel="0" collapsed="false">
      <c r="A440" s="41" t="s">
        <v>609</v>
      </c>
      <c r="B440" s="36" t="str">
        <f aca="false">IF(LEFT(A440,3)="2.5", MID(A440,7,2),LEFT(A440,2))</f>
        <v>8 </v>
      </c>
      <c r="C440" s="31" t="s">
        <v>58</v>
      </c>
      <c r="D440" s="42"/>
      <c r="E440" s="31"/>
      <c r="F440" s="31"/>
    </row>
    <row r="441" customFormat="false" ht="15" hidden="false" customHeight="false" outlineLevel="0" collapsed="false">
      <c r="A441" s="41" t="s">
        <v>612</v>
      </c>
      <c r="B441" s="36" t="str">
        <f aca="false">IF(LEFT(A441,3)="2.5", MID(A441,7,2),LEFT(A441,2))</f>
        <v>5 </v>
      </c>
      <c r="C441" s="31" t="s">
        <v>58</v>
      </c>
      <c r="D441" s="42"/>
      <c r="E441" s="31"/>
      <c r="F441" s="31"/>
    </row>
    <row r="442" customFormat="false" ht="15" hidden="false" customHeight="false" outlineLevel="0" collapsed="false">
      <c r="A442" s="41" t="s">
        <v>615</v>
      </c>
      <c r="B442" s="36" t="str">
        <f aca="false">IF(LEFT(A442,3)="2.5", MID(A442,7,2),LEFT(A442,2))</f>
        <v>2 </v>
      </c>
      <c r="C442" s="31" t="s">
        <v>58</v>
      </c>
      <c r="D442" s="42"/>
      <c r="E442" s="31"/>
      <c r="F442" s="49"/>
    </row>
    <row r="443" customFormat="false" ht="15" hidden="false" customHeight="false" outlineLevel="0" collapsed="false">
      <c r="A443" s="41"/>
      <c r="B443" s="36" t="str">
        <f aca="false">IF(LEFT(A443,3)="2.5", MID(A443,7,2),LEFT(A443,2))</f>
        <v/>
      </c>
      <c r="C443" s="31"/>
      <c r="D443" s="31"/>
      <c r="E443" s="31"/>
      <c r="F443" s="31"/>
    </row>
    <row r="444" customFormat="false" ht="15" hidden="false" customHeight="false" outlineLevel="0" collapsed="false">
      <c r="A444" s="109"/>
      <c r="B444" s="36" t="str">
        <f aca="false">IF(LEFT(A444,3)="2.5", MID(A444,7,2),LEFT(A444,2))</f>
        <v/>
      </c>
      <c r="C444" s="31"/>
      <c r="D444" s="31"/>
      <c r="E444" s="31"/>
      <c r="F444" s="31"/>
    </row>
    <row r="445" customFormat="false" ht="15" hidden="false" customHeight="false" outlineLevel="0" collapsed="false">
      <c r="A445" s="6"/>
      <c r="B445" s="36" t="str">
        <f aca="false">IF(LEFT(A445,3)="2.5", MID(A445,7,2),LEFT(A445,2))</f>
        <v/>
      </c>
      <c r="C445" s="31"/>
      <c r="D445" s="31"/>
      <c r="E445" s="31"/>
      <c r="F445" s="31"/>
    </row>
    <row r="446" customFormat="false" ht="15" hidden="false" customHeight="false" outlineLevel="0" collapsed="false">
      <c r="A446" s="35" t="s">
        <v>620</v>
      </c>
      <c r="B446" s="36" t="str">
        <f aca="false">IF(LEFT(A446,3)="2.5", MID(A446,7,2),LEFT(A446,2))</f>
        <v>12</v>
      </c>
      <c r="C446" s="31" t="s">
        <v>58</v>
      </c>
      <c r="D446" s="42"/>
      <c r="E446" s="31"/>
      <c r="F446" s="31"/>
    </row>
    <row r="447" customFormat="false" ht="15" hidden="false" customHeight="false" outlineLevel="0" collapsed="false">
      <c r="A447" s="41" t="s">
        <v>623</v>
      </c>
      <c r="B447" s="36" t="str">
        <f aca="false">IF(LEFT(A447,3)="2.5", MID(A447,7,2),LEFT(A447,2))</f>
        <v>8 </v>
      </c>
      <c r="C447" s="31" t="s">
        <v>58</v>
      </c>
      <c r="D447" s="48"/>
      <c r="E447" s="31"/>
      <c r="F447" s="31"/>
    </row>
    <row r="448" customFormat="false" ht="15" hidden="false" customHeight="false" outlineLevel="0" collapsed="false">
      <c r="A448" s="41" t="s">
        <v>626</v>
      </c>
      <c r="B448" s="36" t="str">
        <f aca="false">IF(LEFT(A448,3)="2.5", MID(A448,7,2),LEFT(A448,2))</f>
        <v>5 </v>
      </c>
      <c r="C448" s="31" t="s">
        <v>58</v>
      </c>
      <c r="D448" s="48"/>
      <c r="E448" s="31"/>
      <c r="F448" s="31"/>
    </row>
    <row r="449" customFormat="false" ht="15" hidden="false" customHeight="false" outlineLevel="0" collapsed="false">
      <c r="A449" s="41" t="s">
        <v>629</v>
      </c>
      <c r="B449" s="36" t="str">
        <f aca="false">IF(LEFT(A449,3)="2.5", MID(A449,7,2),LEFT(A449,2))</f>
        <v>8 </v>
      </c>
      <c r="C449" s="31" t="s">
        <v>58</v>
      </c>
      <c r="D449" s="48"/>
      <c r="E449" s="31"/>
      <c r="F449" s="31"/>
    </row>
    <row r="450" customFormat="false" ht="15" hidden="false" customHeight="false" outlineLevel="0" collapsed="false">
      <c r="A450" s="41" t="s">
        <v>632</v>
      </c>
      <c r="B450" s="36" t="str">
        <f aca="false">IF(LEFT(A450,3)="2.5", MID(A450,7,2),LEFT(A450,2))</f>
        <v>8 </v>
      </c>
      <c r="C450" s="31" t="s">
        <v>58</v>
      </c>
      <c r="D450" s="48"/>
      <c r="E450" s="31"/>
      <c r="F450" s="31"/>
    </row>
    <row r="451" customFormat="false" ht="15" hidden="false" customHeight="false" outlineLevel="0" collapsed="false">
      <c r="A451" s="41" t="s">
        <v>635</v>
      </c>
      <c r="B451" s="36" t="str">
        <f aca="false">IF(LEFT(A451,3)="2.5", MID(A451,7,2),LEFT(A451,2))</f>
        <v>5 </v>
      </c>
      <c r="C451" s="31" t="s">
        <v>58</v>
      </c>
      <c r="D451" s="48"/>
      <c r="E451" s="31"/>
      <c r="F451" s="31"/>
    </row>
    <row r="452" customFormat="false" ht="15" hidden="false" customHeight="false" outlineLevel="0" collapsed="false">
      <c r="A452" s="41"/>
      <c r="B452" s="36" t="str">
        <f aca="false">IF(LEFT(A452,3)="2.5", MID(A452,7,2),LEFT(A452,2))</f>
        <v/>
      </c>
      <c r="C452" s="31"/>
      <c r="D452" s="31"/>
      <c r="E452" s="31"/>
      <c r="F452" s="31"/>
    </row>
    <row r="453" customFormat="false" ht="15" hidden="false" customHeight="false" outlineLevel="0" collapsed="false">
      <c r="A453" s="109"/>
      <c r="B453" s="36"/>
    </row>
    <row r="454" customFormat="false" ht="15" hidden="false" customHeight="false" outlineLevel="0" collapsed="false">
      <c r="A454" s="6"/>
      <c r="B454" s="36"/>
    </row>
    <row r="455" customFormat="false" ht="15" hidden="false" customHeight="false" outlineLevel="0" collapsed="false">
      <c r="A455" s="35" t="s">
        <v>640</v>
      </c>
      <c r="B455" s="36" t="str">
        <f aca="false">IF(LEFT(A455,3)="2.5", MID(A455,7,2),LEFT(A455,2))</f>
        <v>2 </v>
      </c>
      <c r="C455" s="14" t="s">
        <v>177</v>
      </c>
      <c r="D455" s="49"/>
      <c r="F455" s="42"/>
    </row>
    <row r="456" customFormat="false" ht="15" hidden="false" customHeight="false" outlineLevel="0" collapsed="false">
      <c r="A456" s="41" t="s">
        <v>643</v>
      </c>
      <c r="B456" s="36" t="str">
        <f aca="false">IF(LEFT(A456,3)="2.5", MID(A456,7,2),LEFT(A456,2))</f>
        <v>2 </v>
      </c>
      <c r="C456" s="14" t="s">
        <v>177</v>
      </c>
      <c r="D456" s="49"/>
      <c r="F456" s="42"/>
    </row>
    <row r="457" customFormat="false" ht="15" hidden="false" customHeight="false" outlineLevel="0" collapsed="false">
      <c r="A457" s="41" t="s">
        <v>646</v>
      </c>
      <c r="B457" s="36" t="str">
        <f aca="false">IF(LEFT(A457,3)="2.5", MID(A457,7,2),LEFT(A457,2))</f>
        <v>1 </v>
      </c>
      <c r="C457" s="14" t="s">
        <v>177</v>
      </c>
      <c r="D457" s="49"/>
      <c r="F457" s="48"/>
    </row>
    <row r="459" customFormat="false" ht="15" hidden="false" customHeight="false" outlineLevel="0" collapsed="false">
      <c r="H459" s="0" t="s">
        <v>1572</v>
      </c>
    </row>
    <row r="461" customFormat="false" ht="15" hidden="false" customHeight="false" outlineLevel="0" collapsed="false">
      <c r="A461" s="162" t="s">
        <v>715</v>
      </c>
      <c r="B461" s="36" t="str">
        <f aca="false">IF(LEFT(A461,3)="2.5", MID(A461,7,2),LEFT(A461,2))</f>
        <v>55</v>
      </c>
      <c r="C461" s="14" t="s">
        <v>716</v>
      </c>
      <c r="D461" s="163"/>
      <c r="E461" s="150"/>
      <c r="F461" s="150"/>
    </row>
    <row r="462" customFormat="false" ht="15" hidden="false" customHeight="false" outlineLevel="0" collapsed="false">
      <c r="A462" s="165" t="s">
        <v>718</v>
      </c>
      <c r="B462" s="36" t="str">
        <f aca="false">IF(LEFT(A462,3)="2.5", MID(A462,7,2),LEFT(A462,2))</f>
        <v>51</v>
      </c>
      <c r="C462" s="31" t="s">
        <v>716</v>
      </c>
      <c r="D462" s="166"/>
      <c r="E462" s="167"/>
      <c r="F462" s="167"/>
    </row>
    <row r="463" customFormat="false" ht="15" hidden="false" customHeight="false" outlineLevel="0" collapsed="false">
      <c r="A463" s="165"/>
      <c r="B463" s="36" t="str">
        <f aca="false">IF(LEFT(A463,3)="2.5", MID(A463,7,2),LEFT(A463,2))</f>
        <v/>
      </c>
      <c r="C463" s="31"/>
      <c r="D463" s="167"/>
      <c r="E463" s="167"/>
      <c r="F463" s="167"/>
    </row>
    <row r="464" customFormat="false" ht="15" hidden="false" customHeight="false" outlineLevel="0" collapsed="false">
      <c r="A464" s="165" t="s">
        <v>720</v>
      </c>
      <c r="B464" s="36" t="str">
        <f aca="false">IF(LEFT(A464,3)="2.5", MID(A464,7,2),LEFT(A464,2))</f>
        <v>51</v>
      </c>
      <c r="C464" s="31" t="s">
        <v>716</v>
      </c>
      <c r="D464" s="169"/>
      <c r="E464" s="167"/>
      <c r="F464" s="167"/>
    </row>
    <row r="465" customFormat="false" ht="15" hidden="false" customHeight="false" outlineLevel="0" collapsed="false">
      <c r="A465" s="165" t="s">
        <v>722</v>
      </c>
      <c r="B465" s="36" t="str">
        <f aca="false">IF(LEFT(A465,3)="2.5", MID(A465,7,2),LEFT(A465,2))</f>
        <v>49</v>
      </c>
      <c r="C465" s="31" t="s">
        <v>716</v>
      </c>
      <c r="D465" s="170"/>
      <c r="E465" s="167"/>
      <c r="F465" s="167"/>
    </row>
    <row r="466" customFormat="false" ht="15" hidden="false" customHeight="false" outlineLevel="0" collapsed="false">
      <c r="A466" s="165" t="s">
        <v>724</v>
      </c>
      <c r="B466" s="36" t="str">
        <f aca="false">IF(LEFT(A466,3)="2.5", MID(A466,7,2),LEFT(A466,2))</f>
        <v>47</v>
      </c>
      <c r="C466" s="31" t="s">
        <v>716</v>
      </c>
      <c r="D466" s="170"/>
      <c r="E466" s="167"/>
      <c r="F466" s="167"/>
    </row>
    <row r="467" customFormat="false" ht="15" hidden="false" customHeight="false" outlineLevel="0" collapsed="false">
      <c r="A467" s="165" t="s">
        <v>726</v>
      </c>
      <c r="B467" s="36" t="str">
        <f aca="false">IF(LEFT(A467,3)="2.5", MID(A467,7,2),LEFT(A467,2))</f>
        <v>55</v>
      </c>
      <c r="C467" s="31" t="s">
        <v>716</v>
      </c>
      <c r="D467" s="170"/>
      <c r="E467" s="167"/>
      <c r="F467" s="167"/>
    </row>
    <row r="468" customFormat="false" ht="15" hidden="false" customHeight="false" outlineLevel="0" collapsed="false">
      <c r="A468" s="173" t="s">
        <v>727</v>
      </c>
      <c r="B468" s="36" t="str">
        <f aca="false">IF(LEFT(A468,3)="2.5", MID(A468,7,2),LEFT(A468,2))</f>
        <v>55</v>
      </c>
      <c r="C468" s="31" t="s">
        <v>716</v>
      </c>
      <c r="D468" s="166"/>
      <c r="E468" s="167"/>
      <c r="F468" s="167"/>
    </row>
    <row r="469" customFormat="false" ht="15" hidden="false" customHeight="false" outlineLevel="0" collapsed="false">
      <c r="A469" s="177"/>
      <c r="B469" s="36" t="str">
        <f aca="false">IF(LEFT(A469,3)="2.5", MID(A469,7,2),LEFT(A469,2))</f>
        <v/>
      </c>
      <c r="C469" s="31"/>
      <c r="D469" s="167"/>
      <c r="E469" s="167"/>
      <c r="F469" s="167"/>
    </row>
    <row r="470" customFormat="false" ht="15" hidden="false" customHeight="false" outlineLevel="0" collapsed="false">
      <c r="A470" s="16"/>
      <c r="B470" s="36" t="str">
        <f aca="false">IF(LEFT(A470,3)="2.5", MID(A470,7,2),LEFT(A470,2))</f>
        <v/>
      </c>
      <c r="C470" s="31"/>
      <c r="D470" s="167"/>
      <c r="E470" s="167"/>
      <c r="F470" s="167"/>
    </row>
    <row r="471" customFormat="false" ht="15" hidden="false" customHeight="false" outlineLevel="0" collapsed="false">
      <c r="A471" s="35" t="s">
        <v>729</v>
      </c>
      <c r="B471" s="36" t="str">
        <f aca="false">IF(LEFT(A471,3)="2.5", MID(A471,7,2),LEFT(A471,2))</f>
        <v>55</v>
      </c>
      <c r="C471" s="31" t="s">
        <v>716</v>
      </c>
      <c r="D471" s="169"/>
      <c r="E471" s="167"/>
      <c r="F471" s="167"/>
    </row>
    <row r="472" customFormat="false" ht="15" hidden="false" customHeight="false" outlineLevel="0" collapsed="false">
      <c r="A472" s="52" t="s">
        <v>730</v>
      </c>
      <c r="B472" s="36" t="str">
        <f aca="false">IF(LEFT(A472,3)="2.5", MID(A472,7,2),LEFT(A472,2))</f>
        <v>55</v>
      </c>
      <c r="C472" s="31" t="s">
        <v>716</v>
      </c>
      <c r="D472" s="170"/>
      <c r="E472" s="167"/>
      <c r="F472" s="167"/>
    </row>
    <row r="473" customFormat="false" ht="15" hidden="false" customHeight="false" outlineLevel="0" collapsed="false">
      <c r="A473" s="41" t="s">
        <v>732</v>
      </c>
      <c r="B473" s="36" t="str">
        <f aca="false">IF(LEFT(A473,3)="2.5", MID(A473,7,2),LEFT(A473,2))</f>
        <v>51</v>
      </c>
      <c r="C473" s="31" t="s">
        <v>716</v>
      </c>
      <c r="D473" s="170"/>
      <c r="E473" s="167"/>
      <c r="F473" s="167"/>
    </row>
    <row r="474" customFormat="false" ht="15" hidden="false" customHeight="false" outlineLevel="0" collapsed="false">
      <c r="A474" s="41" t="s">
        <v>734</v>
      </c>
      <c r="B474" s="36" t="str">
        <f aca="false">IF(LEFT(A474,3)="2.5", MID(A474,7,2),LEFT(A474,2))</f>
        <v>49</v>
      </c>
      <c r="C474" s="31" t="s">
        <v>716</v>
      </c>
      <c r="D474" s="170"/>
      <c r="E474" s="167"/>
      <c r="F474" s="167"/>
    </row>
    <row r="475" customFormat="false" ht="15" hidden="false" customHeight="false" outlineLevel="0" collapsed="false">
      <c r="A475" s="41" t="s">
        <v>737</v>
      </c>
      <c r="B475" s="36" t="str">
        <f aca="false">IF(LEFT(A475,3)="2.5", MID(A475,7,2),LEFT(A475,2))</f>
        <v>53</v>
      </c>
      <c r="C475" s="31" t="s">
        <v>716</v>
      </c>
      <c r="D475" s="170"/>
      <c r="E475" s="167"/>
      <c r="F475" s="167"/>
    </row>
    <row r="476" customFormat="false" ht="15" hidden="false" customHeight="false" outlineLevel="0" collapsed="false">
      <c r="A476" s="52" t="s">
        <v>738</v>
      </c>
      <c r="B476" s="36" t="str">
        <f aca="false">IF(LEFT(A476,3)="2.5", MID(A476,7,2),LEFT(A476,2))</f>
        <v>53</v>
      </c>
      <c r="C476" s="31" t="s">
        <v>716</v>
      </c>
      <c r="D476" s="170"/>
      <c r="E476" s="167"/>
      <c r="F476" s="167"/>
    </row>
    <row r="477" customFormat="false" ht="15" hidden="false" customHeight="false" outlineLevel="0" collapsed="false">
      <c r="A477" s="41" t="s">
        <v>741</v>
      </c>
      <c r="B477" s="36" t="str">
        <f aca="false">IF(LEFT(A477,3)="2.5", MID(A477,7,2),LEFT(A477,2))</f>
        <v>49</v>
      </c>
      <c r="C477" s="31" t="s">
        <v>716</v>
      </c>
      <c r="D477" s="170"/>
      <c r="E477" s="167"/>
      <c r="F477" s="167"/>
    </row>
    <row r="478" customFormat="false" ht="15" hidden="false" customHeight="false" outlineLevel="0" collapsed="false">
      <c r="A478" s="41" t="s">
        <v>744</v>
      </c>
      <c r="B478" s="36" t="str">
        <f aca="false">IF(LEFT(A478,3)="2.5", MID(A478,7,2),LEFT(A478,2))</f>
        <v>47</v>
      </c>
      <c r="C478" s="31" t="s">
        <v>716</v>
      </c>
      <c r="D478" s="170"/>
      <c r="E478" s="167"/>
      <c r="F478" s="179"/>
    </row>
    <row r="479" customFormat="false" ht="15" hidden="false" customHeight="false" outlineLevel="0" collapsed="false">
      <c r="A479" s="41" t="s">
        <v>746</v>
      </c>
      <c r="B479" s="36" t="str">
        <f aca="false">IF(LEFT(A479,3)="2.5", MID(A479,7,2),LEFT(A479,2))</f>
        <v>53</v>
      </c>
      <c r="C479" s="31" t="s">
        <v>716</v>
      </c>
      <c r="D479" s="170"/>
      <c r="E479" s="167"/>
      <c r="F479" s="167"/>
    </row>
    <row r="480" customFormat="false" ht="15" hidden="false" customHeight="false" outlineLevel="0" collapsed="false">
      <c r="A480" s="52" t="s">
        <v>747</v>
      </c>
      <c r="B480" s="36" t="str">
        <f aca="false">IF(LEFT(A480,3)="2.5", MID(A480,7,2),LEFT(A480,2))</f>
        <v>53</v>
      </c>
      <c r="C480" s="31" t="s">
        <v>716</v>
      </c>
      <c r="D480" s="170"/>
      <c r="E480" s="167"/>
      <c r="F480" s="167"/>
    </row>
    <row r="481" customFormat="false" ht="15" hidden="false" customHeight="false" outlineLevel="0" collapsed="false">
      <c r="A481" s="41" t="s">
        <v>749</v>
      </c>
      <c r="B481" s="36" t="str">
        <f aca="false">IF(LEFT(A481,3)="2.5", MID(A481,7,2),LEFT(A481,2))</f>
        <v>53</v>
      </c>
      <c r="C481" s="31" t="s">
        <v>716</v>
      </c>
      <c r="D481" s="170"/>
      <c r="E481" s="167"/>
      <c r="F481" s="167"/>
    </row>
    <row r="482" customFormat="false" ht="15" hidden="false" customHeight="false" outlineLevel="0" collapsed="false">
      <c r="A482" s="56" t="s">
        <v>750</v>
      </c>
      <c r="B482" s="36" t="str">
        <f aca="false">IF(LEFT(A482,3)="2.5", MID(A482,7,2),LEFT(A482,2))</f>
        <v>53</v>
      </c>
      <c r="C482" s="31" t="s">
        <v>716</v>
      </c>
      <c r="D482" s="166"/>
      <c r="E482" s="167"/>
      <c r="F482" s="167"/>
    </row>
    <row r="483" customFormat="false" ht="15" hidden="false" customHeight="false" outlineLevel="0" collapsed="false">
      <c r="A483" s="6"/>
      <c r="B483" s="36" t="str">
        <f aca="false">IF(LEFT(A483,3)="2.5", MID(A483,7,2),LEFT(A483,2))</f>
        <v/>
      </c>
      <c r="C483" s="31"/>
      <c r="D483" s="167"/>
      <c r="E483" s="167"/>
      <c r="F483" s="167"/>
    </row>
    <row r="484" customFormat="false" ht="15" hidden="false" customHeight="false" outlineLevel="0" collapsed="false">
      <c r="A484" s="35" t="s">
        <v>752</v>
      </c>
      <c r="B484" s="36" t="str">
        <f aca="false">IF(LEFT(A484,3)="2.5", MID(A484,7,2),LEFT(A484,2))</f>
        <v>54</v>
      </c>
      <c r="C484" s="31" t="s">
        <v>716</v>
      </c>
      <c r="D484" s="169"/>
      <c r="E484" s="167"/>
      <c r="F484" s="167"/>
    </row>
    <row r="485" customFormat="false" ht="15" hidden="false" customHeight="false" outlineLevel="0" collapsed="false">
      <c r="A485" s="52" t="s">
        <v>753</v>
      </c>
      <c r="B485" s="36" t="str">
        <f aca="false">IF(LEFT(A485,3)="2.5", MID(A485,7,2),LEFT(A485,2))</f>
        <v>54</v>
      </c>
      <c r="C485" s="31" t="s">
        <v>716</v>
      </c>
      <c r="D485" s="170"/>
      <c r="E485" s="167"/>
      <c r="F485" s="167"/>
    </row>
    <row r="486" customFormat="false" ht="15" hidden="false" customHeight="false" outlineLevel="0" collapsed="false">
      <c r="A486" s="41" t="s">
        <v>755</v>
      </c>
      <c r="B486" s="36" t="str">
        <f aca="false">IF(LEFT(A486,3)="2.5", MID(A486,7,2),LEFT(A486,2))</f>
        <v>51</v>
      </c>
      <c r="C486" s="31" t="s">
        <v>716</v>
      </c>
      <c r="D486" s="170"/>
      <c r="E486" s="167"/>
      <c r="F486" s="167"/>
    </row>
    <row r="487" customFormat="false" ht="15" hidden="false" customHeight="false" outlineLevel="0" collapsed="false">
      <c r="A487" s="41" t="s">
        <v>757</v>
      </c>
      <c r="B487" s="36" t="str">
        <f aca="false">IF(LEFT(A487,3)="2.5", MID(A487,7,2),LEFT(A487,2))</f>
        <v>49</v>
      </c>
      <c r="C487" s="31" t="s">
        <v>716</v>
      </c>
      <c r="D487" s="170"/>
      <c r="E487" s="167"/>
      <c r="F487" s="167"/>
    </row>
    <row r="488" customFormat="false" ht="15" hidden="false" customHeight="false" outlineLevel="0" collapsed="false">
      <c r="A488" s="41" t="s">
        <v>759</v>
      </c>
      <c r="B488" s="36" t="str">
        <f aca="false">IF(LEFT(A488,3)="2.5", MID(A488,7,2),LEFT(A488,2))</f>
        <v>54</v>
      </c>
      <c r="C488" s="31" t="s">
        <v>716</v>
      </c>
      <c r="D488" s="170"/>
      <c r="E488" s="167"/>
      <c r="F488" s="167"/>
    </row>
    <row r="489" customFormat="false" ht="15" hidden="false" customHeight="false" outlineLevel="0" collapsed="false">
      <c r="A489" s="52" t="s">
        <v>760</v>
      </c>
      <c r="B489" s="36" t="str">
        <f aca="false">IF(LEFT(A489,3)="2.5", MID(A489,7,2),LEFT(A489,2))</f>
        <v>54</v>
      </c>
      <c r="C489" s="31" t="s">
        <v>716</v>
      </c>
      <c r="D489" s="170"/>
      <c r="E489" s="167"/>
      <c r="F489" s="167"/>
    </row>
    <row r="490" customFormat="false" ht="15" hidden="false" customHeight="false" outlineLevel="0" collapsed="false">
      <c r="A490" s="41" t="s">
        <v>762</v>
      </c>
      <c r="B490" s="36" t="str">
        <f aca="false">IF(LEFT(A490,3)="2.5", MID(A490,7,2),LEFT(A490,2))</f>
        <v>53</v>
      </c>
      <c r="C490" s="31" t="s">
        <v>716</v>
      </c>
      <c r="D490" s="170"/>
      <c r="E490" s="167"/>
      <c r="F490" s="167"/>
    </row>
    <row r="491" customFormat="false" ht="15" hidden="false" customHeight="false" outlineLevel="0" collapsed="false">
      <c r="A491" s="52" t="s">
        <v>763</v>
      </c>
      <c r="B491" s="36" t="str">
        <f aca="false">IF(LEFT(A491,3)="2.5", MID(A491,7,2),LEFT(A491,2))</f>
        <v>53</v>
      </c>
      <c r="C491" s="31" t="s">
        <v>716</v>
      </c>
      <c r="D491" s="170"/>
      <c r="E491" s="167"/>
      <c r="F491" s="167"/>
    </row>
    <row r="492" customFormat="false" ht="15" hidden="false" customHeight="false" outlineLevel="0" collapsed="false">
      <c r="A492" s="41" t="s">
        <v>765</v>
      </c>
      <c r="B492" s="36" t="str">
        <f aca="false">IF(LEFT(A492,3)="2.5", MID(A492,7,2),LEFT(A492,2))</f>
        <v>49</v>
      </c>
      <c r="C492" s="31" t="s">
        <v>716</v>
      </c>
      <c r="D492" s="170"/>
      <c r="E492" s="167"/>
      <c r="F492" s="167"/>
    </row>
    <row r="493" customFormat="false" ht="15" hidden="false" customHeight="false" outlineLevel="0" collapsed="false">
      <c r="A493" s="41" t="s">
        <v>767</v>
      </c>
      <c r="B493" s="36" t="str">
        <f aca="false">IF(LEFT(A493,3)="2.5", MID(A493,7,2),LEFT(A493,2))</f>
        <v>54</v>
      </c>
      <c r="C493" s="31" t="s">
        <v>716</v>
      </c>
      <c r="D493" s="170"/>
      <c r="E493" s="167"/>
      <c r="F493" s="167"/>
    </row>
    <row r="494" customFormat="false" ht="15" hidden="false" customHeight="false" outlineLevel="0" collapsed="false">
      <c r="A494" s="52" t="s">
        <v>768</v>
      </c>
      <c r="B494" s="36" t="str">
        <f aca="false">IF(LEFT(A494,3)="2.5", MID(A494,7,2),LEFT(A494,2))</f>
        <v>54</v>
      </c>
      <c r="C494" s="31" t="s">
        <v>716</v>
      </c>
      <c r="D494" s="170"/>
      <c r="E494" s="167"/>
      <c r="F494" s="167"/>
    </row>
    <row r="495" customFormat="false" ht="15" hidden="false" customHeight="false" outlineLevel="0" collapsed="false">
      <c r="A495" s="41" t="s">
        <v>770</v>
      </c>
      <c r="B495" s="36" t="str">
        <f aca="false">IF(LEFT(A495,3)="2.5", MID(A495,7,2),LEFT(A495,2))</f>
        <v>54</v>
      </c>
      <c r="C495" s="31" t="s">
        <v>716</v>
      </c>
      <c r="D495" s="170"/>
      <c r="E495" s="167"/>
      <c r="F495" s="167"/>
    </row>
    <row r="496" customFormat="false" ht="15" hidden="false" customHeight="false" outlineLevel="0" collapsed="false">
      <c r="A496" s="56" t="s">
        <v>771</v>
      </c>
      <c r="B496" s="36" t="str">
        <f aca="false">IF(LEFT(A496,3)="2.5", MID(A496,7,2),LEFT(A496,2))</f>
        <v>54</v>
      </c>
      <c r="C496" s="31" t="s">
        <v>716</v>
      </c>
      <c r="D496" s="170"/>
      <c r="E496" s="167"/>
      <c r="F496" s="167"/>
    </row>
    <row r="497" customFormat="false" ht="15" hidden="false" customHeight="false" outlineLevel="0" collapsed="false">
      <c r="A497" s="6"/>
      <c r="B497" s="36" t="str">
        <f aca="false">IF(LEFT(A497,3)="2.5", MID(A497,7,2),LEFT(A497,2))</f>
        <v/>
      </c>
      <c r="D497" s="150"/>
      <c r="E497" s="150"/>
      <c r="F497" s="150"/>
    </row>
    <row r="498" customFormat="false" ht="15" hidden="false" customHeight="false" outlineLevel="0" collapsed="false">
      <c r="A498" s="35" t="s">
        <v>773</v>
      </c>
      <c r="B498" s="36" t="str">
        <f aca="false">IF(LEFT(A498,3)="2.5", MID(A498,7,2),LEFT(A498,2))</f>
        <v>47</v>
      </c>
      <c r="C498" s="31" t="s">
        <v>774</v>
      </c>
      <c r="D498" s="179"/>
      <c r="E498" s="167"/>
      <c r="F498" s="170"/>
    </row>
    <row r="499" customFormat="false" ht="15" hidden="false" customHeight="false" outlineLevel="0" collapsed="false">
      <c r="A499" s="41" t="s">
        <v>776</v>
      </c>
      <c r="B499" s="36" t="str">
        <f aca="false">IF(LEFT(A499,3)="2.5", MID(A499,7,2),LEFT(A499,2))</f>
        <v>47</v>
      </c>
      <c r="C499" s="31" t="s">
        <v>774</v>
      </c>
      <c r="D499" s="180"/>
      <c r="E499" s="167"/>
      <c r="F499" s="166"/>
    </row>
    <row r="500" customFormat="false" ht="15" hidden="false" customHeight="false" outlineLevel="0" collapsed="false">
      <c r="A500" s="41" t="s">
        <v>778</v>
      </c>
      <c r="B500" s="36" t="str">
        <f aca="false">IF(LEFT(A500,3)="2.5", MID(A500,7,2),LEFT(A500,2))</f>
        <v>47</v>
      </c>
      <c r="C500" s="31" t="s">
        <v>774</v>
      </c>
      <c r="D500" s="179"/>
      <c r="E500" s="167"/>
      <c r="F500" s="170"/>
    </row>
    <row r="501" customFormat="false" ht="15" hidden="false" customHeight="false" outlineLevel="0" collapsed="false">
      <c r="A501" s="41" t="s">
        <v>780</v>
      </c>
      <c r="B501" s="36" t="str">
        <f aca="false">IF(LEFT(A501,3)="2.5", MID(A501,7,2),LEFT(A501,2))</f>
        <v>49</v>
      </c>
      <c r="C501" s="31" t="s">
        <v>716</v>
      </c>
      <c r="D501" s="179"/>
      <c r="E501" s="170"/>
      <c r="F501" s="170"/>
    </row>
    <row r="502" customFormat="false" ht="15" hidden="false" customHeight="false" outlineLevel="0" collapsed="false">
      <c r="A502" s="41" t="s">
        <v>783</v>
      </c>
      <c r="B502" s="36" t="str">
        <f aca="false">IF(LEFT(A502,3)="2.5", MID(A502,7,2),LEFT(A502,2))</f>
        <v>47</v>
      </c>
      <c r="C502" s="31" t="s">
        <v>774</v>
      </c>
      <c r="D502" s="179"/>
      <c r="E502" s="167"/>
      <c r="F502" s="169"/>
    </row>
    <row r="503" customFormat="false" ht="15" hidden="false" customHeight="false" outlineLevel="0" collapsed="false">
      <c r="A503" s="41"/>
      <c r="B503" s="36" t="str">
        <f aca="false">IF(LEFT(A503,3)="2.5", MID(A503,7,2),LEFT(A503,2))</f>
        <v/>
      </c>
      <c r="C503" s="31"/>
      <c r="D503" s="167"/>
      <c r="E503" s="167"/>
      <c r="F503" s="167"/>
    </row>
    <row r="504" customFormat="false" ht="15" hidden="false" customHeight="false" outlineLevel="0" collapsed="false">
      <c r="A504" s="41"/>
      <c r="B504" s="36" t="str">
        <f aca="false">IF(LEFT(A504,3)="2.5", MID(A504,7,2),LEFT(A504,2))</f>
        <v/>
      </c>
      <c r="C504" s="31"/>
      <c r="D504" s="167"/>
      <c r="E504" s="167"/>
      <c r="F504" s="167"/>
    </row>
    <row r="505" customFormat="false" ht="15" hidden="false" customHeight="false" outlineLevel="0" collapsed="false">
      <c r="A505" s="109"/>
      <c r="B505" s="36" t="str">
        <f aca="false">IF(LEFT(A505,3)="2.5", MID(A505,7,2),LEFT(A505,2))</f>
        <v/>
      </c>
      <c r="C505" s="31"/>
      <c r="D505" s="167"/>
      <c r="E505" s="167"/>
      <c r="F505" s="167"/>
    </row>
    <row r="506" customFormat="false" ht="15" hidden="false" customHeight="false" outlineLevel="0" collapsed="false">
      <c r="A506" s="6"/>
      <c r="B506" s="36" t="str">
        <f aca="false">IF(LEFT(A506,3)="2.5", MID(A506,7,2),LEFT(A506,2))</f>
        <v/>
      </c>
      <c r="C506" s="31"/>
      <c r="D506" s="167"/>
      <c r="E506" s="167"/>
      <c r="F506" s="167"/>
    </row>
    <row r="507" customFormat="false" ht="15" hidden="false" customHeight="false" outlineLevel="0" collapsed="false">
      <c r="A507" s="35" t="s">
        <v>785</v>
      </c>
      <c r="B507" s="36" t="str">
        <f aca="false">IF(LEFT(A507,3)="2.5", MID(A507,7,2),LEFT(A507,2))</f>
        <v>56</v>
      </c>
      <c r="C507" s="31" t="s">
        <v>716</v>
      </c>
      <c r="D507" s="170"/>
      <c r="E507" s="167"/>
      <c r="F507" s="167"/>
    </row>
    <row r="508" customFormat="false" ht="15" hidden="false" customHeight="false" outlineLevel="0" collapsed="false">
      <c r="A508" s="41" t="s">
        <v>787</v>
      </c>
      <c r="B508" s="36" t="str">
        <f aca="false">IF(LEFT(A508,3)="2.5", MID(A508,7,2),LEFT(A508,2))</f>
        <v>51</v>
      </c>
      <c r="C508" s="31" t="s">
        <v>716</v>
      </c>
      <c r="D508" s="166"/>
      <c r="E508" s="167"/>
      <c r="F508" s="167"/>
    </row>
    <row r="509" customFormat="false" ht="15" hidden="false" customHeight="false" outlineLevel="0" collapsed="false">
      <c r="A509" s="41"/>
      <c r="B509" s="36" t="str">
        <f aca="false">IF(LEFT(A509,3)="2.5", MID(A509,7,2),LEFT(A509,2))</f>
        <v/>
      </c>
      <c r="C509" s="31"/>
      <c r="D509" s="167"/>
      <c r="E509" s="167"/>
      <c r="F509" s="167"/>
    </row>
    <row r="510" customFormat="false" ht="15" hidden="false" customHeight="false" outlineLevel="0" collapsed="false">
      <c r="A510" s="41" t="s">
        <v>789</v>
      </c>
      <c r="B510" s="36" t="str">
        <f aca="false">IF(LEFT(A510,3)="2.5", MID(A510,7,2),LEFT(A510,2))</f>
        <v>51</v>
      </c>
      <c r="C510" s="31" t="s">
        <v>716</v>
      </c>
      <c r="D510" s="169"/>
      <c r="E510" s="167"/>
      <c r="F510" s="167"/>
    </row>
    <row r="511" customFormat="false" ht="15" hidden="false" customHeight="false" outlineLevel="0" collapsed="false">
      <c r="A511" s="41" t="s">
        <v>791</v>
      </c>
      <c r="B511" s="36" t="str">
        <f aca="false">IF(LEFT(A511,3)="2.5", MID(A511,7,2),LEFT(A511,2))</f>
        <v>49</v>
      </c>
      <c r="C511" s="31" t="s">
        <v>716</v>
      </c>
      <c r="D511" s="170"/>
      <c r="E511" s="167"/>
      <c r="F511" s="167"/>
    </row>
    <row r="512" customFormat="false" ht="15" hidden="false" customHeight="false" outlineLevel="0" collapsed="false">
      <c r="A512" s="41" t="s">
        <v>793</v>
      </c>
      <c r="B512" s="36" t="str">
        <f aca="false">IF(LEFT(A512,3)="2.5", MID(A512,7,2),LEFT(A512,2))</f>
        <v>48</v>
      </c>
      <c r="C512" s="31" t="s">
        <v>716</v>
      </c>
      <c r="D512" s="170"/>
      <c r="E512" s="167"/>
      <c r="F512" s="179"/>
    </row>
    <row r="513" customFormat="false" ht="15" hidden="false" customHeight="false" outlineLevel="0" collapsed="false">
      <c r="A513" s="41"/>
      <c r="B513" s="36" t="str">
        <f aca="false">IF(LEFT(A513,3)="2.5", MID(A513,7,2),LEFT(A513,2))</f>
        <v/>
      </c>
      <c r="C513" s="31"/>
      <c r="D513" s="167"/>
      <c r="E513" s="167"/>
      <c r="F513" s="167"/>
    </row>
    <row r="514" customFormat="false" ht="15" hidden="false" customHeight="false" outlineLevel="0" collapsed="false">
      <c r="A514" s="109"/>
      <c r="B514" s="36" t="str">
        <f aca="false">IF(LEFT(A514,3)="2.5", MID(A514,7,2),LEFT(A514,2))</f>
        <v/>
      </c>
      <c r="C514" s="31"/>
      <c r="D514" s="167"/>
      <c r="E514" s="167"/>
      <c r="F514" s="167"/>
    </row>
    <row r="515" customFormat="false" ht="15" hidden="false" customHeight="false" outlineLevel="0" collapsed="false">
      <c r="A515" s="6"/>
      <c r="B515" s="36" t="str">
        <f aca="false">IF(LEFT(A515,3)="2.5", MID(A515,7,2),LEFT(A515,2))</f>
        <v/>
      </c>
      <c r="C515" s="31"/>
      <c r="D515" s="167"/>
      <c r="E515" s="167"/>
      <c r="F515" s="167"/>
    </row>
    <row r="516" customFormat="false" ht="15" hidden="false" customHeight="false" outlineLevel="0" collapsed="false">
      <c r="A516" s="35" t="s">
        <v>795</v>
      </c>
      <c r="B516" s="36" t="str">
        <f aca="false">IF(LEFT(A516,3)="2.5", MID(A516,7,2),LEFT(A516,2))</f>
        <v>56</v>
      </c>
      <c r="C516" s="31" t="s">
        <v>716</v>
      </c>
      <c r="D516" s="170"/>
      <c r="E516" s="167"/>
      <c r="F516" s="167"/>
    </row>
    <row r="517" customFormat="false" ht="15" hidden="false" customHeight="false" outlineLevel="0" collapsed="false">
      <c r="A517" s="41" t="s">
        <v>797</v>
      </c>
      <c r="B517" s="36" t="str">
        <f aca="false">IF(LEFT(A517,3)="2.5", MID(A517,7,2),LEFT(A517,2))</f>
        <v>51</v>
      </c>
      <c r="C517" s="31" t="s">
        <v>716</v>
      </c>
      <c r="D517" s="170"/>
      <c r="E517" s="167"/>
      <c r="F517" s="167"/>
    </row>
    <row r="518" customFormat="false" ht="15" hidden="false" customHeight="false" outlineLevel="0" collapsed="false">
      <c r="A518" s="41" t="s">
        <v>799</v>
      </c>
      <c r="B518" s="36" t="str">
        <f aca="false">IF(LEFT(A518,3)="2.5", MID(A518,7,2),LEFT(A518,2))</f>
        <v>50</v>
      </c>
      <c r="C518" s="31" t="s">
        <v>716</v>
      </c>
      <c r="D518" s="170"/>
      <c r="E518" s="167"/>
      <c r="F518" s="150"/>
    </row>
    <row r="519" customFormat="false" ht="15" hidden="false" customHeight="false" outlineLevel="0" collapsed="false">
      <c r="A519" s="41" t="s">
        <v>801</v>
      </c>
      <c r="B519" s="36" t="str">
        <f aca="false">IF(LEFT(A519,3)="2.5", MID(A519,7,2),LEFT(A519,2))</f>
        <v>52</v>
      </c>
      <c r="C519" s="31" t="s">
        <v>716</v>
      </c>
      <c r="D519" s="170"/>
      <c r="E519" s="167"/>
      <c r="F519" s="167"/>
    </row>
    <row r="520" customFormat="false" ht="15" hidden="false" customHeight="false" outlineLevel="0" collapsed="false">
      <c r="A520" s="41" t="s">
        <v>803</v>
      </c>
      <c r="B520" s="36" t="str">
        <f aca="false">IF(LEFT(A520,3)="2.5", MID(A520,7,2),LEFT(A520,2))</f>
        <v>50</v>
      </c>
      <c r="C520" s="31" t="s">
        <v>716</v>
      </c>
      <c r="D520" s="170"/>
      <c r="E520" s="167"/>
      <c r="F520" s="167"/>
    </row>
    <row r="521" customFormat="false" ht="15" hidden="false" customHeight="false" outlineLevel="0" collapsed="false">
      <c r="A521" s="41" t="s">
        <v>805</v>
      </c>
      <c r="B521" s="36" t="str">
        <f aca="false">IF(LEFT(A521,3)="2.5", MID(A521,7,2),LEFT(A521,2))</f>
        <v>48</v>
      </c>
      <c r="C521" s="31" t="s">
        <v>716</v>
      </c>
      <c r="D521" s="170"/>
      <c r="E521" s="167"/>
      <c r="F521" s="179"/>
    </row>
    <row r="522" customFormat="false" ht="15" hidden="false" customHeight="false" outlineLevel="0" collapsed="false">
      <c r="A522" s="41"/>
      <c r="B522" s="36" t="str">
        <f aca="false">IF(LEFT(A522,3)="2.5", MID(A522,7,2),LEFT(A522,2))</f>
        <v/>
      </c>
      <c r="C522" s="31"/>
      <c r="D522" s="167"/>
      <c r="E522" s="167"/>
      <c r="F522" s="167"/>
    </row>
    <row r="523" customFormat="false" ht="15" hidden="false" customHeight="false" outlineLevel="0" collapsed="false">
      <c r="A523" s="109"/>
      <c r="B523" s="36" t="str">
        <f aca="false">IF(LEFT(A523,3)="2.5", MID(A523,7,2),LEFT(A523,2))</f>
        <v/>
      </c>
      <c r="C523" s="31"/>
      <c r="D523" s="167"/>
      <c r="E523" s="167"/>
      <c r="F523" s="167"/>
    </row>
    <row r="524" customFormat="false" ht="15" hidden="false" customHeight="false" outlineLevel="0" collapsed="false">
      <c r="A524" s="6"/>
      <c r="B524" s="36" t="str">
        <f aca="false">IF(LEFT(A524,3)="2.5", MID(A524,7,2),LEFT(A524,2))</f>
        <v/>
      </c>
      <c r="C524" s="31"/>
      <c r="D524" s="167"/>
      <c r="E524" s="167"/>
      <c r="F524" s="167"/>
    </row>
    <row r="525" customFormat="false" ht="15" hidden="false" customHeight="false" outlineLevel="0" collapsed="false">
      <c r="A525" s="35" t="s">
        <v>807</v>
      </c>
      <c r="B525" s="36" t="str">
        <f aca="false">IF(LEFT(A525,3)="2.5", MID(A525,7,2),LEFT(A525,2))</f>
        <v>56</v>
      </c>
      <c r="C525" s="31" t="s">
        <v>716</v>
      </c>
      <c r="D525" s="170"/>
      <c r="E525" s="167"/>
      <c r="F525" s="167"/>
    </row>
    <row r="526" customFormat="false" ht="15" hidden="false" customHeight="false" outlineLevel="0" collapsed="false">
      <c r="A526" s="41" t="s">
        <v>809</v>
      </c>
      <c r="B526" s="36" t="str">
        <f aca="false">IF(LEFT(A526,3)="2.5", MID(A526,7,2),LEFT(A526,2))</f>
        <v>51</v>
      </c>
      <c r="C526" s="31" t="s">
        <v>716</v>
      </c>
      <c r="D526" s="170"/>
      <c r="E526" s="167"/>
      <c r="F526" s="167"/>
    </row>
    <row r="527" customFormat="false" ht="15" hidden="false" customHeight="false" outlineLevel="0" collapsed="false">
      <c r="A527" s="41" t="s">
        <v>811</v>
      </c>
      <c r="B527" s="36" t="str">
        <f aca="false">IF(LEFT(A527,3)="2.5", MID(A527,7,2),LEFT(A527,2))</f>
        <v>50</v>
      </c>
      <c r="C527" s="31" t="s">
        <v>716</v>
      </c>
      <c r="D527" s="170"/>
      <c r="E527" s="167"/>
      <c r="F527" s="167"/>
    </row>
    <row r="528" customFormat="false" ht="15" hidden="false" customHeight="false" outlineLevel="0" collapsed="false">
      <c r="A528" s="41" t="s">
        <v>813</v>
      </c>
      <c r="B528" s="36" t="str">
        <f aca="false">IF(LEFT(A528,3)="2.5", MID(A528,7,2),LEFT(A528,2))</f>
        <v>52</v>
      </c>
      <c r="C528" s="31" t="s">
        <v>716</v>
      </c>
      <c r="D528" s="170"/>
      <c r="E528" s="167"/>
      <c r="F528" s="167"/>
    </row>
    <row r="529" customFormat="false" ht="15" hidden="false" customHeight="false" outlineLevel="0" collapsed="false">
      <c r="A529" s="41" t="s">
        <v>815</v>
      </c>
      <c r="B529" s="36" t="str">
        <f aca="false">IF(LEFT(A529,3)="2.5", MID(A529,7,2),LEFT(A529,2))</f>
        <v>52</v>
      </c>
      <c r="C529" s="31" t="s">
        <v>716</v>
      </c>
      <c r="D529" s="170"/>
      <c r="E529" s="167"/>
      <c r="F529" s="167"/>
    </row>
    <row r="530" customFormat="false" ht="15" hidden="false" customHeight="false" outlineLevel="0" collapsed="false">
      <c r="A530" s="41" t="s">
        <v>817</v>
      </c>
      <c r="B530" s="36" t="str">
        <f aca="false">IF(LEFT(A530,3)="2.5", MID(A530,7,2),LEFT(A530,2))</f>
        <v>50</v>
      </c>
      <c r="C530" s="31" t="s">
        <v>716</v>
      </c>
      <c r="D530" s="170"/>
      <c r="E530" s="167"/>
      <c r="F530" s="167"/>
    </row>
    <row r="531" customFormat="false" ht="15" hidden="false" customHeight="false" outlineLevel="0" collapsed="false">
      <c r="A531" s="41"/>
      <c r="B531" s="36" t="str">
        <f aca="false">IF(LEFT(A531,3)="2.5", MID(A531,7,2),LEFT(A531,2))</f>
        <v/>
      </c>
      <c r="C531" s="31"/>
      <c r="D531" s="167"/>
      <c r="E531" s="167"/>
      <c r="F531" s="167"/>
    </row>
    <row r="532" customFormat="false" ht="15" hidden="false" customHeight="false" outlineLevel="0" collapsed="false">
      <c r="A532" s="109"/>
      <c r="B532" s="36" t="str">
        <f aca="false">IF(LEFT(A532,3)="2.5", MID(A532,7,2),LEFT(A532,2))</f>
        <v/>
      </c>
      <c r="C532" s="31"/>
      <c r="D532" s="167"/>
      <c r="E532" s="167"/>
      <c r="F532" s="167"/>
    </row>
    <row r="533" customFormat="false" ht="15" hidden="false" customHeight="false" outlineLevel="0" collapsed="false">
      <c r="A533" s="6"/>
      <c r="B533" s="36" t="str">
        <f aca="false">IF(LEFT(A533,3)="2.5", MID(A533,7,2),LEFT(A533,2))</f>
        <v/>
      </c>
      <c r="C533" s="31"/>
      <c r="D533" s="167"/>
      <c r="E533" s="167"/>
      <c r="F533" s="167"/>
    </row>
    <row r="534" customFormat="false" ht="15" hidden="false" customHeight="false" outlineLevel="0" collapsed="false">
      <c r="A534" s="35" t="s">
        <v>819</v>
      </c>
      <c r="B534" s="36" t="str">
        <f aca="false">IF(LEFT(A534,3)="2.5", MID(A534,7,2),LEFT(A534,2))</f>
        <v>48</v>
      </c>
      <c r="C534" s="31" t="s">
        <v>774</v>
      </c>
      <c r="D534" s="179"/>
      <c r="E534" s="167"/>
      <c r="F534" s="170"/>
    </row>
    <row r="535" customFormat="false" ht="15" hidden="false" customHeight="false" outlineLevel="0" collapsed="false">
      <c r="A535" s="41" t="s">
        <v>821</v>
      </c>
      <c r="B535" s="36" t="str">
        <f aca="false">IF(LEFT(A535,3)="2.5", MID(A535,7,2),LEFT(A535,2))</f>
        <v>48</v>
      </c>
      <c r="C535" s="31" t="s">
        <v>774</v>
      </c>
      <c r="D535" s="179"/>
      <c r="E535" s="167"/>
      <c r="F535" s="170"/>
    </row>
    <row r="536" customFormat="false" ht="15" hidden="false" customHeight="false" outlineLevel="0" collapsed="false">
      <c r="A536" s="41" t="s">
        <v>823</v>
      </c>
      <c r="B536" s="36" t="str">
        <f aca="false">IF(LEFT(A536,3)="2.5", MID(A536,7,2),LEFT(A536,2))</f>
        <v>47</v>
      </c>
      <c r="C536" s="31" t="s">
        <v>774</v>
      </c>
      <c r="D536" s="179"/>
      <c r="E536" s="167"/>
      <c r="F536" s="170"/>
    </row>
    <row r="537" customFormat="false" ht="15" hidden="false" customHeight="false" outlineLevel="0" collapsed="false">
      <c r="A537" s="41" t="s">
        <v>825</v>
      </c>
      <c r="B537" s="36" t="str">
        <f aca="false">IF(LEFT(A537,3)="2.5", MID(A537,7,2),LEFT(A537,2))</f>
        <v>49</v>
      </c>
      <c r="C537" s="31" t="s">
        <v>716</v>
      </c>
      <c r="D537" s="179"/>
      <c r="E537" s="170"/>
      <c r="F537" s="170"/>
    </row>
    <row r="538" customFormat="false" ht="15" hidden="false" customHeight="false" outlineLevel="0" collapsed="false">
      <c r="A538" s="41"/>
      <c r="B538" s="36" t="str">
        <f aca="false">IF(LEFT(A538,3)="2.5", MID(A538,7,2),LEFT(A538,2))</f>
        <v/>
      </c>
      <c r="C538" s="31"/>
      <c r="D538" s="167"/>
      <c r="E538" s="167"/>
      <c r="F538" s="167"/>
    </row>
    <row r="539" customFormat="false" ht="15" hidden="false" customHeight="false" outlineLevel="0" collapsed="false">
      <c r="A539" s="41"/>
      <c r="B539" s="36" t="str">
        <f aca="false">IF(LEFT(A539,3)="2.5", MID(A539,7,2),LEFT(A539,2))</f>
        <v/>
      </c>
      <c r="C539" s="31"/>
      <c r="D539" s="167"/>
      <c r="E539" s="167"/>
      <c r="F539" s="167"/>
    </row>
    <row r="540" customFormat="false" ht="15" hidden="false" customHeight="false" outlineLevel="0" collapsed="false">
      <c r="A540" s="41"/>
      <c r="B540" s="36" t="str">
        <f aca="false">IF(LEFT(A540,3)="2.5", MID(A540,7,2),LEFT(A540,2))</f>
        <v/>
      </c>
      <c r="C540" s="31"/>
      <c r="D540" s="167"/>
      <c r="E540" s="167"/>
      <c r="F540" s="167"/>
    </row>
    <row r="541" customFormat="false" ht="15" hidden="false" customHeight="false" outlineLevel="0" collapsed="false">
      <c r="A541" s="109"/>
      <c r="B541" s="36" t="str">
        <f aca="false">IF(LEFT(A541,3)="2.5", MID(A541,7,2),LEFT(A541,2))</f>
        <v/>
      </c>
      <c r="C541" s="31"/>
      <c r="D541" s="167"/>
      <c r="E541" s="167"/>
      <c r="F541" s="167"/>
    </row>
    <row r="542" customFormat="false" ht="15" hidden="false" customHeight="false" outlineLevel="0" collapsed="false">
      <c r="A542" s="6"/>
      <c r="B542" s="36" t="str">
        <f aca="false">IF(LEFT(A542,3)="2.5", MID(A542,7,2),LEFT(A542,2))</f>
        <v/>
      </c>
      <c r="C542" s="31"/>
      <c r="D542" s="167"/>
      <c r="E542" s="167"/>
      <c r="F542" s="167"/>
    </row>
    <row r="543" customFormat="false" ht="15" hidden="false" customHeight="false" outlineLevel="0" collapsed="false">
      <c r="A543" s="35" t="s">
        <v>827</v>
      </c>
      <c r="B543" s="36" t="str">
        <f aca="false">IF(LEFT(A543,3)="2.5", MID(A543,7,2),LEFT(A543,2))</f>
        <v>56</v>
      </c>
      <c r="C543" s="31" t="s">
        <v>716</v>
      </c>
      <c r="D543" s="170"/>
      <c r="E543" s="167"/>
      <c r="F543" s="167"/>
    </row>
    <row r="544" customFormat="false" ht="15" hidden="false" customHeight="false" outlineLevel="0" collapsed="false">
      <c r="A544" s="41" t="s">
        <v>829</v>
      </c>
      <c r="B544" s="36" t="str">
        <f aca="false">IF(LEFT(A544,3)="2.5", MID(A544,7,2),LEFT(A544,2))</f>
        <v>52</v>
      </c>
      <c r="C544" s="31" t="s">
        <v>716</v>
      </c>
      <c r="D544" s="170"/>
      <c r="E544" s="167"/>
      <c r="F544" s="167"/>
    </row>
    <row r="545" customFormat="false" ht="15" hidden="false" customHeight="false" outlineLevel="0" collapsed="false">
      <c r="A545" s="41" t="s">
        <v>831</v>
      </c>
      <c r="B545" s="36" t="str">
        <f aca="false">IF(LEFT(A545,3)="2.5", MID(A545,7,2),LEFT(A545,2))</f>
        <v>50</v>
      </c>
      <c r="C545" s="31" t="s">
        <v>716</v>
      </c>
      <c r="D545" s="170"/>
      <c r="E545" s="167"/>
      <c r="F545" s="167"/>
    </row>
    <row r="546" customFormat="false" ht="15" hidden="false" customHeight="false" outlineLevel="0" collapsed="false">
      <c r="A546" s="41" t="s">
        <v>833</v>
      </c>
      <c r="B546" s="36" t="str">
        <f aca="false">IF(LEFT(A546,3)="2.5", MID(A546,7,2),LEFT(A546,2))</f>
        <v>52</v>
      </c>
      <c r="C546" s="31" t="s">
        <v>716</v>
      </c>
      <c r="D546" s="170"/>
      <c r="E546" s="167"/>
      <c r="F546" s="167"/>
    </row>
    <row r="547" customFormat="false" ht="15" hidden="false" customHeight="false" outlineLevel="0" collapsed="false">
      <c r="A547" s="41" t="s">
        <v>835</v>
      </c>
      <c r="B547" s="36" t="str">
        <f aca="false">IF(LEFT(A547,3)="2.5", MID(A547,7,2),LEFT(A547,2))</f>
        <v>50</v>
      </c>
      <c r="C547" s="31" t="s">
        <v>716</v>
      </c>
      <c r="D547" s="170"/>
      <c r="E547" s="167"/>
      <c r="F547" s="167"/>
    </row>
    <row r="548" customFormat="false" ht="15" hidden="false" customHeight="false" outlineLevel="0" collapsed="false">
      <c r="A548" s="41" t="s">
        <v>837</v>
      </c>
      <c r="B548" s="36" t="str">
        <f aca="false">IF(LEFT(A548,3)="2.5", MID(A548,7,2),LEFT(A548,2))</f>
        <v>48</v>
      </c>
      <c r="C548" s="31" t="s">
        <v>716</v>
      </c>
      <c r="D548" s="170"/>
      <c r="E548" s="167"/>
      <c r="F548" s="179"/>
    </row>
    <row r="550" customFormat="false" ht="15" hidden="false" customHeight="false" outlineLevel="0" collapsed="false">
      <c r="A550" s="35" t="s">
        <v>839</v>
      </c>
      <c r="B550" s="36" t="str">
        <f aca="false">IF(LEFT(A550,3)="2.5", MID(A550,7,2),LEFT(A550,2))</f>
        <v>56</v>
      </c>
      <c r="C550" s="31" t="s">
        <v>716</v>
      </c>
      <c r="D550" s="170"/>
      <c r="E550" s="167"/>
      <c r="F550" s="167"/>
    </row>
    <row r="551" customFormat="false" ht="15" hidden="false" customHeight="false" outlineLevel="0" collapsed="false">
      <c r="A551" s="41" t="s">
        <v>841</v>
      </c>
      <c r="B551" s="36" t="str">
        <f aca="false">IF(LEFT(A551,3)="2.5", MID(A551,7,2),LEFT(A551,2))</f>
        <v>52</v>
      </c>
      <c r="C551" s="31" t="s">
        <v>716</v>
      </c>
      <c r="D551" s="170"/>
      <c r="E551" s="167"/>
      <c r="F551" s="167"/>
    </row>
    <row r="552" customFormat="false" ht="15" hidden="false" customHeight="false" outlineLevel="0" collapsed="false">
      <c r="A552" s="41" t="s">
        <v>843</v>
      </c>
      <c r="B552" s="36" t="str">
        <f aca="false">IF(LEFT(A552,3)="2.5", MID(A552,7,2),LEFT(A552,2))</f>
        <v>50</v>
      </c>
      <c r="C552" s="31" t="s">
        <v>716</v>
      </c>
      <c r="D552" s="170"/>
      <c r="E552" s="167"/>
      <c r="F552" s="150"/>
    </row>
    <row r="553" customFormat="false" ht="15" hidden="false" customHeight="false" outlineLevel="0" collapsed="false">
      <c r="A553" s="41" t="s">
        <v>845</v>
      </c>
      <c r="B553" s="36" t="str">
        <f aca="false">IF(LEFT(A553,3)="2.5", MID(A553,7,2),LEFT(A553,2))</f>
        <v>52</v>
      </c>
      <c r="C553" s="31" t="s">
        <v>716</v>
      </c>
      <c r="D553" s="170"/>
      <c r="E553" s="167"/>
      <c r="F553" s="167"/>
    </row>
    <row r="554" customFormat="false" ht="15" hidden="false" customHeight="false" outlineLevel="0" collapsed="false">
      <c r="A554" s="41" t="s">
        <v>847</v>
      </c>
      <c r="B554" s="36" t="str">
        <f aca="false">IF(LEFT(A554,3)="2.5", MID(A554,7,2),LEFT(A554,2))</f>
        <v>52</v>
      </c>
      <c r="C554" s="31" t="s">
        <v>716</v>
      </c>
      <c r="D554" s="170"/>
      <c r="E554" s="167"/>
      <c r="F554" s="167"/>
    </row>
    <row r="555" customFormat="false" ht="15" hidden="false" customHeight="false" outlineLevel="0" collapsed="false">
      <c r="A555" s="41" t="s">
        <v>849</v>
      </c>
      <c r="B555" s="36" t="str">
        <f aca="false">IF(LEFT(A555,3)="2.5", MID(A555,7,2),LEFT(A555,2))</f>
        <v>50</v>
      </c>
      <c r="C555" s="31" t="s">
        <v>716</v>
      </c>
      <c r="D555" s="170"/>
      <c r="E555" s="167"/>
      <c r="F555" s="167"/>
    </row>
    <row r="556" customFormat="false" ht="15" hidden="false" customHeight="false" outlineLevel="0" collapsed="false">
      <c r="A556" s="41"/>
      <c r="B556" s="36" t="str">
        <f aca="false">IF(LEFT(A556,3)="2.5", MID(A556,7,2),LEFT(A556,2))</f>
        <v/>
      </c>
      <c r="D556" s="150"/>
      <c r="E556" s="150"/>
      <c r="F556" s="150"/>
    </row>
    <row r="557" customFormat="false" ht="15" hidden="false" customHeight="false" outlineLevel="0" collapsed="false">
      <c r="A557" s="109"/>
      <c r="B557" s="36" t="str">
        <f aca="false">IF(LEFT(A557,3)="2.5", MID(A557,7,2),LEFT(A557,2))</f>
        <v/>
      </c>
      <c r="C557" s="31"/>
      <c r="D557" s="167"/>
      <c r="E557" s="167"/>
      <c r="F557" s="167"/>
    </row>
    <row r="558" customFormat="false" ht="15" hidden="false" customHeight="false" outlineLevel="0" collapsed="false">
      <c r="A558" s="35" t="s">
        <v>852</v>
      </c>
      <c r="B558" s="36" t="str">
        <f aca="false">IF(LEFT(A558,3)="2.5", MID(A558,7,2),LEFT(A558,2))</f>
        <v>48</v>
      </c>
      <c r="C558" s="31" t="s">
        <v>774</v>
      </c>
      <c r="D558" s="179"/>
      <c r="E558" s="167"/>
      <c r="F558" s="184"/>
    </row>
    <row r="559" customFormat="false" ht="15" hidden="false" customHeight="false" outlineLevel="0" collapsed="false">
      <c r="A559" s="41" t="s">
        <v>855</v>
      </c>
      <c r="B559" s="36" t="str">
        <f aca="false">IF(LEFT(A559,3)="2.5", MID(A559,7,2),LEFT(A559,2))</f>
        <v>48</v>
      </c>
      <c r="C559" s="31" t="s">
        <v>774</v>
      </c>
      <c r="D559" s="179"/>
      <c r="E559" s="167"/>
      <c r="F559" s="184"/>
    </row>
    <row r="561" customFormat="false" ht="15" hidden="false" customHeight="false" outlineLevel="0" collapsed="false">
      <c r="H561" s="0" t="s">
        <v>1573</v>
      </c>
    </row>
    <row r="562" customFormat="false" ht="15" hidden="false" customHeight="false" outlineLevel="0" collapsed="false">
      <c r="A562" s="162" t="s">
        <v>871</v>
      </c>
      <c r="B562" s="36" t="str">
        <f aca="false">IF(LEFT(A562,3)="2.5", MID(A562,7,2),LEFT(A562,2))</f>
        <v>45</v>
      </c>
      <c r="C562" s="14" t="s">
        <v>716</v>
      </c>
      <c r="D562" s="199"/>
    </row>
    <row r="563" customFormat="false" ht="15" hidden="false" customHeight="false" outlineLevel="0" collapsed="false">
      <c r="A563" s="165" t="s">
        <v>873</v>
      </c>
      <c r="B563" s="36" t="str">
        <f aca="false">IF(LEFT(A563,3)="2.5", MID(A563,7,2),LEFT(A563,2))</f>
        <v>41</v>
      </c>
      <c r="C563" s="31" t="s">
        <v>716</v>
      </c>
      <c r="D563" s="200"/>
      <c r="E563" s="31"/>
      <c r="F563" s="31"/>
    </row>
    <row r="564" customFormat="false" ht="15" hidden="false" customHeight="false" outlineLevel="0" collapsed="false">
      <c r="A564" s="165" t="s">
        <v>875</v>
      </c>
      <c r="B564" s="36" t="str">
        <f aca="false">IF(LEFT(A564,3)="2.5", MID(A564,7,2),LEFT(A564,2))</f>
        <v>39</v>
      </c>
      <c r="C564" s="31" t="s">
        <v>716</v>
      </c>
      <c r="D564" s="200"/>
      <c r="E564" s="31"/>
      <c r="F564" s="31"/>
    </row>
    <row r="565" customFormat="false" ht="15" hidden="false" customHeight="false" outlineLevel="0" collapsed="false">
      <c r="A565" s="165" t="s">
        <v>877</v>
      </c>
      <c r="B565" s="36" t="str">
        <f aca="false">IF(LEFT(A565,3)="2.5", MID(A565,7,2),LEFT(A565,2))</f>
        <v>41</v>
      </c>
      <c r="C565" s="31" t="s">
        <v>716</v>
      </c>
      <c r="D565" s="200"/>
      <c r="E565" s="31"/>
      <c r="F565" s="31"/>
    </row>
    <row r="566" customFormat="false" ht="15" hidden="false" customHeight="false" outlineLevel="0" collapsed="false">
      <c r="A566" s="165" t="s">
        <v>879</v>
      </c>
      <c r="B566" s="36" t="str">
        <f aca="false">IF(LEFT(A566,3)="2.5", MID(A566,7,2),LEFT(A566,2))</f>
        <v>39</v>
      </c>
      <c r="C566" s="31" t="s">
        <v>716</v>
      </c>
      <c r="D566" s="200"/>
      <c r="E566" s="31"/>
      <c r="F566" s="31"/>
    </row>
    <row r="567" customFormat="false" ht="15" hidden="false" customHeight="false" outlineLevel="0" collapsed="false">
      <c r="A567" s="165" t="s">
        <v>881</v>
      </c>
      <c r="B567" s="36" t="str">
        <f aca="false">IF(LEFT(A567,3)="2.5", MID(A567,7,2),LEFT(A567,2))</f>
        <v>37</v>
      </c>
      <c r="C567" s="31" t="s">
        <v>716</v>
      </c>
      <c r="D567" s="200"/>
      <c r="E567" s="31"/>
      <c r="F567" s="31"/>
    </row>
    <row r="568" customFormat="false" ht="15" hidden="false" customHeight="false" outlineLevel="0" collapsed="false">
      <c r="A568" s="165" t="s">
        <v>883</v>
      </c>
      <c r="B568" s="36" t="str">
        <f aca="false">IF(LEFT(A568,3)="2.5", MID(A568,7,2),LEFT(A568,2))</f>
        <v>45</v>
      </c>
      <c r="C568" s="31" t="s">
        <v>716</v>
      </c>
      <c r="D568" s="200"/>
      <c r="E568" s="31"/>
      <c r="F568" s="31"/>
    </row>
    <row r="569" customFormat="false" ht="15" hidden="false" customHeight="false" outlineLevel="0" collapsed="false">
      <c r="A569" s="173" t="s">
        <v>884</v>
      </c>
      <c r="B569" s="36" t="str">
        <f aca="false">IF(LEFT(A569,3)="2.5", MID(A569,7,2),LEFT(A569,2))</f>
        <v>45</v>
      </c>
      <c r="C569" s="31" t="s">
        <v>716</v>
      </c>
      <c r="D569" s="201"/>
      <c r="E569" s="31"/>
      <c r="F569" s="31"/>
    </row>
    <row r="570" customFormat="false" ht="15" hidden="false" customHeight="false" outlineLevel="0" collapsed="false">
      <c r="A570" s="177"/>
      <c r="B570" s="36" t="str">
        <f aca="false">IF(LEFT(A570,3)="2.5", MID(A570,7,2),LEFT(A570,2))</f>
        <v/>
      </c>
      <c r="C570" s="31"/>
      <c r="D570" s="31"/>
      <c r="E570" s="31"/>
      <c r="F570" s="31"/>
    </row>
    <row r="571" customFormat="false" ht="15" hidden="false" customHeight="false" outlineLevel="0" collapsed="false">
      <c r="A571" s="16"/>
      <c r="B571" s="36" t="str">
        <f aca="false">IF(LEFT(A571,3)="2.5", MID(A571,7,2),LEFT(A571,2))</f>
        <v/>
      </c>
      <c r="C571" s="31"/>
      <c r="D571" s="31"/>
      <c r="E571" s="31"/>
      <c r="F571" s="31"/>
    </row>
    <row r="572" customFormat="false" ht="15" hidden="false" customHeight="false" outlineLevel="0" collapsed="false">
      <c r="A572" s="162" t="s">
        <v>886</v>
      </c>
      <c r="B572" s="36" t="str">
        <f aca="false">IF(LEFT(A572,3)="2.5", MID(A572,7,2),LEFT(A572,2))</f>
        <v>45</v>
      </c>
      <c r="C572" s="31" t="s">
        <v>716</v>
      </c>
      <c r="D572" s="202"/>
      <c r="E572" s="31"/>
      <c r="F572" s="31"/>
    </row>
    <row r="573" customFormat="false" ht="15" hidden="false" customHeight="false" outlineLevel="0" collapsed="false">
      <c r="A573" s="173" t="s">
        <v>887</v>
      </c>
      <c r="B573" s="36" t="str">
        <f aca="false">IF(LEFT(A573,3)="2.5", MID(A573,7,2),LEFT(A573,2))</f>
        <v>45</v>
      </c>
      <c r="C573" s="31" t="s">
        <v>716</v>
      </c>
      <c r="D573" s="200"/>
      <c r="E573" s="31"/>
      <c r="F573" s="31"/>
    </row>
    <row r="574" customFormat="false" ht="15" hidden="false" customHeight="false" outlineLevel="0" collapsed="false">
      <c r="A574" s="165" t="s">
        <v>889</v>
      </c>
      <c r="B574" s="36" t="str">
        <f aca="false">IF(LEFT(A574,3)="2.5", MID(A574,7,2),LEFT(A574,2))</f>
        <v>41</v>
      </c>
      <c r="C574" s="31" t="s">
        <v>716</v>
      </c>
      <c r="D574" s="200"/>
      <c r="E574" s="31"/>
      <c r="F574" s="31"/>
    </row>
    <row r="575" customFormat="false" ht="15" hidden="false" customHeight="false" outlineLevel="0" collapsed="false">
      <c r="A575" s="165" t="s">
        <v>891</v>
      </c>
      <c r="B575" s="36" t="str">
        <f aca="false">IF(LEFT(A575,3)="2.5", MID(A575,7,2),LEFT(A575,2))</f>
        <v>39</v>
      </c>
      <c r="C575" s="31" t="s">
        <v>716</v>
      </c>
      <c r="D575" s="200"/>
      <c r="E575" s="31"/>
      <c r="F575" s="31"/>
    </row>
    <row r="576" customFormat="false" ht="15" hidden="false" customHeight="false" outlineLevel="0" collapsed="false">
      <c r="A576" s="165" t="s">
        <v>893</v>
      </c>
      <c r="B576" s="36" t="str">
        <f aca="false">IF(LEFT(A576,3)="2.5", MID(A576,7,2),LEFT(A576,2))</f>
        <v>43</v>
      </c>
      <c r="C576" s="31" t="s">
        <v>716</v>
      </c>
      <c r="D576" s="200"/>
      <c r="E576" s="31"/>
      <c r="F576" s="31"/>
    </row>
    <row r="577" customFormat="false" ht="15" hidden="false" customHeight="false" outlineLevel="0" collapsed="false">
      <c r="A577" s="173" t="s">
        <v>894</v>
      </c>
      <c r="B577" s="36" t="str">
        <f aca="false">IF(LEFT(A577,3)="2.5", MID(A577,7,2),LEFT(A577,2))</f>
        <v>43</v>
      </c>
      <c r="C577" s="31" t="s">
        <v>716</v>
      </c>
      <c r="D577" s="200"/>
      <c r="E577" s="31"/>
      <c r="F577" s="31"/>
    </row>
    <row r="578" customFormat="false" ht="15" hidden="false" customHeight="false" outlineLevel="0" collapsed="false">
      <c r="A578" s="165" t="s">
        <v>896</v>
      </c>
      <c r="B578" s="36" t="str">
        <f aca="false">IF(LEFT(A578,3)="2.5", MID(A578,7,2),LEFT(A578,2))</f>
        <v>39</v>
      </c>
      <c r="C578" s="31" t="s">
        <v>716</v>
      </c>
      <c r="D578" s="200"/>
      <c r="E578" s="31"/>
      <c r="F578" s="31"/>
    </row>
    <row r="579" customFormat="false" ht="15" hidden="false" customHeight="false" outlineLevel="0" collapsed="false">
      <c r="A579" s="165" t="s">
        <v>898</v>
      </c>
      <c r="B579" s="36" t="str">
        <f aca="false">IF(LEFT(A579,3)="2.5", MID(A579,7,2),LEFT(A579,2))</f>
        <v>37</v>
      </c>
      <c r="C579" s="31" t="s">
        <v>716</v>
      </c>
      <c r="D579" s="200"/>
      <c r="E579" s="31"/>
      <c r="F579" s="203"/>
    </row>
    <row r="580" customFormat="false" ht="15" hidden="false" customHeight="false" outlineLevel="0" collapsed="false">
      <c r="A580" s="165" t="s">
        <v>900</v>
      </c>
      <c r="B580" s="36" t="str">
        <f aca="false">IF(LEFT(A580,3)="2.5", MID(A580,7,2),LEFT(A580,2))</f>
        <v>43</v>
      </c>
      <c r="C580" s="31" t="s">
        <v>716</v>
      </c>
      <c r="D580" s="200"/>
      <c r="E580" s="31"/>
      <c r="F580" s="31"/>
    </row>
    <row r="581" customFormat="false" ht="15" hidden="false" customHeight="false" outlineLevel="0" collapsed="false">
      <c r="A581" s="173" t="s">
        <v>901</v>
      </c>
      <c r="B581" s="36" t="str">
        <f aca="false">IF(LEFT(A581,3)="2.5", MID(A581,7,2),LEFT(A581,2))</f>
        <v>43</v>
      </c>
      <c r="C581" s="31" t="s">
        <v>716</v>
      </c>
      <c r="D581" s="200"/>
      <c r="E581" s="31"/>
      <c r="F581" s="31"/>
    </row>
    <row r="582" customFormat="false" ht="15" hidden="false" customHeight="false" outlineLevel="0" collapsed="false">
      <c r="A582" s="165" t="s">
        <v>903</v>
      </c>
      <c r="B582" s="36" t="str">
        <f aca="false">IF(LEFT(A582,3)="2.5", MID(A582,7,2),LEFT(A582,2))</f>
        <v>43</v>
      </c>
      <c r="C582" s="31" t="s">
        <v>716</v>
      </c>
      <c r="D582" s="200"/>
      <c r="E582" s="31"/>
      <c r="F582" s="31"/>
    </row>
    <row r="583" customFormat="false" ht="15" hidden="false" customHeight="false" outlineLevel="0" collapsed="false">
      <c r="A583" s="206" t="s">
        <v>904</v>
      </c>
      <c r="B583" s="36" t="str">
        <f aca="false">IF(LEFT(A583,3)="2.5", MID(A583,7,2),LEFT(A583,2))</f>
        <v>43</v>
      </c>
      <c r="C583" s="31" t="s">
        <v>716</v>
      </c>
      <c r="D583" s="201"/>
      <c r="E583" s="31"/>
      <c r="F583" s="31"/>
    </row>
    <row r="584" customFormat="false" ht="15" hidden="false" customHeight="false" outlineLevel="0" collapsed="false">
      <c r="A584" s="151"/>
      <c r="B584" s="36" t="str">
        <f aca="false">IF(LEFT(A584,3)="2.5", MID(A584,7,2),LEFT(A584,2))</f>
        <v/>
      </c>
      <c r="C584" s="31"/>
      <c r="D584" s="31"/>
      <c r="E584" s="31"/>
      <c r="F584" s="31"/>
    </row>
    <row r="585" customFormat="false" ht="15" hidden="false" customHeight="false" outlineLevel="0" collapsed="false">
      <c r="A585" s="162" t="s">
        <v>913</v>
      </c>
      <c r="B585" s="36" t="str">
        <f aca="false">IF(LEFT(A585,3)="2.5", MID(A585,7,2),LEFT(A585,2))</f>
        <v>44</v>
      </c>
      <c r="C585" s="31" t="s">
        <v>716</v>
      </c>
      <c r="D585" s="202"/>
      <c r="E585" s="31"/>
      <c r="F585" s="31"/>
    </row>
    <row r="586" customFormat="false" ht="15" hidden="false" customHeight="false" outlineLevel="0" collapsed="false">
      <c r="A586" s="173" t="s">
        <v>914</v>
      </c>
      <c r="B586" s="36" t="str">
        <f aca="false">IF(LEFT(A586,3)="2.5", MID(A586,7,2),LEFT(A586,2))</f>
        <v>44</v>
      </c>
      <c r="C586" s="31" t="s">
        <v>716</v>
      </c>
      <c r="D586" s="200"/>
      <c r="E586" s="31"/>
      <c r="F586" s="31"/>
    </row>
    <row r="587" customFormat="false" ht="15" hidden="false" customHeight="false" outlineLevel="0" collapsed="false">
      <c r="A587" s="165" t="s">
        <v>909</v>
      </c>
      <c r="B587" s="36" t="str">
        <f aca="false">IF(LEFT(A587,3)="2.5", MID(A587,7,2),LEFT(A587,2))</f>
        <v>41</v>
      </c>
      <c r="C587" s="31" t="s">
        <v>716</v>
      </c>
      <c r="D587" s="200"/>
      <c r="E587" s="31"/>
      <c r="F587" s="31"/>
    </row>
    <row r="588" customFormat="false" ht="15" hidden="false" customHeight="false" outlineLevel="0" collapsed="false">
      <c r="A588" s="165" t="s">
        <v>911</v>
      </c>
      <c r="B588" s="36" t="str">
        <f aca="false">IF(LEFT(A588,3)="2.5", MID(A588,7,2),LEFT(A588,2))</f>
        <v>39</v>
      </c>
      <c r="C588" s="31" t="s">
        <v>716</v>
      </c>
      <c r="D588" s="200"/>
      <c r="E588" s="31"/>
      <c r="F588" s="31"/>
    </row>
    <row r="589" customFormat="false" ht="15" hidden="false" customHeight="false" outlineLevel="0" collapsed="false">
      <c r="A589" s="165" t="s">
        <v>906</v>
      </c>
      <c r="B589" s="36" t="str">
        <f aca="false">IF(LEFT(A589,3)="2.5", MID(A589,7,2),LEFT(A589,2))</f>
        <v>44</v>
      </c>
      <c r="C589" s="31" t="s">
        <v>716</v>
      </c>
      <c r="D589" s="200"/>
      <c r="E589" s="31"/>
      <c r="F589" s="31"/>
    </row>
    <row r="590" customFormat="false" ht="15" hidden="false" customHeight="false" outlineLevel="0" collapsed="false">
      <c r="A590" s="173" t="s">
        <v>907</v>
      </c>
      <c r="B590" s="36" t="str">
        <f aca="false">IF(LEFT(A590,3)="2.5", MID(A590,7,2),LEFT(A590,2))</f>
        <v>44</v>
      </c>
      <c r="C590" s="31" t="s">
        <v>716</v>
      </c>
      <c r="D590" s="200"/>
      <c r="E590" s="31"/>
      <c r="F590" s="31"/>
    </row>
    <row r="591" customFormat="false" ht="15" hidden="false" customHeight="false" outlineLevel="0" collapsed="false">
      <c r="A591" s="165" t="s">
        <v>916</v>
      </c>
      <c r="B591" s="36" t="str">
        <f aca="false">IF(LEFT(A591,3)="2.5", MID(A591,7,2),LEFT(A591,2))</f>
        <v>43</v>
      </c>
      <c r="C591" s="31" t="s">
        <v>716</v>
      </c>
      <c r="D591" s="200"/>
      <c r="E591" s="31"/>
      <c r="F591" s="31"/>
    </row>
    <row r="592" customFormat="false" ht="15" hidden="false" customHeight="false" outlineLevel="0" collapsed="false">
      <c r="A592" s="173" t="s">
        <v>917</v>
      </c>
      <c r="B592" s="36" t="str">
        <f aca="false">IF(LEFT(A592,3)="2.5", MID(A592,7,2),LEFT(A592,2))</f>
        <v>43</v>
      </c>
      <c r="C592" s="31" t="s">
        <v>716</v>
      </c>
      <c r="D592" s="200"/>
      <c r="E592" s="31"/>
      <c r="F592" s="31"/>
    </row>
    <row r="593" customFormat="false" ht="15" hidden="false" customHeight="false" outlineLevel="0" collapsed="false">
      <c r="A593" s="165" t="s">
        <v>919</v>
      </c>
      <c r="B593" s="36" t="str">
        <f aca="false">IF(LEFT(A593,3)="2.5", MID(A593,7,2),LEFT(A593,2))</f>
        <v>39</v>
      </c>
      <c r="C593" s="31" t="s">
        <v>716</v>
      </c>
      <c r="D593" s="200"/>
      <c r="E593" s="31"/>
      <c r="F593" s="31"/>
    </row>
    <row r="594" customFormat="false" ht="15" hidden="false" customHeight="false" outlineLevel="0" collapsed="false">
      <c r="A594" s="165" t="s">
        <v>924</v>
      </c>
      <c r="B594" s="36" t="str">
        <f aca="false">IF(LEFT(A594,3)="2.5", MID(A594,7,2),LEFT(A594,2))</f>
        <v>44</v>
      </c>
      <c r="C594" s="31" t="s">
        <v>716</v>
      </c>
      <c r="D594" s="200"/>
      <c r="E594" s="31"/>
      <c r="F594" s="31"/>
    </row>
    <row r="595" customFormat="false" ht="15" hidden="false" customHeight="false" outlineLevel="0" collapsed="false">
      <c r="A595" s="173" t="s">
        <v>925</v>
      </c>
      <c r="B595" s="36" t="str">
        <f aca="false">IF(LEFT(A595,3)="2.5", MID(A595,7,2),LEFT(A595,2))</f>
        <v>44</v>
      </c>
      <c r="C595" s="31" t="s">
        <v>716</v>
      </c>
      <c r="D595" s="200"/>
      <c r="E595" s="31"/>
      <c r="F595" s="31"/>
    </row>
    <row r="596" customFormat="false" ht="15" hidden="false" customHeight="false" outlineLevel="0" collapsed="false">
      <c r="A596" s="165" t="s">
        <v>921</v>
      </c>
      <c r="B596" s="36" t="str">
        <f aca="false">IF(LEFT(A596,3)="2.5", MID(A596,7,2),LEFT(A596,2))</f>
        <v>44</v>
      </c>
      <c r="C596" s="31" t="s">
        <v>716</v>
      </c>
      <c r="D596" s="200"/>
      <c r="E596" s="31"/>
      <c r="F596" s="31"/>
    </row>
    <row r="597" customFormat="false" ht="15" hidden="false" customHeight="false" outlineLevel="0" collapsed="false">
      <c r="A597" s="206" t="s">
        <v>922</v>
      </c>
      <c r="B597" s="36" t="str">
        <f aca="false">IF(LEFT(A597,3)="2.5", MID(A597,7,2),LEFT(A597,2))</f>
        <v>44</v>
      </c>
      <c r="C597" s="31" t="s">
        <v>716</v>
      </c>
      <c r="D597" s="200"/>
      <c r="E597" s="31"/>
      <c r="F597" s="31"/>
    </row>
    <row r="598" customFormat="false" ht="15" hidden="false" customHeight="false" outlineLevel="0" collapsed="false">
      <c r="A598" s="151"/>
      <c r="B598" s="36" t="str">
        <f aca="false">IF(LEFT(A598,3)="2.5", MID(A598,7,2),LEFT(A598,2))</f>
        <v/>
      </c>
    </row>
    <row r="599" customFormat="false" ht="15" hidden="false" customHeight="false" outlineLevel="0" collapsed="false">
      <c r="A599" s="162" t="s">
        <v>927</v>
      </c>
      <c r="B599" s="36" t="str">
        <f aca="false">IF(LEFT(A599,3)="2.5", MID(A599,7,2),LEFT(A599,2))</f>
        <v>37</v>
      </c>
      <c r="C599" s="31" t="s">
        <v>774</v>
      </c>
      <c r="D599" s="203"/>
      <c r="E599" s="31"/>
      <c r="F599" s="200"/>
    </row>
    <row r="600" customFormat="false" ht="15" hidden="false" customHeight="false" outlineLevel="0" collapsed="false">
      <c r="A600" s="165" t="s">
        <v>929</v>
      </c>
      <c r="B600" s="36" t="str">
        <f aca="false">IF(LEFT(A600,3)="2.5", MID(A600,7,2),LEFT(A600,2))</f>
        <v>37</v>
      </c>
      <c r="C600" s="31" t="s">
        <v>774</v>
      </c>
      <c r="D600" s="207"/>
      <c r="E600" s="31"/>
      <c r="F600" s="201"/>
    </row>
    <row r="601" customFormat="false" ht="15" hidden="false" customHeight="false" outlineLevel="0" collapsed="false">
      <c r="A601" s="165" t="s">
        <v>932</v>
      </c>
      <c r="B601" s="36" t="str">
        <f aca="false">IF(LEFT(A601,3)="2.5", MID(A601,7,2),LEFT(A601,2))</f>
        <v>37</v>
      </c>
      <c r="C601" s="31" t="s">
        <v>774</v>
      </c>
      <c r="D601" s="203"/>
      <c r="E601" s="31"/>
      <c r="F601" s="200"/>
    </row>
    <row r="602" customFormat="false" ht="15" hidden="false" customHeight="false" outlineLevel="0" collapsed="false">
      <c r="A602" s="165"/>
      <c r="B602" s="36" t="str">
        <f aca="false">IF(LEFT(A602,3)="2.5", MID(A602,7,2),LEFT(A602,2))</f>
        <v/>
      </c>
      <c r="C602" s="31"/>
      <c r="D602" s="31"/>
      <c r="E602" s="31"/>
      <c r="F602" s="31"/>
    </row>
    <row r="603" customFormat="false" ht="15" hidden="false" customHeight="false" outlineLevel="0" collapsed="false">
      <c r="A603" s="165" t="s">
        <v>935</v>
      </c>
      <c r="B603" s="36" t="str">
        <f aca="false">IF(LEFT(A603,3)="2.5", MID(A603,7,2),LEFT(A603,2))</f>
        <v>37</v>
      </c>
      <c r="C603" s="31" t="s">
        <v>774</v>
      </c>
      <c r="D603" s="203"/>
      <c r="E603" s="31"/>
      <c r="F603" s="202"/>
    </row>
    <row r="604" customFormat="false" ht="15" hidden="false" customHeight="false" outlineLevel="0" collapsed="false">
      <c r="A604" s="165"/>
      <c r="B604" s="36" t="str">
        <f aca="false">IF(LEFT(A604,3)="2.5", MID(A604,7,2),LEFT(A604,2))</f>
        <v/>
      </c>
      <c r="C604" s="31"/>
      <c r="D604" s="31"/>
      <c r="E604" s="31"/>
      <c r="F604" s="31"/>
    </row>
    <row r="605" customFormat="false" ht="15" hidden="false" customHeight="false" outlineLevel="0" collapsed="false">
      <c r="A605" s="165"/>
      <c r="B605" s="36" t="str">
        <f aca="false">IF(LEFT(A605,3)="2.5", MID(A605,7,2),LEFT(A605,2))</f>
        <v/>
      </c>
      <c r="C605" s="31"/>
      <c r="D605" s="31"/>
      <c r="E605" s="31"/>
      <c r="F605" s="31"/>
    </row>
    <row r="606" customFormat="false" ht="15" hidden="false" customHeight="false" outlineLevel="0" collapsed="false">
      <c r="A606" s="177"/>
      <c r="B606" s="36" t="str">
        <f aca="false">IF(LEFT(A606,3)="2.5", MID(A606,7,2),LEFT(A606,2))</f>
        <v/>
      </c>
      <c r="C606" s="31"/>
      <c r="D606" s="31"/>
      <c r="E606" s="31"/>
      <c r="F606" s="31"/>
    </row>
    <row r="607" customFormat="false" ht="15" hidden="false" customHeight="false" outlineLevel="0" collapsed="false">
      <c r="A607" s="16"/>
      <c r="B607" s="36" t="str">
        <f aca="false">IF(LEFT(A607,3)="2.5", MID(A607,7,2),LEFT(A607,2))</f>
        <v/>
      </c>
      <c r="C607" s="31"/>
      <c r="D607" s="31"/>
      <c r="E607" s="31"/>
      <c r="F607" s="31"/>
    </row>
    <row r="608" customFormat="false" ht="15" hidden="false" customHeight="false" outlineLevel="0" collapsed="false">
      <c r="A608" s="162" t="s">
        <v>937</v>
      </c>
      <c r="B608" s="36" t="str">
        <f aca="false">IF(LEFT(A608,3)="2.5", MID(A608,7,2),LEFT(A608,2))</f>
        <v>46</v>
      </c>
      <c r="C608" s="31" t="s">
        <v>716</v>
      </c>
      <c r="D608" s="200"/>
      <c r="E608" s="31"/>
      <c r="F608" s="31"/>
    </row>
    <row r="609" customFormat="false" ht="15" hidden="false" customHeight="false" outlineLevel="0" collapsed="false">
      <c r="A609" s="165" t="s">
        <v>939</v>
      </c>
      <c r="B609" s="36" t="str">
        <f aca="false">IF(LEFT(A609,3)="2.5", MID(A609,7,2),LEFT(A609,2))</f>
        <v>41</v>
      </c>
      <c r="C609" s="31" t="s">
        <v>716</v>
      </c>
      <c r="D609" s="200"/>
      <c r="E609" s="31"/>
      <c r="F609" s="31"/>
    </row>
    <row r="610" customFormat="false" ht="15" hidden="false" customHeight="false" outlineLevel="0" collapsed="false">
      <c r="A610" s="165" t="s">
        <v>941</v>
      </c>
      <c r="B610" s="36" t="str">
        <f aca="false">IF(LEFT(A610,3)="2.5", MID(A610,7,2),LEFT(A610,2))</f>
        <v>39</v>
      </c>
      <c r="C610" s="31" t="s">
        <v>716</v>
      </c>
      <c r="D610" s="200"/>
      <c r="E610" s="31"/>
      <c r="F610" s="31"/>
    </row>
    <row r="611" customFormat="false" ht="15" hidden="false" customHeight="false" outlineLevel="0" collapsed="false">
      <c r="A611" s="165" t="s">
        <v>943</v>
      </c>
      <c r="B611" s="36" t="str">
        <f aca="false">IF(LEFT(A611,3)="2.5", MID(A611,7,2),LEFT(A611,2))</f>
        <v>41</v>
      </c>
      <c r="C611" s="31" t="s">
        <v>716</v>
      </c>
      <c r="D611" s="200"/>
      <c r="E611" s="31"/>
      <c r="F611" s="31"/>
    </row>
    <row r="612" customFormat="false" ht="15" hidden="false" customHeight="false" outlineLevel="0" collapsed="false">
      <c r="A612" s="165" t="s">
        <v>945</v>
      </c>
      <c r="B612" s="36" t="str">
        <f aca="false">IF(LEFT(A612,3)="2.5", MID(A612,7,2),LEFT(A612,2))</f>
        <v>39</v>
      </c>
      <c r="C612" s="31" t="s">
        <v>716</v>
      </c>
      <c r="D612" s="200"/>
      <c r="E612" s="31"/>
      <c r="F612" s="31"/>
    </row>
    <row r="613" customFormat="false" ht="15" hidden="false" customHeight="false" outlineLevel="0" collapsed="false">
      <c r="A613" s="165" t="s">
        <v>947</v>
      </c>
      <c r="B613" s="36" t="str">
        <f aca="false">IF(LEFT(A613,3)="2.5", MID(A613,7,2),LEFT(A613,2))</f>
        <v>38</v>
      </c>
      <c r="C613" s="31" t="s">
        <v>716</v>
      </c>
      <c r="D613" s="200"/>
      <c r="E613" s="31"/>
      <c r="F613" s="203"/>
    </row>
    <row r="614" customFormat="false" ht="15" hidden="false" customHeight="false" outlineLevel="0" collapsed="false">
      <c r="A614" s="165"/>
      <c r="B614" s="36" t="str">
        <f aca="false">IF(LEFT(A614,3)="2.5", MID(A614,7,2),LEFT(A614,2))</f>
        <v/>
      </c>
      <c r="C614" s="31"/>
      <c r="D614" s="31"/>
      <c r="E614" s="31"/>
      <c r="F614" s="31"/>
    </row>
    <row r="615" customFormat="false" ht="15" hidden="false" customHeight="false" outlineLevel="0" collapsed="false">
      <c r="A615" s="177"/>
      <c r="B615" s="36" t="str">
        <f aca="false">IF(LEFT(A615,3)="2.5", MID(A615,7,2),LEFT(A615,2))</f>
        <v/>
      </c>
      <c r="C615" s="31"/>
      <c r="D615" s="31"/>
      <c r="E615" s="31"/>
      <c r="F615" s="31"/>
    </row>
    <row r="616" customFormat="false" ht="15" hidden="false" customHeight="false" outlineLevel="0" collapsed="false">
      <c r="A616" s="16"/>
      <c r="B616" s="36" t="str">
        <f aca="false">IF(LEFT(A616,3)="2.5", MID(A616,7,2),LEFT(A616,2))</f>
        <v/>
      </c>
      <c r="C616" s="31"/>
      <c r="D616" s="31"/>
      <c r="E616" s="31"/>
      <c r="F616" s="31"/>
    </row>
    <row r="617" customFormat="false" ht="15" hidden="false" customHeight="false" outlineLevel="0" collapsed="false">
      <c r="A617" s="162" t="s">
        <v>949</v>
      </c>
      <c r="B617" s="36" t="str">
        <f aca="false">IF(LEFT(A617,3)="2.5", MID(A617,7,2),LEFT(A617,2))</f>
        <v>46</v>
      </c>
      <c r="C617" s="31" t="s">
        <v>716</v>
      </c>
      <c r="D617" s="200"/>
      <c r="E617" s="31"/>
      <c r="F617" s="31"/>
    </row>
    <row r="618" customFormat="false" ht="15" hidden="false" customHeight="false" outlineLevel="0" collapsed="false">
      <c r="A618" s="165" t="s">
        <v>951</v>
      </c>
      <c r="B618" s="36" t="str">
        <f aca="false">IF(LEFT(A618,3)="2.5", MID(A618,7,2),LEFT(A618,2))</f>
        <v>41</v>
      </c>
      <c r="C618" s="31" t="s">
        <v>716</v>
      </c>
      <c r="D618" s="200"/>
      <c r="E618" s="31"/>
      <c r="F618" s="31"/>
    </row>
    <row r="619" customFormat="false" ht="15" hidden="false" customHeight="false" outlineLevel="0" collapsed="false">
      <c r="A619" s="165" t="s">
        <v>953</v>
      </c>
      <c r="B619" s="36" t="str">
        <f aca="false">IF(LEFT(A619,3)="2.5", MID(A619,7,2),LEFT(A619,2))</f>
        <v>40</v>
      </c>
      <c r="C619" s="31" t="s">
        <v>716</v>
      </c>
      <c r="D619" s="200"/>
      <c r="E619" s="31"/>
    </row>
    <row r="620" customFormat="false" ht="15" hidden="false" customHeight="false" outlineLevel="0" collapsed="false">
      <c r="A620" s="165" t="s">
        <v>955</v>
      </c>
      <c r="B620" s="36" t="str">
        <f aca="false">IF(LEFT(A620,3)="2.5", MID(A620,7,2),LEFT(A620,2))</f>
        <v>42</v>
      </c>
      <c r="C620" s="31" t="s">
        <v>716</v>
      </c>
      <c r="D620" s="200"/>
      <c r="E620" s="31"/>
      <c r="F620" s="31"/>
    </row>
    <row r="621" customFormat="false" ht="15" hidden="false" customHeight="false" outlineLevel="0" collapsed="false">
      <c r="A621" s="165" t="s">
        <v>957</v>
      </c>
      <c r="B621" s="36" t="str">
        <f aca="false">IF(LEFT(A621,3)="2.5", MID(A621,7,2),LEFT(A621,2))</f>
        <v>40</v>
      </c>
      <c r="C621" s="31" t="s">
        <v>716</v>
      </c>
      <c r="D621" s="200"/>
      <c r="E621" s="31"/>
      <c r="F621" s="31"/>
    </row>
    <row r="622" customFormat="false" ht="15" hidden="false" customHeight="false" outlineLevel="0" collapsed="false">
      <c r="A622" s="165" t="s">
        <v>959</v>
      </c>
      <c r="B622" s="36" t="str">
        <f aca="false">IF(LEFT(A622,3)="2.5", MID(A622,7,2),LEFT(A622,2))</f>
        <v>38</v>
      </c>
      <c r="C622" s="31" t="s">
        <v>716</v>
      </c>
      <c r="D622" s="200"/>
      <c r="E622" s="31"/>
      <c r="F622" s="203"/>
    </row>
    <row r="623" customFormat="false" ht="15" hidden="false" customHeight="false" outlineLevel="0" collapsed="false">
      <c r="A623" s="165"/>
      <c r="B623" s="36" t="str">
        <f aca="false">IF(LEFT(A623,3)="2.5", MID(A623,7,2),LEFT(A623,2))</f>
        <v/>
      </c>
      <c r="C623" s="31"/>
      <c r="D623" s="31"/>
      <c r="E623" s="31"/>
      <c r="F623" s="31"/>
    </row>
    <row r="624" customFormat="false" ht="15" hidden="false" customHeight="false" outlineLevel="0" collapsed="false">
      <c r="A624" s="177"/>
      <c r="B624" s="36" t="str">
        <f aca="false">IF(LEFT(A624,3)="2.5", MID(A624,7,2),LEFT(A624,2))</f>
        <v/>
      </c>
      <c r="C624" s="31"/>
      <c r="D624" s="31"/>
      <c r="E624" s="31"/>
      <c r="F624" s="31"/>
    </row>
    <row r="625" customFormat="false" ht="15" hidden="false" customHeight="false" outlineLevel="0" collapsed="false">
      <c r="A625" s="16"/>
      <c r="B625" s="36" t="str">
        <f aca="false">IF(LEFT(A625,3)="2.5", MID(A625,7,2),LEFT(A625,2))</f>
        <v/>
      </c>
      <c r="C625" s="31"/>
      <c r="D625" s="31"/>
      <c r="E625" s="31"/>
      <c r="F625" s="31"/>
    </row>
    <row r="626" customFormat="false" ht="15" hidden="false" customHeight="false" outlineLevel="0" collapsed="false">
      <c r="A626" s="162" t="s">
        <v>961</v>
      </c>
      <c r="B626" s="36" t="str">
        <f aca="false">IF(LEFT(A626,3)="2.5", MID(A626,7,2),LEFT(A626,2))</f>
        <v>46</v>
      </c>
      <c r="C626" s="31" t="s">
        <v>716</v>
      </c>
      <c r="D626" s="200"/>
      <c r="E626" s="31"/>
      <c r="F626" s="31"/>
    </row>
    <row r="627" customFormat="false" ht="15" hidden="false" customHeight="false" outlineLevel="0" collapsed="false">
      <c r="A627" s="165" t="s">
        <v>963</v>
      </c>
      <c r="B627" s="36" t="str">
        <f aca="false">IF(LEFT(A627,3)="2.5", MID(A627,7,2),LEFT(A627,2))</f>
        <v>41</v>
      </c>
      <c r="C627" s="31" t="s">
        <v>716</v>
      </c>
      <c r="D627" s="200"/>
      <c r="E627" s="31"/>
      <c r="F627" s="31"/>
    </row>
    <row r="628" customFormat="false" ht="15" hidden="false" customHeight="false" outlineLevel="0" collapsed="false">
      <c r="A628" s="165" t="s">
        <v>965</v>
      </c>
      <c r="B628" s="36" t="str">
        <f aca="false">IF(LEFT(A628,3)="2.5", MID(A628,7,2),LEFT(A628,2))</f>
        <v>40</v>
      </c>
      <c r="C628" s="31" t="s">
        <v>716</v>
      </c>
      <c r="D628" s="200"/>
      <c r="E628" s="31"/>
      <c r="F628" s="31"/>
    </row>
    <row r="629" customFormat="false" ht="15" hidden="false" customHeight="false" outlineLevel="0" collapsed="false">
      <c r="A629" s="165" t="s">
        <v>967</v>
      </c>
      <c r="B629" s="36" t="str">
        <f aca="false">IF(LEFT(A629,3)="2.5", MID(A629,7,2),LEFT(A629,2))</f>
        <v>42</v>
      </c>
      <c r="C629" s="31" t="s">
        <v>716</v>
      </c>
      <c r="D629" s="200"/>
      <c r="E629" s="31"/>
      <c r="F629" s="31"/>
    </row>
    <row r="630" customFormat="false" ht="15" hidden="false" customHeight="false" outlineLevel="0" collapsed="false">
      <c r="A630" s="165" t="s">
        <v>969</v>
      </c>
      <c r="B630" s="36" t="str">
        <f aca="false">IF(LEFT(A630,3)="2.5", MID(A630,7,2),LEFT(A630,2))</f>
        <v>42</v>
      </c>
      <c r="C630" s="31" t="s">
        <v>716</v>
      </c>
      <c r="D630" s="200"/>
      <c r="E630" s="31"/>
      <c r="F630" s="31"/>
    </row>
    <row r="631" customFormat="false" ht="15" hidden="false" customHeight="false" outlineLevel="0" collapsed="false">
      <c r="A631" s="165" t="s">
        <v>971</v>
      </c>
      <c r="B631" s="36" t="str">
        <f aca="false">IF(LEFT(A631,3)="2.5", MID(A631,7,2),LEFT(A631,2))</f>
        <v>40</v>
      </c>
      <c r="C631" s="31" t="s">
        <v>716</v>
      </c>
      <c r="D631" s="200"/>
      <c r="E631" s="31"/>
      <c r="F631" s="31"/>
    </row>
    <row r="632" customFormat="false" ht="15" hidden="false" customHeight="false" outlineLevel="0" collapsed="false">
      <c r="A632" s="165"/>
      <c r="B632" s="36" t="str">
        <f aca="false">IF(LEFT(A632,3)="2.5", MID(A632,7,2),LEFT(A632,2))</f>
        <v/>
      </c>
      <c r="C632" s="31"/>
      <c r="D632" s="31"/>
      <c r="E632" s="31"/>
      <c r="F632" s="31"/>
    </row>
    <row r="633" customFormat="false" ht="15" hidden="false" customHeight="false" outlineLevel="0" collapsed="false">
      <c r="A633" s="177"/>
      <c r="B633" s="36" t="str">
        <f aca="false">IF(LEFT(A633,3)="2.5", MID(A633,7,2),LEFT(A633,2))</f>
        <v/>
      </c>
      <c r="C633" s="31"/>
      <c r="D633" s="31"/>
      <c r="E633" s="31"/>
      <c r="F633" s="31"/>
    </row>
    <row r="634" customFormat="false" ht="15" hidden="false" customHeight="false" outlineLevel="0" collapsed="false">
      <c r="A634" s="16"/>
      <c r="B634" s="36" t="str">
        <f aca="false">IF(LEFT(A634,3)="2.5", MID(A634,7,2),LEFT(A634,2))</f>
        <v/>
      </c>
      <c r="C634" s="31"/>
      <c r="D634" s="31"/>
      <c r="E634" s="31"/>
      <c r="F634" s="31"/>
    </row>
    <row r="635" customFormat="false" ht="15" hidden="false" customHeight="false" outlineLevel="0" collapsed="false">
      <c r="A635" s="162" t="s">
        <v>973</v>
      </c>
      <c r="B635" s="36" t="str">
        <f aca="false">IF(LEFT(A635,3)="2.5", MID(A635,7,2),LEFT(A635,2))</f>
        <v>38</v>
      </c>
      <c r="C635" s="31" t="s">
        <v>774</v>
      </c>
      <c r="D635" s="203"/>
      <c r="E635" s="31"/>
      <c r="F635" s="200"/>
    </row>
    <row r="636" customFormat="false" ht="15" hidden="false" customHeight="false" outlineLevel="0" collapsed="false">
      <c r="A636" s="165" t="s">
        <v>975</v>
      </c>
      <c r="B636" s="36" t="str">
        <f aca="false">IF(LEFT(A636,3)="2.5", MID(A636,7,2),LEFT(A636,2))</f>
        <v>38</v>
      </c>
      <c r="C636" s="31" t="s">
        <v>774</v>
      </c>
      <c r="D636" s="203"/>
      <c r="E636" s="31"/>
      <c r="F636" s="200"/>
    </row>
    <row r="637" customFormat="false" ht="15" hidden="false" customHeight="false" outlineLevel="0" collapsed="false">
      <c r="A637" s="165" t="s">
        <v>977</v>
      </c>
      <c r="B637" s="36" t="str">
        <f aca="false">IF(LEFT(A637,3)="2.5", MID(A637,7,2),LEFT(A637,2))</f>
        <v>37</v>
      </c>
      <c r="C637" s="31" t="s">
        <v>774</v>
      </c>
      <c r="D637" s="203"/>
      <c r="E637" s="31"/>
      <c r="F637" s="200"/>
    </row>
    <row r="638" customFormat="false" ht="15" hidden="false" customHeight="false" outlineLevel="0" collapsed="false">
      <c r="A638" s="165"/>
      <c r="B638" s="36" t="str">
        <f aca="false">IF(LEFT(A638,3)="2.5", MID(A638,7,2),LEFT(A638,2))</f>
        <v/>
      </c>
      <c r="C638" s="31"/>
      <c r="D638" s="31"/>
      <c r="E638" s="31"/>
      <c r="F638" s="31"/>
    </row>
    <row r="639" customFormat="false" ht="15" hidden="false" customHeight="false" outlineLevel="0" collapsed="false">
      <c r="A639" s="165"/>
      <c r="B639" s="36" t="str">
        <f aca="false">IF(LEFT(A639,3)="2.5", MID(A639,7,2),LEFT(A639,2))</f>
        <v/>
      </c>
      <c r="C639" s="31"/>
      <c r="D639" s="31"/>
      <c r="E639" s="31"/>
      <c r="F639" s="31"/>
    </row>
    <row r="640" customFormat="false" ht="15" hidden="false" customHeight="false" outlineLevel="0" collapsed="false">
      <c r="A640" s="165"/>
      <c r="B640" s="36" t="str">
        <f aca="false">IF(LEFT(A640,3)="2.5", MID(A640,7,2),LEFT(A640,2))</f>
        <v/>
      </c>
      <c r="C640" s="31"/>
      <c r="D640" s="31"/>
      <c r="E640" s="31"/>
      <c r="F640" s="31"/>
    </row>
    <row r="641" customFormat="false" ht="15" hidden="false" customHeight="false" outlineLevel="0" collapsed="false">
      <c r="A641" s="165"/>
      <c r="B641" s="36" t="str">
        <f aca="false">IF(LEFT(A641,3)="2.5", MID(A641,7,2),LEFT(A641,2))</f>
        <v/>
      </c>
      <c r="C641" s="31"/>
      <c r="D641" s="31"/>
      <c r="E641" s="31"/>
      <c r="F641" s="31"/>
    </row>
    <row r="642" customFormat="false" ht="15" hidden="false" customHeight="false" outlineLevel="0" collapsed="false">
      <c r="A642" s="177"/>
      <c r="B642" s="36" t="str">
        <f aca="false">IF(LEFT(A642,3)="2.5", MID(A642,7,2),LEFT(A642,2))</f>
        <v/>
      </c>
      <c r="C642" s="31"/>
      <c r="D642" s="31"/>
      <c r="E642" s="31"/>
      <c r="F642" s="31"/>
    </row>
    <row r="643" customFormat="false" ht="15" hidden="false" customHeight="false" outlineLevel="0" collapsed="false">
      <c r="A643" s="16"/>
      <c r="B643" s="36" t="str">
        <f aca="false">IF(LEFT(A643,3)="2.5", MID(A643,7,2),LEFT(A643,2))</f>
        <v/>
      </c>
      <c r="C643" s="31"/>
      <c r="D643" s="31"/>
      <c r="E643" s="31"/>
      <c r="F643" s="31"/>
    </row>
    <row r="644" customFormat="false" ht="15" hidden="false" customHeight="false" outlineLevel="0" collapsed="false">
      <c r="A644" s="162" t="s">
        <v>979</v>
      </c>
      <c r="B644" s="36" t="str">
        <f aca="false">IF(LEFT(A644,3)="2.5", MID(A644,7,2),LEFT(A644,2))</f>
        <v>46</v>
      </c>
      <c r="C644" s="31" t="s">
        <v>716</v>
      </c>
      <c r="D644" s="200"/>
      <c r="E644" s="31"/>
      <c r="F644" s="31"/>
    </row>
    <row r="645" customFormat="false" ht="15" hidden="false" customHeight="false" outlineLevel="0" collapsed="false">
      <c r="A645" s="165" t="s">
        <v>981</v>
      </c>
      <c r="B645" s="36" t="str">
        <f aca="false">IF(LEFT(A645,3)="2.5", MID(A645,7,2),LEFT(A645,2))</f>
        <v>42</v>
      </c>
      <c r="C645" s="31" t="s">
        <v>716</v>
      </c>
      <c r="D645" s="200"/>
      <c r="E645" s="31"/>
      <c r="F645" s="31"/>
    </row>
    <row r="646" customFormat="false" ht="15" hidden="false" customHeight="false" outlineLevel="0" collapsed="false">
      <c r="A646" s="165" t="s">
        <v>983</v>
      </c>
      <c r="B646" s="36" t="str">
        <f aca="false">IF(LEFT(A646,3)="2.5", MID(A646,7,2),LEFT(A646,2))</f>
        <v>40</v>
      </c>
      <c r="C646" s="31" t="s">
        <v>716</v>
      </c>
      <c r="D646" s="200"/>
      <c r="E646" s="31"/>
      <c r="F646" s="31"/>
    </row>
    <row r="647" customFormat="false" ht="15" hidden="false" customHeight="false" outlineLevel="0" collapsed="false">
      <c r="A647" s="165" t="s">
        <v>985</v>
      </c>
      <c r="B647" s="36" t="str">
        <f aca="false">IF(LEFT(A647,3)="2.5", MID(A647,7,2),LEFT(A647,2))</f>
        <v>42</v>
      </c>
      <c r="C647" s="31" t="s">
        <v>716</v>
      </c>
      <c r="D647" s="200"/>
      <c r="E647" s="31"/>
      <c r="F647" s="31"/>
    </row>
    <row r="648" customFormat="false" ht="15" hidden="false" customHeight="false" outlineLevel="0" collapsed="false">
      <c r="A648" s="165" t="s">
        <v>987</v>
      </c>
      <c r="B648" s="36" t="str">
        <f aca="false">IF(LEFT(A648,3)="2.5", MID(A648,7,2),LEFT(A648,2))</f>
        <v>40</v>
      </c>
      <c r="C648" s="31" t="s">
        <v>716</v>
      </c>
      <c r="D648" s="200"/>
      <c r="E648" s="31"/>
      <c r="F648" s="31"/>
    </row>
    <row r="649" customFormat="false" ht="15" hidden="false" customHeight="false" outlineLevel="0" collapsed="false">
      <c r="A649" s="165" t="s">
        <v>989</v>
      </c>
      <c r="B649" s="36" t="str">
        <f aca="false">IF(LEFT(A649,3)="2.5", MID(A649,7,2),LEFT(A649,2))</f>
        <v>38</v>
      </c>
      <c r="C649" s="31" t="s">
        <v>716</v>
      </c>
      <c r="D649" s="200"/>
      <c r="E649" s="31"/>
      <c r="F649" s="203"/>
    </row>
    <row r="650" customFormat="false" ht="15" hidden="false" customHeight="false" outlineLevel="0" collapsed="false">
      <c r="A650" s="165"/>
      <c r="B650" s="36" t="str">
        <f aca="false">IF(LEFT(A650,3)="2.5", MID(A650,7,2),LEFT(A650,2))</f>
        <v/>
      </c>
      <c r="C650" s="31"/>
      <c r="D650" s="31"/>
      <c r="E650" s="31"/>
      <c r="F650" s="31"/>
    </row>
    <row r="651" customFormat="false" ht="15" hidden="false" customHeight="false" outlineLevel="0" collapsed="false">
      <c r="A651" s="177"/>
      <c r="B651" s="36" t="str">
        <f aca="false">IF(LEFT(A651,3)="2.5", MID(A651,7,2),LEFT(A651,2))</f>
        <v/>
      </c>
      <c r="C651" s="31"/>
      <c r="D651" s="31"/>
      <c r="E651" s="31"/>
      <c r="F651" s="31"/>
    </row>
    <row r="652" customFormat="false" ht="15" hidden="false" customHeight="false" outlineLevel="0" collapsed="false">
      <c r="A652" s="16"/>
      <c r="B652" s="36" t="str">
        <f aca="false">IF(LEFT(A652,3)="2.5", MID(A652,7,2),LEFT(A652,2))</f>
        <v/>
      </c>
      <c r="C652" s="31"/>
      <c r="D652" s="31"/>
      <c r="E652" s="31"/>
      <c r="F652" s="31"/>
    </row>
    <row r="653" customFormat="false" ht="15" hidden="false" customHeight="false" outlineLevel="0" collapsed="false">
      <c r="A653" s="162" t="s">
        <v>991</v>
      </c>
      <c r="B653" s="36" t="str">
        <f aca="false">IF(LEFT(A653,3)="2.5", MID(A653,7,2),LEFT(A653,2))</f>
        <v>46</v>
      </c>
      <c r="C653" s="31" t="s">
        <v>716</v>
      </c>
      <c r="D653" s="200"/>
      <c r="E653" s="31"/>
      <c r="F653" s="31"/>
    </row>
    <row r="654" customFormat="false" ht="15" hidden="false" customHeight="false" outlineLevel="0" collapsed="false">
      <c r="A654" s="165" t="s">
        <v>993</v>
      </c>
      <c r="B654" s="36" t="str">
        <f aca="false">IF(LEFT(A654,3)="2.5", MID(A654,7,2),LEFT(A654,2))</f>
        <v>42</v>
      </c>
      <c r="C654" s="31" t="s">
        <v>716</v>
      </c>
      <c r="D654" s="200"/>
      <c r="E654" s="31"/>
      <c r="F654" s="31"/>
    </row>
    <row r="655" customFormat="false" ht="15" hidden="false" customHeight="false" outlineLevel="0" collapsed="false">
      <c r="A655" s="165" t="s">
        <v>995</v>
      </c>
      <c r="B655" s="36" t="str">
        <f aca="false">IF(LEFT(A655,3)="2.5", MID(A655,7,2),LEFT(A655,2))</f>
        <v>40</v>
      </c>
      <c r="C655" s="31" t="s">
        <v>716</v>
      </c>
      <c r="D655" s="200"/>
      <c r="E655" s="31"/>
    </row>
    <row r="656" customFormat="false" ht="15" hidden="false" customHeight="false" outlineLevel="0" collapsed="false">
      <c r="A656" s="165" t="s">
        <v>997</v>
      </c>
      <c r="B656" s="36" t="str">
        <f aca="false">IF(LEFT(A656,3)="2.5", MID(A656,7,2),LEFT(A656,2))</f>
        <v>42</v>
      </c>
      <c r="C656" s="31" t="s">
        <v>716</v>
      </c>
      <c r="D656" s="200"/>
      <c r="E656" s="31"/>
      <c r="F656" s="31"/>
    </row>
    <row r="657" customFormat="false" ht="15" hidden="false" customHeight="false" outlineLevel="0" collapsed="false">
      <c r="A657" s="165" t="s">
        <v>999</v>
      </c>
      <c r="B657" s="36" t="str">
        <f aca="false">IF(LEFT(A657,3)="2.5", MID(A657,7,2),LEFT(A657,2))</f>
        <v>42</v>
      </c>
      <c r="C657" s="31" t="s">
        <v>716</v>
      </c>
      <c r="D657" s="200"/>
      <c r="E657" s="31"/>
      <c r="F657" s="31"/>
    </row>
    <row r="658" customFormat="false" ht="15" hidden="false" customHeight="false" outlineLevel="0" collapsed="false">
      <c r="A658" s="165" t="s">
        <v>1001</v>
      </c>
      <c r="B658" s="36" t="str">
        <f aca="false">IF(LEFT(A658,3)="2.5", MID(A658,7,2),LEFT(A658,2))</f>
        <v>40</v>
      </c>
      <c r="C658" s="31" t="s">
        <v>716</v>
      </c>
      <c r="D658" s="200"/>
      <c r="E658" s="31"/>
      <c r="F658" s="31"/>
    </row>
    <row r="659" customFormat="false" ht="15" hidden="false" customHeight="false" outlineLevel="0" collapsed="false">
      <c r="A659" s="165"/>
      <c r="B659" s="36" t="str">
        <f aca="false">IF(LEFT(A659,3)="2.5", MID(A659,7,2),LEFT(A659,2))</f>
        <v/>
      </c>
    </row>
    <row r="660" customFormat="false" ht="15" hidden="false" customHeight="false" outlineLevel="0" collapsed="false">
      <c r="A660" s="177"/>
      <c r="B660" s="36" t="str">
        <f aca="false">IF(LEFT(A660,3)="2.5", MID(A660,7,2),LEFT(A660,2))</f>
        <v/>
      </c>
      <c r="C660" s="31"/>
      <c r="D660" s="31"/>
      <c r="E660" s="31"/>
      <c r="F660" s="31"/>
    </row>
    <row r="661" customFormat="false" ht="15" hidden="false" customHeight="false" outlineLevel="0" collapsed="false">
      <c r="A661" s="16"/>
      <c r="B661" s="36" t="str">
        <f aca="false">IF(LEFT(A661,3)="2.5", MID(A661,7,2),LEFT(A661,2))</f>
        <v/>
      </c>
      <c r="C661" s="31"/>
      <c r="D661" s="31"/>
      <c r="E661" s="31"/>
      <c r="F661" s="31"/>
    </row>
    <row r="662" customFormat="false" ht="15" hidden="false" customHeight="false" outlineLevel="0" collapsed="false">
      <c r="A662" s="16"/>
      <c r="B662" s="36" t="str">
        <f aca="false">IF(LEFT(A662,3)="2.5", MID(A662,7,2),LEFT(A662,2))</f>
        <v/>
      </c>
      <c r="C662" s="31"/>
      <c r="D662" s="31"/>
      <c r="E662" s="31"/>
      <c r="F662" s="31"/>
    </row>
    <row r="663" customFormat="false" ht="15" hidden="false" customHeight="false" outlineLevel="0" collapsed="false">
      <c r="A663" s="162" t="s">
        <v>1003</v>
      </c>
      <c r="B663" s="36" t="str">
        <f aca="false">IF(LEFT(A663,3)="2.5", MID(A663,7,2),LEFT(A663,2))</f>
        <v>38</v>
      </c>
      <c r="C663" s="31" t="s">
        <v>774</v>
      </c>
      <c r="D663" s="203"/>
      <c r="E663" s="31"/>
      <c r="F663" s="200"/>
    </row>
    <row r="664" customFormat="false" ht="15" hidden="false" customHeight="false" outlineLevel="0" collapsed="false">
      <c r="A664" s="165" t="s">
        <v>1005</v>
      </c>
      <c r="B664" s="36" t="str">
        <f aca="false">IF(LEFT(A664,3)="2.5", MID(A664,7,2),LEFT(A664,2))</f>
        <v>38</v>
      </c>
      <c r="C664" s="31" t="s">
        <v>774</v>
      </c>
      <c r="D664" s="203"/>
      <c r="E664" s="31"/>
      <c r="F664" s="200"/>
    </row>
    <row r="666" customFormat="false" ht="15" hidden="false" customHeight="false" outlineLevel="0" collapsed="false">
      <c r="H666" s="0" t="s">
        <v>1574</v>
      </c>
    </row>
    <row r="668" customFormat="false" ht="15" hidden="false" customHeight="false" outlineLevel="0" collapsed="false">
      <c r="A668" s="162" t="s">
        <v>759</v>
      </c>
      <c r="B668" s="36" t="s">
        <v>1575</v>
      </c>
      <c r="C668" s="14" t="s">
        <v>716</v>
      </c>
      <c r="D668" s="199"/>
    </row>
    <row r="669" customFormat="false" ht="15" hidden="false" customHeight="false" outlineLevel="0" collapsed="false">
      <c r="A669" s="173" t="s">
        <v>760</v>
      </c>
      <c r="B669" s="36" t="s">
        <v>1575</v>
      </c>
      <c r="C669" s="31" t="s">
        <v>716</v>
      </c>
      <c r="D669" s="200"/>
      <c r="E669" s="31"/>
      <c r="F669" s="31"/>
    </row>
    <row r="670" customFormat="false" ht="15" hidden="false" customHeight="false" outlineLevel="0" collapsed="false">
      <c r="A670" s="165" t="s">
        <v>762</v>
      </c>
      <c r="B670" s="36" t="s">
        <v>1576</v>
      </c>
      <c r="C670" s="31" t="s">
        <v>716</v>
      </c>
      <c r="D670" s="200"/>
      <c r="E670" s="31"/>
      <c r="F670" s="31"/>
    </row>
    <row r="671" customFormat="false" ht="15" hidden="false" customHeight="false" outlineLevel="0" collapsed="false">
      <c r="A671" s="173" t="s">
        <v>763</v>
      </c>
      <c r="B671" s="36" t="s">
        <v>1576</v>
      </c>
      <c r="C671" s="31" t="s">
        <v>716</v>
      </c>
      <c r="D671" s="200"/>
      <c r="E671" s="31"/>
      <c r="F671" s="31"/>
    </row>
    <row r="672" customFormat="false" ht="15" hidden="false" customHeight="false" outlineLevel="0" collapsed="false">
      <c r="A672" s="165" t="s">
        <v>765</v>
      </c>
      <c r="B672" s="36" t="s">
        <v>1577</v>
      </c>
      <c r="C672" s="31" t="s">
        <v>716</v>
      </c>
      <c r="D672" s="200"/>
      <c r="E672" s="31"/>
      <c r="F672" s="31"/>
    </row>
    <row r="673" customFormat="false" ht="15" hidden="false" customHeight="false" outlineLevel="0" collapsed="false">
      <c r="A673" s="165" t="s">
        <v>752</v>
      </c>
      <c r="B673" s="36" t="s">
        <v>1575</v>
      </c>
      <c r="C673" s="31" t="s">
        <v>716</v>
      </c>
      <c r="D673" s="200"/>
      <c r="E673" s="31"/>
      <c r="F673" s="31"/>
    </row>
    <row r="674" customFormat="false" ht="15" hidden="false" customHeight="false" outlineLevel="0" collapsed="false">
      <c r="A674" s="173" t="s">
        <v>753</v>
      </c>
      <c r="B674" s="36" t="s">
        <v>1575</v>
      </c>
      <c r="C674" s="31" t="s">
        <v>716</v>
      </c>
      <c r="D674" s="200"/>
      <c r="E674" s="31"/>
      <c r="F674" s="31"/>
    </row>
    <row r="675" customFormat="false" ht="15" hidden="false" customHeight="false" outlineLevel="0" collapsed="false">
      <c r="A675" s="165" t="s">
        <v>755</v>
      </c>
      <c r="B675" s="36" t="s">
        <v>1578</v>
      </c>
      <c r="C675" s="31" t="s">
        <v>716</v>
      </c>
      <c r="D675" s="200"/>
      <c r="E675" s="31"/>
      <c r="F675" s="31"/>
    </row>
    <row r="676" customFormat="false" ht="15" hidden="false" customHeight="false" outlineLevel="0" collapsed="false">
      <c r="A676" s="165" t="s">
        <v>757</v>
      </c>
      <c r="B676" s="36" t="s">
        <v>1577</v>
      </c>
      <c r="C676" s="31" t="s">
        <v>716</v>
      </c>
      <c r="D676" s="200"/>
      <c r="E676" s="31"/>
      <c r="F676" s="31"/>
    </row>
    <row r="677" customFormat="false" ht="15" hidden="false" customHeight="false" outlineLevel="0" collapsed="false">
      <c r="A677" s="165" t="s">
        <v>770</v>
      </c>
      <c r="B677" s="36" t="s">
        <v>1575</v>
      </c>
      <c r="C677" s="31" t="s">
        <v>716</v>
      </c>
      <c r="D677" s="200"/>
      <c r="E677" s="31"/>
      <c r="F677" s="31"/>
    </row>
    <row r="678" customFormat="false" ht="15" hidden="false" customHeight="false" outlineLevel="0" collapsed="false">
      <c r="A678" s="173" t="s">
        <v>771</v>
      </c>
      <c r="B678" s="36" t="s">
        <v>1575</v>
      </c>
      <c r="C678" s="31" t="s">
        <v>716</v>
      </c>
      <c r="D678" s="200"/>
      <c r="E678" s="31"/>
      <c r="F678" s="31"/>
    </row>
    <row r="679" customFormat="false" ht="15" hidden="false" customHeight="false" outlineLevel="0" collapsed="false">
      <c r="A679" s="165" t="s">
        <v>767</v>
      </c>
      <c r="B679" s="36" t="s">
        <v>1575</v>
      </c>
      <c r="C679" s="31" t="s">
        <v>716</v>
      </c>
      <c r="D679" s="200"/>
      <c r="E679" s="31"/>
      <c r="F679" s="31"/>
    </row>
    <row r="680" customFormat="false" ht="15" hidden="false" customHeight="false" outlineLevel="0" collapsed="false">
      <c r="A680" s="206" t="s">
        <v>768</v>
      </c>
      <c r="B680" s="36" t="s">
        <v>1575</v>
      </c>
      <c r="C680" s="31" t="s">
        <v>716</v>
      </c>
      <c r="D680" s="200"/>
      <c r="E680" s="31"/>
      <c r="F680" s="31"/>
    </row>
    <row r="681" customFormat="false" ht="15" hidden="false" customHeight="false" outlineLevel="0" collapsed="false">
      <c r="A681" s="16"/>
      <c r="B681" s="36"/>
      <c r="C681" s="31"/>
      <c r="D681" s="31"/>
      <c r="E681" s="31"/>
      <c r="F681" s="31"/>
    </row>
    <row r="682" customFormat="false" ht="15" hidden="false" customHeight="false" outlineLevel="0" collapsed="false">
      <c r="A682" s="162" t="s">
        <v>737</v>
      </c>
      <c r="B682" s="36" t="s">
        <v>1576</v>
      </c>
      <c r="C682" s="31" t="s">
        <v>716</v>
      </c>
      <c r="D682" s="200"/>
      <c r="E682" s="31"/>
      <c r="F682" s="31"/>
    </row>
    <row r="683" customFormat="false" ht="15" hidden="false" customHeight="false" outlineLevel="0" collapsed="false">
      <c r="A683" s="173" t="s">
        <v>738</v>
      </c>
      <c r="B683" s="36" t="s">
        <v>1576</v>
      </c>
      <c r="C683" s="31" t="s">
        <v>716</v>
      </c>
      <c r="D683" s="200"/>
      <c r="E683" s="31"/>
      <c r="F683" s="31"/>
    </row>
    <row r="684" customFormat="false" ht="15" hidden="false" customHeight="false" outlineLevel="0" collapsed="false">
      <c r="A684" s="165" t="s">
        <v>741</v>
      </c>
      <c r="B684" s="36" t="s">
        <v>1577</v>
      </c>
      <c r="C684" s="31" t="s">
        <v>716</v>
      </c>
      <c r="D684" s="200"/>
      <c r="E684" s="31"/>
      <c r="F684" s="31"/>
    </row>
    <row r="685" customFormat="false" ht="15" hidden="false" customHeight="false" outlineLevel="0" collapsed="false">
      <c r="A685" s="165" t="s">
        <v>744</v>
      </c>
      <c r="B685" s="36" t="s">
        <v>1579</v>
      </c>
      <c r="C685" s="31" t="s">
        <v>716</v>
      </c>
      <c r="D685" s="200"/>
      <c r="E685" s="31"/>
      <c r="F685" s="203"/>
    </row>
    <row r="686" customFormat="false" ht="15" hidden="false" customHeight="false" outlineLevel="0" collapsed="false">
      <c r="A686" s="165" t="s">
        <v>729</v>
      </c>
      <c r="B686" s="36" t="s">
        <v>1580</v>
      </c>
      <c r="C686" s="31" t="s">
        <v>716</v>
      </c>
      <c r="D686" s="200"/>
      <c r="E686" s="31"/>
      <c r="F686" s="31"/>
    </row>
    <row r="687" customFormat="false" ht="15" hidden="false" customHeight="false" outlineLevel="0" collapsed="false">
      <c r="A687" s="173" t="s">
        <v>730</v>
      </c>
      <c r="B687" s="36" t="s">
        <v>1580</v>
      </c>
      <c r="C687" s="31" t="s">
        <v>716</v>
      </c>
      <c r="D687" s="200"/>
      <c r="E687" s="31"/>
      <c r="F687" s="31"/>
    </row>
    <row r="688" customFormat="false" ht="15" hidden="false" customHeight="false" outlineLevel="0" collapsed="false">
      <c r="A688" s="165" t="s">
        <v>732</v>
      </c>
      <c r="B688" s="36" t="s">
        <v>1578</v>
      </c>
      <c r="C688" s="31" t="s">
        <v>716</v>
      </c>
      <c r="D688" s="200"/>
      <c r="E688" s="31"/>
      <c r="F688" s="31"/>
    </row>
    <row r="689" customFormat="false" ht="15" hidden="false" customHeight="false" outlineLevel="0" collapsed="false">
      <c r="A689" s="165" t="s">
        <v>734</v>
      </c>
      <c r="B689" s="36" t="s">
        <v>1577</v>
      </c>
      <c r="C689" s="31" t="s">
        <v>716</v>
      </c>
      <c r="D689" s="200"/>
      <c r="E689" s="31"/>
      <c r="F689" s="31"/>
    </row>
    <row r="690" customFormat="false" ht="15" hidden="false" customHeight="false" outlineLevel="0" collapsed="false">
      <c r="A690" s="165" t="s">
        <v>746</v>
      </c>
      <c r="B690" s="36" t="s">
        <v>1576</v>
      </c>
      <c r="C690" s="31" t="s">
        <v>716</v>
      </c>
      <c r="D690" s="200"/>
      <c r="E690" s="31"/>
      <c r="F690" s="31"/>
    </row>
    <row r="691" customFormat="false" ht="15" hidden="false" customHeight="false" outlineLevel="0" collapsed="false">
      <c r="A691" s="173" t="s">
        <v>747</v>
      </c>
      <c r="B691" s="36" t="s">
        <v>1576</v>
      </c>
      <c r="C691" s="31" t="s">
        <v>716</v>
      </c>
      <c r="D691" s="200"/>
      <c r="E691" s="31"/>
      <c r="F691" s="31"/>
    </row>
    <row r="692" customFormat="false" ht="15" hidden="false" customHeight="false" outlineLevel="0" collapsed="false">
      <c r="A692" s="165" t="s">
        <v>726</v>
      </c>
      <c r="B692" s="36" t="s">
        <v>1580</v>
      </c>
      <c r="C692" s="31" t="s">
        <v>716</v>
      </c>
      <c r="D692" s="200"/>
      <c r="E692" s="31"/>
      <c r="F692" s="31"/>
    </row>
    <row r="693" customFormat="false" ht="15" hidden="false" customHeight="false" outlineLevel="0" collapsed="false">
      <c r="A693" s="206" t="s">
        <v>727</v>
      </c>
      <c r="B693" s="36" t="s">
        <v>1580</v>
      </c>
      <c r="C693" s="31" t="s">
        <v>716</v>
      </c>
      <c r="D693" s="200"/>
      <c r="E693" s="31"/>
      <c r="F693" s="31"/>
    </row>
    <row r="694" customFormat="false" ht="15" hidden="false" customHeight="false" outlineLevel="0" collapsed="false">
      <c r="A694" s="16"/>
      <c r="B694" s="36"/>
      <c r="C694" s="31"/>
      <c r="D694" s="31"/>
      <c r="E694" s="31"/>
      <c r="F694" s="31"/>
    </row>
    <row r="695" customFormat="false" ht="15" hidden="false" customHeight="false" outlineLevel="0" collapsed="false">
      <c r="A695" s="162" t="s">
        <v>720</v>
      </c>
      <c r="B695" s="36" t="s">
        <v>1578</v>
      </c>
      <c r="C695" s="31" t="s">
        <v>716</v>
      </c>
      <c r="D695" s="200"/>
      <c r="E695" s="31"/>
      <c r="F695" s="31"/>
    </row>
    <row r="696" customFormat="false" ht="15" hidden="false" customHeight="false" outlineLevel="0" collapsed="false">
      <c r="A696" s="165" t="s">
        <v>722</v>
      </c>
      <c r="B696" s="36" t="s">
        <v>1577</v>
      </c>
      <c r="C696" s="31" t="s">
        <v>716</v>
      </c>
      <c r="D696" s="200"/>
      <c r="E696" s="31"/>
      <c r="F696" s="31"/>
    </row>
    <row r="697" customFormat="false" ht="15" hidden="false" customHeight="false" outlineLevel="0" collapsed="false">
      <c r="A697" s="165" t="s">
        <v>724</v>
      </c>
      <c r="B697" s="36" t="s">
        <v>1579</v>
      </c>
      <c r="C697" s="31" t="s">
        <v>716</v>
      </c>
      <c r="D697" s="200"/>
      <c r="E697" s="31"/>
      <c r="F697" s="203"/>
    </row>
    <row r="698" customFormat="false" ht="15" hidden="false" customHeight="false" outlineLevel="0" collapsed="false">
      <c r="A698" s="165" t="s">
        <v>715</v>
      </c>
      <c r="B698" s="36" t="s">
        <v>1580</v>
      </c>
      <c r="C698" s="31" t="s">
        <v>716</v>
      </c>
      <c r="D698" s="200"/>
      <c r="E698" s="31"/>
      <c r="F698" s="31"/>
    </row>
    <row r="699" customFormat="false" ht="15" hidden="false" customHeight="false" outlineLevel="0" collapsed="false">
      <c r="A699" s="165" t="s">
        <v>718</v>
      </c>
      <c r="B699" s="36" t="s">
        <v>1578</v>
      </c>
      <c r="C699" s="31" t="s">
        <v>716</v>
      </c>
      <c r="D699" s="200"/>
      <c r="E699" s="31"/>
      <c r="F699" s="31"/>
    </row>
    <row r="700" customFormat="false" ht="15" hidden="false" customHeight="false" outlineLevel="0" collapsed="false">
      <c r="A700" s="165" t="s">
        <v>780</v>
      </c>
      <c r="B700" s="36" t="s">
        <v>1577</v>
      </c>
      <c r="C700" s="31" t="s">
        <v>716</v>
      </c>
      <c r="D700" s="200"/>
      <c r="E700" s="31"/>
      <c r="F700" s="31"/>
    </row>
    <row r="701" customFormat="false" ht="15" hidden="false" customHeight="false" outlineLevel="0" collapsed="false">
      <c r="A701" s="165" t="s">
        <v>749</v>
      </c>
      <c r="B701" s="36" t="s">
        <v>1576</v>
      </c>
      <c r="C701" s="31" t="s">
        <v>716</v>
      </c>
      <c r="D701" s="200"/>
      <c r="E701" s="31"/>
      <c r="F701" s="31"/>
    </row>
    <row r="702" customFormat="false" ht="15" hidden="false" customHeight="false" outlineLevel="0" collapsed="false">
      <c r="A702" s="173" t="s">
        <v>750</v>
      </c>
      <c r="B702" s="36" t="s">
        <v>1576</v>
      </c>
      <c r="C702" s="31" t="s">
        <v>716</v>
      </c>
      <c r="D702" s="200"/>
      <c r="E702" s="31"/>
      <c r="F702" s="31"/>
    </row>
    <row r="703" customFormat="false" ht="15" hidden="false" customHeight="false" outlineLevel="0" collapsed="false">
      <c r="A703" s="177"/>
      <c r="B703" s="36"/>
      <c r="C703" s="31"/>
      <c r="D703" s="31"/>
      <c r="E703" s="31"/>
      <c r="F703" s="31"/>
    </row>
    <row r="704" customFormat="false" ht="15" hidden="false" customHeight="false" outlineLevel="0" collapsed="false">
      <c r="A704" s="16"/>
      <c r="B704" s="36"/>
      <c r="C704" s="31"/>
      <c r="D704" s="31"/>
      <c r="E704" s="31"/>
      <c r="F704" s="31"/>
    </row>
    <row r="705" customFormat="false" ht="15" hidden="false" customHeight="false" outlineLevel="0" collapsed="false">
      <c r="A705" s="16"/>
      <c r="B705" s="36"/>
    </row>
    <row r="706" customFormat="false" ht="15" hidden="false" customHeight="false" outlineLevel="0" collapsed="false">
      <c r="A706" s="162" t="s">
        <v>773</v>
      </c>
      <c r="B706" s="36" t="s">
        <v>1579</v>
      </c>
      <c r="C706" s="31" t="s">
        <v>774</v>
      </c>
      <c r="D706" s="203"/>
      <c r="E706" s="31"/>
      <c r="F706" s="200"/>
    </row>
    <row r="707" customFormat="false" ht="15" hidden="false" customHeight="false" outlineLevel="0" collapsed="false">
      <c r="A707" s="165" t="s">
        <v>776</v>
      </c>
      <c r="B707" s="36" t="s">
        <v>1579</v>
      </c>
      <c r="C707" s="31" t="s">
        <v>774</v>
      </c>
      <c r="D707" s="207"/>
      <c r="E707" s="31"/>
      <c r="F707" s="201"/>
    </row>
    <row r="708" customFormat="false" ht="15" hidden="false" customHeight="false" outlineLevel="0" collapsed="false">
      <c r="A708" s="165" t="s">
        <v>778</v>
      </c>
      <c r="B708" s="36" t="s">
        <v>1579</v>
      </c>
      <c r="C708" s="31" t="s">
        <v>774</v>
      </c>
      <c r="D708" s="203"/>
      <c r="E708" s="31"/>
      <c r="F708" s="200"/>
    </row>
    <row r="709" customFormat="false" ht="15" hidden="false" customHeight="false" outlineLevel="0" collapsed="false">
      <c r="A709" s="165"/>
      <c r="B709" s="36"/>
      <c r="C709" s="31"/>
      <c r="D709" s="31"/>
      <c r="E709" s="31"/>
      <c r="F709" s="31"/>
    </row>
    <row r="710" customFormat="false" ht="15" hidden="false" customHeight="false" outlineLevel="0" collapsed="false">
      <c r="A710" s="165" t="s">
        <v>783</v>
      </c>
      <c r="B710" s="36" t="s">
        <v>1579</v>
      </c>
      <c r="C710" s="31" t="s">
        <v>774</v>
      </c>
      <c r="D710" s="203"/>
      <c r="E710" s="31"/>
      <c r="F710" s="202"/>
    </row>
    <row r="711" customFormat="false" ht="15" hidden="false" customHeight="false" outlineLevel="0" collapsed="false">
      <c r="A711" s="165"/>
      <c r="B711" s="36"/>
      <c r="C711" s="31"/>
      <c r="D711" s="31"/>
      <c r="E711" s="31"/>
      <c r="F711" s="31"/>
    </row>
    <row r="712" customFormat="false" ht="15" hidden="false" customHeight="false" outlineLevel="0" collapsed="false">
      <c r="A712" s="165"/>
      <c r="B712" s="36"/>
      <c r="C712" s="31"/>
      <c r="D712" s="31"/>
      <c r="E712" s="31"/>
      <c r="F712" s="31"/>
    </row>
    <row r="713" customFormat="false" ht="15" hidden="false" customHeight="false" outlineLevel="0" collapsed="false">
      <c r="A713" s="177"/>
      <c r="B713" s="36"/>
      <c r="C713" s="31"/>
      <c r="D713" s="31"/>
      <c r="E713" s="31"/>
      <c r="F713" s="31"/>
    </row>
    <row r="714" customFormat="false" ht="15" hidden="false" customHeight="false" outlineLevel="0" collapsed="false">
      <c r="A714" s="16"/>
      <c r="B714" s="36"/>
      <c r="C714" s="31"/>
      <c r="D714" s="31"/>
      <c r="E714" s="31"/>
      <c r="F714" s="31"/>
    </row>
    <row r="715" customFormat="false" ht="15" hidden="false" customHeight="false" outlineLevel="0" collapsed="false">
      <c r="A715" s="162" t="s">
        <v>813</v>
      </c>
      <c r="B715" s="36" t="s">
        <v>1581</v>
      </c>
      <c r="C715" s="31" t="s">
        <v>716</v>
      </c>
      <c r="D715" s="200"/>
      <c r="E715" s="31"/>
      <c r="F715" s="31"/>
    </row>
    <row r="716" customFormat="false" ht="15" hidden="false" customHeight="false" outlineLevel="0" collapsed="false">
      <c r="A716" s="165" t="s">
        <v>1016</v>
      </c>
      <c r="B716" s="36" t="s">
        <v>1581</v>
      </c>
      <c r="C716" s="31" t="s">
        <v>716</v>
      </c>
      <c r="D716" s="200"/>
      <c r="E716" s="31"/>
      <c r="F716" s="31"/>
    </row>
    <row r="717" customFormat="false" ht="15" hidden="false" customHeight="false" outlineLevel="0" collapsed="false">
      <c r="A717" s="165" t="s">
        <v>817</v>
      </c>
      <c r="B717" s="36" t="s">
        <v>1582</v>
      </c>
      <c r="C717" s="31" t="s">
        <v>716</v>
      </c>
      <c r="D717" s="200"/>
      <c r="E717" s="31"/>
      <c r="F717" s="31"/>
    </row>
    <row r="718" customFormat="false" ht="15" hidden="false" customHeight="false" outlineLevel="0" collapsed="false">
      <c r="A718" s="165" t="s">
        <v>807</v>
      </c>
      <c r="B718" s="36" t="s">
        <v>1583</v>
      </c>
      <c r="C718" s="31" t="s">
        <v>716</v>
      </c>
      <c r="D718" s="200"/>
      <c r="E718" s="31"/>
      <c r="F718" s="31"/>
    </row>
    <row r="719" customFormat="false" ht="15" hidden="false" customHeight="false" outlineLevel="0" collapsed="false">
      <c r="A719" s="165" t="s">
        <v>809</v>
      </c>
      <c r="B719" s="36" t="s">
        <v>1578</v>
      </c>
      <c r="C719" s="31" t="s">
        <v>716</v>
      </c>
      <c r="D719" s="200"/>
      <c r="E719" s="31"/>
      <c r="F719" s="31"/>
    </row>
    <row r="720" customFormat="false" ht="15" hidden="false" customHeight="false" outlineLevel="0" collapsed="false">
      <c r="A720" s="165" t="s">
        <v>811</v>
      </c>
      <c r="B720" s="36" t="s">
        <v>1582</v>
      </c>
      <c r="C720" s="31" t="s">
        <v>716</v>
      </c>
      <c r="D720" s="200"/>
      <c r="E720" s="31"/>
      <c r="F720" s="31"/>
    </row>
    <row r="721" customFormat="false" ht="15" hidden="false" customHeight="false" outlineLevel="0" collapsed="false">
      <c r="A721" s="165"/>
      <c r="B721" s="36"/>
      <c r="C721" s="31"/>
      <c r="D721" s="31"/>
      <c r="E721" s="31"/>
      <c r="F721" s="31"/>
    </row>
    <row r="722" customFormat="false" ht="15" hidden="false" customHeight="false" outlineLevel="0" collapsed="false">
      <c r="A722" s="177"/>
      <c r="B722" s="36"/>
      <c r="C722" s="31"/>
      <c r="D722" s="31"/>
      <c r="E722" s="31"/>
      <c r="F722" s="31"/>
    </row>
    <row r="723" customFormat="false" ht="15" hidden="false" customHeight="false" outlineLevel="0" collapsed="false">
      <c r="A723" s="16"/>
      <c r="B723" s="36"/>
      <c r="C723" s="31"/>
      <c r="D723" s="31"/>
      <c r="E723" s="31"/>
      <c r="F723" s="31"/>
    </row>
    <row r="724" customFormat="false" ht="15" hidden="false" customHeight="false" outlineLevel="0" collapsed="false">
      <c r="A724" s="162" t="s">
        <v>801</v>
      </c>
      <c r="B724" s="36" t="s">
        <v>1581</v>
      </c>
      <c r="C724" s="31" t="s">
        <v>716</v>
      </c>
      <c r="D724" s="200"/>
      <c r="E724" s="31"/>
      <c r="F724" s="31"/>
    </row>
    <row r="725" customFormat="false" ht="15" hidden="false" customHeight="false" outlineLevel="0" collapsed="false">
      <c r="A725" s="165" t="s">
        <v>803</v>
      </c>
      <c r="B725" s="36" t="s">
        <v>1582</v>
      </c>
      <c r="C725" s="31" t="s">
        <v>716</v>
      </c>
      <c r="D725" s="200"/>
      <c r="E725" s="31"/>
      <c r="F725" s="31"/>
    </row>
    <row r="726" customFormat="false" ht="15" hidden="false" customHeight="false" outlineLevel="0" collapsed="false">
      <c r="A726" s="165" t="s">
        <v>805</v>
      </c>
      <c r="B726" s="36" t="s">
        <v>1584</v>
      </c>
      <c r="C726" s="31" t="s">
        <v>716</v>
      </c>
      <c r="D726" s="200"/>
      <c r="E726" s="31"/>
      <c r="F726" s="203"/>
    </row>
    <row r="727" customFormat="false" ht="15" hidden="false" customHeight="false" outlineLevel="0" collapsed="false">
      <c r="A727" s="165" t="s">
        <v>795</v>
      </c>
      <c r="B727" s="36" t="s">
        <v>1583</v>
      </c>
      <c r="C727" s="31" t="s">
        <v>716</v>
      </c>
      <c r="D727" s="200"/>
      <c r="E727" s="31"/>
      <c r="F727" s="31"/>
    </row>
    <row r="728" customFormat="false" ht="15" hidden="false" customHeight="false" outlineLevel="0" collapsed="false">
      <c r="A728" s="165" t="s">
        <v>797</v>
      </c>
      <c r="B728" s="36" t="s">
        <v>1578</v>
      </c>
      <c r="C728" s="31" t="s">
        <v>716</v>
      </c>
      <c r="D728" s="200"/>
      <c r="E728" s="31"/>
      <c r="F728" s="31"/>
    </row>
    <row r="729" customFormat="false" ht="15" hidden="false" customHeight="false" outlineLevel="0" collapsed="false">
      <c r="A729" s="165" t="s">
        <v>799</v>
      </c>
      <c r="B729" s="36" t="s">
        <v>1582</v>
      </c>
      <c r="C729" s="31" t="s">
        <v>716</v>
      </c>
      <c r="D729" s="200"/>
      <c r="E729" s="31"/>
      <c r="F729" s="31"/>
    </row>
    <row r="730" customFormat="false" ht="15" hidden="false" customHeight="false" outlineLevel="0" collapsed="false">
      <c r="A730" s="165"/>
      <c r="B730" s="36"/>
      <c r="C730" s="31"/>
      <c r="D730" s="31"/>
      <c r="E730" s="31"/>
      <c r="F730" s="31"/>
    </row>
    <row r="731" customFormat="false" ht="15" hidden="false" customHeight="false" outlineLevel="0" collapsed="false">
      <c r="A731" s="177"/>
      <c r="B731" s="36"/>
      <c r="C731" s="31"/>
      <c r="D731" s="31"/>
      <c r="E731" s="31"/>
      <c r="F731" s="31"/>
    </row>
    <row r="732" customFormat="false" ht="15" hidden="false" customHeight="false" outlineLevel="0" collapsed="false">
      <c r="A732" s="16"/>
      <c r="B732" s="36"/>
      <c r="C732" s="31"/>
      <c r="D732" s="31"/>
      <c r="E732" s="31"/>
      <c r="F732" s="31"/>
    </row>
    <row r="733" customFormat="false" ht="15" hidden="false" customHeight="false" outlineLevel="0" collapsed="false">
      <c r="A733" s="162" t="s">
        <v>789</v>
      </c>
      <c r="B733" s="36" t="s">
        <v>1578</v>
      </c>
      <c r="C733" s="31" t="s">
        <v>716</v>
      </c>
      <c r="D733" s="200"/>
      <c r="E733" s="31"/>
      <c r="F733" s="31"/>
    </row>
    <row r="734" customFormat="false" ht="15" hidden="false" customHeight="false" outlineLevel="0" collapsed="false">
      <c r="A734" s="165" t="s">
        <v>791</v>
      </c>
      <c r="B734" s="36" t="s">
        <v>1577</v>
      </c>
      <c r="C734" s="31" t="s">
        <v>716</v>
      </c>
      <c r="D734" s="200"/>
      <c r="E734" s="31"/>
      <c r="F734" s="31"/>
    </row>
    <row r="735" customFormat="false" ht="15" hidden="false" customHeight="false" outlineLevel="0" collapsed="false">
      <c r="A735" s="165" t="s">
        <v>793</v>
      </c>
      <c r="B735" s="36" t="s">
        <v>1584</v>
      </c>
      <c r="C735" s="31" t="s">
        <v>716</v>
      </c>
      <c r="D735" s="200"/>
      <c r="E735" s="31"/>
      <c r="F735" s="203"/>
    </row>
    <row r="736" customFormat="false" ht="15" hidden="false" customHeight="false" outlineLevel="0" collapsed="false">
      <c r="A736" s="165" t="s">
        <v>785</v>
      </c>
      <c r="B736" s="36" t="s">
        <v>1583</v>
      </c>
      <c r="C736" s="31" t="s">
        <v>716</v>
      </c>
      <c r="D736" s="200"/>
      <c r="E736" s="31"/>
      <c r="F736" s="31"/>
    </row>
    <row r="737" customFormat="false" ht="15" hidden="false" customHeight="false" outlineLevel="0" collapsed="false">
      <c r="A737" s="165" t="s">
        <v>787</v>
      </c>
      <c r="B737" s="36" t="s">
        <v>1578</v>
      </c>
      <c r="C737" s="31" t="s">
        <v>716</v>
      </c>
      <c r="D737" s="200"/>
      <c r="E737" s="31"/>
      <c r="F737" s="31"/>
    </row>
    <row r="738" customFormat="false" ht="15" hidden="false" customHeight="false" outlineLevel="0" collapsed="false">
      <c r="A738" s="165" t="s">
        <v>825</v>
      </c>
      <c r="B738" s="36" t="s">
        <v>1577</v>
      </c>
      <c r="C738" s="31" t="s">
        <v>716</v>
      </c>
      <c r="D738" s="200"/>
      <c r="E738" s="31"/>
      <c r="F738" s="31"/>
    </row>
    <row r="739" customFormat="false" ht="15" hidden="false" customHeight="false" outlineLevel="0" collapsed="false">
      <c r="A739" s="165"/>
      <c r="B739" s="36"/>
      <c r="C739" s="31"/>
      <c r="D739" s="31"/>
      <c r="E739" s="31"/>
      <c r="F739" s="31"/>
    </row>
    <row r="740" customFormat="false" ht="15" hidden="false" customHeight="false" outlineLevel="0" collapsed="false">
      <c r="A740" s="177"/>
      <c r="B740" s="36"/>
      <c r="C740" s="31"/>
      <c r="D740" s="31"/>
      <c r="E740" s="31"/>
      <c r="F740" s="31"/>
    </row>
    <row r="741" customFormat="false" ht="15" hidden="false" customHeight="false" outlineLevel="0" collapsed="false">
      <c r="A741" s="16"/>
      <c r="B741" s="36"/>
      <c r="C741" s="31"/>
      <c r="D741" s="31"/>
      <c r="E741" s="31"/>
      <c r="F741" s="31"/>
    </row>
    <row r="742" customFormat="false" ht="15" hidden="false" customHeight="false" outlineLevel="0" collapsed="false">
      <c r="A742" s="162" t="s">
        <v>819</v>
      </c>
      <c r="B742" s="36" t="s">
        <v>1584</v>
      </c>
      <c r="C742" s="31" t="s">
        <v>774</v>
      </c>
      <c r="D742" s="203"/>
      <c r="E742" s="31"/>
      <c r="F742" s="200"/>
    </row>
    <row r="743" customFormat="false" ht="15" hidden="false" customHeight="false" outlineLevel="0" collapsed="false">
      <c r="A743" s="165" t="s">
        <v>821</v>
      </c>
      <c r="B743" s="36" t="s">
        <v>1584</v>
      </c>
      <c r="C743" s="31" t="s">
        <v>774</v>
      </c>
      <c r="D743" s="203"/>
      <c r="E743" s="31"/>
      <c r="F743" s="200"/>
    </row>
    <row r="744" customFormat="false" ht="15" hidden="false" customHeight="false" outlineLevel="0" collapsed="false">
      <c r="A744" s="165" t="s">
        <v>823</v>
      </c>
      <c r="B744" s="36" t="s">
        <v>1579</v>
      </c>
      <c r="C744" s="31" t="s">
        <v>774</v>
      </c>
      <c r="D744" s="203"/>
      <c r="E744" s="31"/>
      <c r="F744" s="200"/>
    </row>
    <row r="745" customFormat="false" ht="15" hidden="false" customHeight="false" outlineLevel="0" collapsed="false">
      <c r="A745" s="165"/>
      <c r="B745" s="36"/>
      <c r="C745" s="31"/>
      <c r="D745" s="31"/>
      <c r="E745" s="31"/>
      <c r="F745" s="31"/>
    </row>
    <row r="746" customFormat="false" ht="15" hidden="false" customHeight="false" outlineLevel="0" collapsed="false">
      <c r="A746" s="165"/>
      <c r="B746" s="36"/>
      <c r="C746" s="31"/>
      <c r="D746" s="31"/>
      <c r="E746" s="31"/>
      <c r="F746" s="31"/>
    </row>
    <row r="747" customFormat="false" ht="15" hidden="false" customHeight="false" outlineLevel="0" collapsed="false">
      <c r="A747" s="165"/>
      <c r="B747" s="36"/>
      <c r="C747" s="31"/>
      <c r="D747" s="31"/>
      <c r="E747" s="31"/>
      <c r="F747" s="31"/>
    </row>
    <row r="748" customFormat="false" ht="15" hidden="false" customHeight="false" outlineLevel="0" collapsed="false">
      <c r="A748" s="165"/>
      <c r="B748" s="36"/>
      <c r="C748" s="31"/>
      <c r="D748" s="31"/>
      <c r="E748" s="31"/>
      <c r="F748" s="31"/>
    </row>
    <row r="749" customFormat="false" ht="15" hidden="false" customHeight="false" outlineLevel="0" collapsed="false">
      <c r="A749" s="177"/>
      <c r="B749" s="36"/>
      <c r="C749" s="31"/>
      <c r="D749" s="31"/>
      <c r="E749" s="31"/>
      <c r="F749" s="31"/>
    </row>
    <row r="750" customFormat="false" ht="15" hidden="false" customHeight="false" outlineLevel="0" collapsed="false">
      <c r="A750" s="16"/>
      <c r="B750" s="36"/>
      <c r="C750" s="31"/>
      <c r="D750" s="31"/>
      <c r="E750" s="31"/>
      <c r="F750" s="31"/>
    </row>
    <row r="751" customFormat="false" ht="15" hidden="false" customHeight="false" outlineLevel="0" collapsed="false">
      <c r="A751" s="162" t="s">
        <v>845</v>
      </c>
      <c r="B751" s="36" t="s">
        <v>1581</v>
      </c>
      <c r="C751" s="31" t="s">
        <v>716</v>
      </c>
      <c r="D751" s="200"/>
      <c r="E751" s="31"/>
      <c r="F751" s="31"/>
    </row>
    <row r="752" customFormat="false" ht="15" hidden="false" customHeight="false" outlineLevel="0" collapsed="false">
      <c r="A752" s="165" t="s">
        <v>847</v>
      </c>
      <c r="B752" s="36" t="s">
        <v>1581</v>
      </c>
      <c r="C752" s="31" t="s">
        <v>716</v>
      </c>
      <c r="D752" s="200"/>
      <c r="E752" s="31"/>
      <c r="F752" s="31"/>
    </row>
    <row r="753" customFormat="false" ht="15" hidden="false" customHeight="false" outlineLevel="0" collapsed="false">
      <c r="A753" s="165" t="s">
        <v>849</v>
      </c>
      <c r="B753" s="36" t="s">
        <v>1582</v>
      </c>
      <c r="C753" s="31" t="s">
        <v>716</v>
      </c>
      <c r="D753" s="200"/>
      <c r="E753" s="31"/>
      <c r="F753" s="31"/>
    </row>
    <row r="754" customFormat="false" ht="15" hidden="false" customHeight="false" outlineLevel="0" collapsed="false">
      <c r="A754" s="165" t="s">
        <v>839</v>
      </c>
      <c r="B754" s="36" t="s">
        <v>1583</v>
      </c>
      <c r="C754" s="31" t="s">
        <v>716</v>
      </c>
      <c r="D754" s="200"/>
      <c r="E754" s="31"/>
      <c r="F754" s="31"/>
    </row>
    <row r="755" customFormat="false" ht="15" hidden="false" customHeight="false" outlineLevel="0" collapsed="false">
      <c r="A755" s="165" t="s">
        <v>841</v>
      </c>
      <c r="B755" s="36" t="s">
        <v>1581</v>
      </c>
      <c r="C755" s="31" t="s">
        <v>716</v>
      </c>
      <c r="D755" s="200"/>
      <c r="E755" s="31"/>
      <c r="F755" s="31"/>
    </row>
    <row r="756" customFormat="false" ht="15" hidden="false" customHeight="false" outlineLevel="0" collapsed="false">
      <c r="A756" s="165" t="s">
        <v>843</v>
      </c>
      <c r="B756" s="36" t="s">
        <v>1582</v>
      </c>
      <c r="C756" s="31" t="s">
        <v>716</v>
      </c>
      <c r="D756" s="200"/>
      <c r="E756" s="31"/>
      <c r="F756" s="31"/>
    </row>
    <row r="757" customFormat="false" ht="15" hidden="false" customHeight="false" outlineLevel="0" collapsed="false">
      <c r="A757" s="165"/>
      <c r="B757" s="36"/>
      <c r="C757" s="31"/>
      <c r="D757" s="31"/>
      <c r="E757" s="31"/>
      <c r="F757" s="31"/>
    </row>
    <row r="758" customFormat="false" ht="15" hidden="false" customHeight="false" outlineLevel="0" collapsed="false">
      <c r="A758" s="177"/>
      <c r="B758" s="36"/>
      <c r="C758" s="31"/>
      <c r="D758" s="31"/>
      <c r="E758" s="31"/>
      <c r="F758" s="31"/>
    </row>
    <row r="759" customFormat="false" ht="15" hidden="false" customHeight="false" outlineLevel="0" collapsed="false">
      <c r="A759" s="16"/>
      <c r="B759" s="36"/>
      <c r="C759" s="31"/>
      <c r="D759" s="31"/>
      <c r="E759" s="31"/>
      <c r="F759" s="31"/>
    </row>
    <row r="760" customFormat="false" ht="15" hidden="false" customHeight="false" outlineLevel="0" collapsed="false">
      <c r="A760" s="162" t="s">
        <v>833</v>
      </c>
      <c r="B760" s="36" t="s">
        <v>1581</v>
      </c>
      <c r="C760" s="31" t="s">
        <v>716</v>
      </c>
      <c r="D760" s="200"/>
      <c r="E760" s="31"/>
      <c r="F760" s="31"/>
    </row>
    <row r="761" customFormat="false" ht="15" hidden="false" customHeight="false" outlineLevel="0" collapsed="false">
      <c r="A761" s="165" t="s">
        <v>835</v>
      </c>
      <c r="B761" s="36" t="s">
        <v>1582</v>
      </c>
      <c r="C761" s="31" t="s">
        <v>716</v>
      </c>
      <c r="D761" s="200"/>
      <c r="E761" s="31"/>
      <c r="F761" s="31"/>
    </row>
    <row r="762" customFormat="false" ht="15" hidden="false" customHeight="false" outlineLevel="0" collapsed="false">
      <c r="A762" s="165" t="s">
        <v>837</v>
      </c>
      <c r="B762" s="36" t="s">
        <v>1584</v>
      </c>
      <c r="C762" s="31" t="s">
        <v>716</v>
      </c>
      <c r="D762" s="200"/>
      <c r="E762" s="31"/>
      <c r="F762" s="203"/>
    </row>
    <row r="763" customFormat="false" ht="15" hidden="false" customHeight="false" outlineLevel="0" collapsed="false">
      <c r="A763" s="165" t="s">
        <v>827</v>
      </c>
      <c r="B763" s="36" t="s">
        <v>1583</v>
      </c>
      <c r="C763" s="31" t="s">
        <v>716</v>
      </c>
      <c r="D763" s="200"/>
      <c r="E763" s="31"/>
      <c r="F763" s="31"/>
    </row>
    <row r="764" customFormat="false" ht="15" hidden="false" customHeight="false" outlineLevel="0" collapsed="false">
      <c r="A764" s="165" t="s">
        <v>829</v>
      </c>
      <c r="B764" s="36" t="s">
        <v>1581</v>
      </c>
      <c r="C764" s="31" t="s">
        <v>716</v>
      </c>
      <c r="D764" s="200"/>
      <c r="E764" s="31"/>
      <c r="F764" s="31"/>
    </row>
    <row r="765" customFormat="false" ht="15" hidden="false" customHeight="false" outlineLevel="0" collapsed="false">
      <c r="A765" s="165" t="s">
        <v>831</v>
      </c>
      <c r="B765" s="36" t="s">
        <v>1582</v>
      </c>
      <c r="C765" s="31" t="s">
        <v>716</v>
      </c>
      <c r="D765" s="200"/>
      <c r="E765" s="31"/>
      <c r="F765" s="31"/>
    </row>
    <row r="766" customFormat="false" ht="15" hidden="false" customHeight="false" outlineLevel="0" collapsed="false">
      <c r="A766" s="162" t="s">
        <v>852</v>
      </c>
      <c r="B766" s="36" t="s">
        <v>1584</v>
      </c>
      <c r="C766" s="31" t="s">
        <v>774</v>
      </c>
      <c r="D766" s="203"/>
      <c r="E766" s="31"/>
      <c r="F766" s="200"/>
    </row>
    <row r="767" customFormat="false" ht="15" hidden="false" customHeight="false" outlineLevel="0" collapsed="false">
      <c r="A767" s="165" t="s">
        <v>855</v>
      </c>
      <c r="B767" s="36" t="s">
        <v>1584</v>
      </c>
      <c r="C767" s="31" t="s">
        <v>774</v>
      </c>
      <c r="D767" s="203"/>
      <c r="E767" s="31"/>
      <c r="F767" s="200"/>
    </row>
    <row r="769" customFormat="false" ht="15" hidden="false" customHeight="false" outlineLevel="0" collapsed="false">
      <c r="H769" s="0" t="s">
        <v>1585</v>
      </c>
    </row>
    <row r="770" customFormat="false" ht="15" hidden="false" customHeight="false" outlineLevel="0" collapsed="false">
      <c r="A770" s="219" t="s">
        <v>906</v>
      </c>
      <c r="B770" s="36" t="s">
        <v>1586</v>
      </c>
      <c r="C770" s="14" t="s">
        <v>716</v>
      </c>
      <c r="D770" s="199"/>
    </row>
    <row r="771" customFormat="false" ht="15" hidden="false" customHeight="false" outlineLevel="0" collapsed="false">
      <c r="A771" s="173" t="s">
        <v>907</v>
      </c>
      <c r="B771" s="36" t="s">
        <v>1586</v>
      </c>
      <c r="C771" s="31" t="s">
        <v>716</v>
      </c>
      <c r="D771" s="200"/>
      <c r="E771" s="31"/>
      <c r="F771" s="31"/>
    </row>
    <row r="772" customFormat="false" ht="15" hidden="false" customHeight="false" outlineLevel="0" collapsed="false">
      <c r="A772" s="220" t="s">
        <v>916</v>
      </c>
      <c r="B772" s="36" t="s">
        <v>1587</v>
      </c>
      <c r="C772" s="31" t="s">
        <v>716</v>
      </c>
      <c r="D772" s="200"/>
      <c r="E772" s="31"/>
      <c r="F772" s="31"/>
    </row>
    <row r="773" customFormat="false" ht="15" hidden="false" customHeight="false" outlineLevel="0" collapsed="false">
      <c r="A773" s="173" t="s">
        <v>917</v>
      </c>
      <c r="B773" s="36" t="s">
        <v>1587</v>
      </c>
      <c r="C773" s="31" t="s">
        <v>716</v>
      </c>
      <c r="D773" s="200"/>
      <c r="E773" s="31"/>
      <c r="F773" s="31"/>
    </row>
    <row r="774" customFormat="false" ht="15" hidden="false" customHeight="false" outlineLevel="0" collapsed="false">
      <c r="A774" s="220" t="s">
        <v>919</v>
      </c>
      <c r="B774" s="36" t="s">
        <v>1588</v>
      </c>
      <c r="C774" s="31" t="s">
        <v>716</v>
      </c>
      <c r="D774" s="200"/>
      <c r="E774" s="31"/>
      <c r="F774" s="31"/>
    </row>
    <row r="775" customFormat="false" ht="15" hidden="false" customHeight="false" outlineLevel="0" collapsed="false">
      <c r="A775" s="220" t="s">
        <v>913</v>
      </c>
      <c r="B775" s="36" t="s">
        <v>1586</v>
      </c>
      <c r="C775" s="31" t="s">
        <v>716</v>
      </c>
      <c r="D775" s="200"/>
      <c r="E775" s="31"/>
      <c r="F775" s="31"/>
    </row>
    <row r="776" customFormat="false" ht="15" hidden="false" customHeight="false" outlineLevel="0" collapsed="false">
      <c r="A776" s="173" t="s">
        <v>914</v>
      </c>
      <c r="B776" s="36" t="s">
        <v>1586</v>
      </c>
      <c r="C776" s="31" t="s">
        <v>716</v>
      </c>
      <c r="D776" s="200"/>
      <c r="E776" s="31"/>
      <c r="F776" s="31"/>
    </row>
    <row r="777" customFormat="false" ht="15" hidden="false" customHeight="false" outlineLevel="0" collapsed="false">
      <c r="A777" s="220" t="s">
        <v>909</v>
      </c>
      <c r="B777" s="36" t="s">
        <v>1589</v>
      </c>
      <c r="C777" s="31" t="s">
        <v>716</v>
      </c>
      <c r="D777" s="200"/>
      <c r="E777" s="31"/>
      <c r="F777" s="31"/>
    </row>
    <row r="778" customFormat="false" ht="15" hidden="false" customHeight="false" outlineLevel="0" collapsed="false">
      <c r="A778" s="220" t="s">
        <v>911</v>
      </c>
      <c r="B778" s="36" t="s">
        <v>1588</v>
      </c>
      <c r="C778" s="31" t="s">
        <v>716</v>
      </c>
      <c r="D778" s="200"/>
      <c r="E778" s="31"/>
      <c r="F778" s="31"/>
    </row>
    <row r="779" customFormat="false" ht="15" hidden="false" customHeight="false" outlineLevel="0" collapsed="false">
      <c r="A779" s="220" t="s">
        <v>921</v>
      </c>
      <c r="B779" s="36" t="s">
        <v>1586</v>
      </c>
      <c r="C779" s="31" t="s">
        <v>716</v>
      </c>
      <c r="D779" s="200"/>
      <c r="E779" s="31"/>
      <c r="F779" s="31"/>
    </row>
    <row r="780" customFormat="false" ht="15" hidden="false" customHeight="false" outlineLevel="0" collapsed="false">
      <c r="A780" s="173" t="s">
        <v>922</v>
      </c>
      <c r="B780" s="36" t="s">
        <v>1586</v>
      </c>
      <c r="C780" s="31" t="s">
        <v>716</v>
      </c>
      <c r="D780" s="200"/>
      <c r="E780" s="31"/>
      <c r="F780" s="31"/>
    </row>
    <row r="781" customFormat="false" ht="15" hidden="false" customHeight="false" outlineLevel="0" collapsed="false">
      <c r="A781" s="220" t="s">
        <v>924</v>
      </c>
      <c r="B781" s="36" t="s">
        <v>1586</v>
      </c>
      <c r="C781" s="31" t="s">
        <v>716</v>
      </c>
      <c r="D781" s="200"/>
      <c r="E781" s="31"/>
      <c r="F781" s="31"/>
    </row>
    <row r="782" customFormat="false" ht="15" hidden="false" customHeight="false" outlineLevel="0" collapsed="false">
      <c r="A782" s="206" t="s">
        <v>925</v>
      </c>
      <c r="B782" s="36" t="s">
        <v>1586</v>
      </c>
      <c r="C782" s="31" t="s">
        <v>716</v>
      </c>
      <c r="D782" s="200"/>
      <c r="E782" s="31"/>
      <c r="F782" s="31"/>
    </row>
    <row r="783" customFormat="false" ht="15" hidden="false" customHeight="false" outlineLevel="0" collapsed="false">
      <c r="A783" s="151"/>
      <c r="B783" s="36"/>
      <c r="C783" s="31"/>
      <c r="D783" s="31"/>
      <c r="E783" s="31"/>
      <c r="F783" s="31"/>
    </row>
    <row r="784" customFormat="false" ht="15" hidden="false" customHeight="false" outlineLevel="0" collapsed="false">
      <c r="A784" s="219" t="s">
        <v>893</v>
      </c>
      <c r="B784" s="36" t="s">
        <v>1587</v>
      </c>
      <c r="C784" s="31" t="s">
        <v>716</v>
      </c>
      <c r="D784" s="200"/>
      <c r="E784" s="31"/>
      <c r="F784" s="31"/>
    </row>
    <row r="785" customFormat="false" ht="15" hidden="false" customHeight="false" outlineLevel="0" collapsed="false">
      <c r="A785" s="173" t="s">
        <v>894</v>
      </c>
      <c r="B785" s="36" t="s">
        <v>1587</v>
      </c>
      <c r="C785" s="31" t="s">
        <v>716</v>
      </c>
      <c r="D785" s="200"/>
      <c r="E785" s="31"/>
      <c r="F785" s="31"/>
    </row>
    <row r="786" customFormat="false" ht="15" hidden="false" customHeight="false" outlineLevel="0" collapsed="false">
      <c r="A786" s="220" t="s">
        <v>896</v>
      </c>
      <c r="B786" s="36" t="s">
        <v>1588</v>
      </c>
      <c r="C786" s="31" t="s">
        <v>716</v>
      </c>
      <c r="D786" s="200"/>
      <c r="E786" s="31"/>
      <c r="F786" s="31"/>
    </row>
    <row r="787" customFormat="false" ht="15" hidden="false" customHeight="false" outlineLevel="0" collapsed="false">
      <c r="A787" s="220" t="s">
        <v>898</v>
      </c>
      <c r="B787" s="36" t="s">
        <v>1590</v>
      </c>
      <c r="C787" s="31" t="s">
        <v>716</v>
      </c>
      <c r="D787" s="200"/>
      <c r="E787" s="31"/>
      <c r="F787" s="203"/>
    </row>
    <row r="788" customFormat="false" ht="15" hidden="false" customHeight="false" outlineLevel="0" collapsed="false">
      <c r="A788" s="220" t="s">
        <v>886</v>
      </c>
      <c r="B788" s="36" t="s">
        <v>1591</v>
      </c>
      <c r="C788" s="31" t="s">
        <v>716</v>
      </c>
      <c r="D788" s="200"/>
      <c r="E788" s="31"/>
      <c r="F788" s="31"/>
    </row>
    <row r="789" customFormat="false" ht="15" hidden="false" customHeight="false" outlineLevel="0" collapsed="false">
      <c r="A789" s="173" t="s">
        <v>887</v>
      </c>
      <c r="B789" s="36" t="s">
        <v>1591</v>
      </c>
      <c r="C789" s="31" t="s">
        <v>716</v>
      </c>
      <c r="D789" s="200"/>
      <c r="E789" s="31"/>
      <c r="F789" s="31"/>
    </row>
    <row r="790" customFormat="false" ht="15" hidden="false" customHeight="false" outlineLevel="0" collapsed="false">
      <c r="A790" s="220" t="s">
        <v>889</v>
      </c>
      <c r="B790" s="36" t="s">
        <v>1589</v>
      </c>
      <c r="C790" s="31" t="s">
        <v>716</v>
      </c>
      <c r="D790" s="200"/>
      <c r="E790" s="31"/>
      <c r="F790" s="31"/>
    </row>
    <row r="791" customFormat="false" ht="15" hidden="false" customHeight="false" outlineLevel="0" collapsed="false">
      <c r="A791" s="220" t="s">
        <v>891</v>
      </c>
      <c r="B791" s="36" t="s">
        <v>1588</v>
      </c>
      <c r="C791" s="31" t="s">
        <v>716</v>
      </c>
      <c r="D791" s="200"/>
      <c r="E791" s="31"/>
      <c r="F791" s="31"/>
    </row>
    <row r="792" customFormat="false" ht="15" hidden="false" customHeight="false" outlineLevel="0" collapsed="false">
      <c r="A792" s="220" t="s">
        <v>900</v>
      </c>
      <c r="B792" s="36" t="s">
        <v>1587</v>
      </c>
      <c r="C792" s="31" t="s">
        <v>716</v>
      </c>
      <c r="D792" s="200"/>
      <c r="E792" s="31"/>
      <c r="F792" s="31"/>
    </row>
    <row r="793" customFormat="false" ht="15" hidden="false" customHeight="false" outlineLevel="0" collapsed="false">
      <c r="A793" s="173" t="s">
        <v>901</v>
      </c>
      <c r="B793" s="36" t="s">
        <v>1587</v>
      </c>
      <c r="C793" s="31" t="s">
        <v>716</v>
      </c>
      <c r="D793" s="200"/>
      <c r="E793" s="31"/>
      <c r="F793" s="31"/>
    </row>
    <row r="794" customFormat="false" ht="15" hidden="false" customHeight="false" outlineLevel="0" collapsed="false">
      <c r="A794" s="220" t="s">
        <v>883</v>
      </c>
      <c r="B794" s="36" t="s">
        <v>1591</v>
      </c>
      <c r="C794" s="31" t="s">
        <v>716</v>
      </c>
      <c r="D794" s="200"/>
      <c r="E794" s="31"/>
      <c r="F794" s="31"/>
    </row>
    <row r="795" customFormat="false" ht="15" hidden="false" customHeight="false" outlineLevel="0" collapsed="false">
      <c r="A795" s="206" t="s">
        <v>884</v>
      </c>
      <c r="B795" s="36" t="s">
        <v>1591</v>
      </c>
      <c r="C795" s="31" t="s">
        <v>716</v>
      </c>
      <c r="D795" s="200"/>
      <c r="E795" s="31"/>
      <c r="F795" s="31"/>
    </row>
    <row r="796" customFormat="false" ht="15" hidden="false" customHeight="false" outlineLevel="0" collapsed="false">
      <c r="A796" s="151"/>
      <c r="B796" s="36"/>
      <c r="C796" s="31"/>
      <c r="D796" s="31"/>
      <c r="E796" s="31"/>
      <c r="F796" s="31"/>
    </row>
    <row r="797" customFormat="false" ht="15" hidden="false" customHeight="false" outlineLevel="0" collapsed="false">
      <c r="A797" s="219" t="s">
        <v>877</v>
      </c>
      <c r="B797" s="36" t="s">
        <v>1589</v>
      </c>
      <c r="C797" s="31" t="s">
        <v>716</v>
      </c>
      <c r="D797" s="200"/>
      <c r="E797" s="31"/>
      <c r="F797" s="31"/>
    </row>
    <row r="798" customFormat="false" ht="15" hidden="false" customHeight="false" outlineLevel="0" collapsed="false">
      <c r="A798" s="220" t="s">
        <v>879</v>
      </c>
      <c r="B798" s="36" t="s">
        <v>1588</v>
      </c>
      <c r="C798" s="31" t="s">
        <v>716</v>
      </c>
      <c r="D798" s="200"/>
      <c r="E798" s="31"/>
      <c r="F798" s="31"/>
    </row>
    <row r="799" customFormat="false" ht="15" hidden="false" customHeight="false" outlineLevel="0" collapsed="false">
      <c r="A799" s="220"/>
      <c r="B799" s="36"/>
      <c r="C799" s="31"/>
      <c r="D799" s="200"/>
      <c r="E799" s="31"/>
      <c r="F799" s="31"/>
    </row>
    <row r="800" customFormat="false" ht="15" hidden="false" customHeight="false" outlineLevel="0" collapsed="false">
      <c r="A800" s="220" t="s">
        <v>871</v>
      </c>
      <c r="B800" s="36" t="s">
        <v>1591</v>
      </c>
      <c r="C800" s="31" t="s">
        <v>716</v>
      </c>
      <c r="D800" s="200"/>
      <c r="E800" s="31"/>
      <c r="F800" s="31"/>
    </row>
    <row r="801" customFormat="false" ht="15" hidden="false" customHeight="false" outlineLevel="0" collapsed="false">
      <c r="A801" s="220" t="s">
        <v>873</v>
      </c>
      <c r="B801" s="36" t="s">
        <v>1589</v>
      </c>
      <c r="C801" s="31" t="s">
        <v>716</v>
      </c>
      <c r="D801" s="200"/>
      <c r="E801" s="31"/>
      <c r="F801" s="31"/>
    </row>
    <row r="802" customFormat="false" ht="15" hidden="false" customHeight="false" outlineLevel="0" collapsed="false">
      <c r="A802" s="220" t="s">
        <v>875</v>
      </c>
      <c r="B802" s="36" t="s">
        <v>1588</v>
      </c>
      <c r="C802" s="31" t="s">
        <v>716</v>
      </c>
      <c r="D802" s="200"/>
      <c r="E802" s="31"/>
      <c r="F802" s="31"/>
    </row>
    <row r="803" customFormat="false" ht="15" hidden="false" customHeight="false" outlineLevel="0" collapsed="false">
      <c r="A803" s="220" t="s">
        <v>903</v>
      </c>
      <c r="B803" s="36" t="s">
        <v>1587</v>
      </c>
      <c r="C803" s="31" t="s">
        <v>716</v>
      </c>
      <c r="D803" s="200"/>
      <c r="E803" s="31"/>
      <c r="F803" s="31"/>
    </row>
    <row r="804" customFormat="false" ht="15" hidden="false" customHeight="false" outlineLevel="0" collapsed="false">
      <c r="A804" s="173" t="s">
        <v>904</v>
      </c>
      <c r="B804" s="36" t="s">
        <v>1587</v>
      </c>
      <c r="C804" s="31" t="s">
        <v>716</v>
      </c>
      <c r="D804" s="200"/>
      <c r="E804" s="31"/>
      <c r="F804" s="31"/>
    </row>
    <row r="805" customFormat="false" ht="15" hidden="false" customHeight="false" outlineLevel="0" collapsed="false">
      <c r="A805" s="210"/>
      <c r="B805" s="36"/>
      <c r="C805" s="31"/>
      <c r="D805" s="31"/>
      <c r="E805" s="31"/>
      <c r="F805" s="31"/>
    </row>
    <row r="806" customFormat="false" ht="15" hidden="false" customHeight="false" outlineLevel="0" collapsed="false">
      <c r="A806" s="151"/>
      <c r="B806" s="36"/>
      <c r="C806" s="31"/>
      <c r="D806" s="31"/>
      <c r="E806" s="31"/>
      <c r="F806" s="31"/>
    </row>
    <row r="807" customFormat="false" ht="15" hidden="false" customHeight="false" outlineLevel="0" collapsed="false">
      <c r="A807" s="219" t="s">
        <v>927</v>
      </c>
      <c r="B807" s="36" t="s">
        <v>1590</v>
      </c>
      <c r="C807" s="31" t="s">
        <v>774</v>
      </c>
      <c r="D807" s="203"/>
      <c r="E807" s="31"/>
      <c r="F807" s="200"/>
    </row>
    <row r="808" customFormat="false" ht="15" hidden="false" customHeight="false" outlineLevel="0" collapsed="false">
      <c r="A808" s="220" t="s">
        <v>929</v>
      </c>
      <c r="B808" s="36" t="s">
        <v>1590</v>
      </c>
      <c r="C808" s="31" t="s">
        <v>774</v>
      </c>
      <c r="D808" s="203"/>
      <c r="E808" s="31"/>
      <c r="F808" s="200"/>
    </row>
    <row r="809" customFormat="false" ht="15" hidden="false" customHeight="false" outlineLevel="0" collapsed="false">
      <c r="A809" s="220" t="s">
        <v>932</v>
      </c>
      <c r="B809" s="36" t="s">
        <v>1590</v>
      </c>
      <c r="C809" s="31" t="s">
        <v>774</v>
      </c>
      <c r="D809" s="203"/>
      <c r="E809" s="31"/>
      <c r="F809" s="200"/>
    </row>
    <row r="810" customFormat="false" ht="15" hidden="false" customHeight="false" outlineLevel="0" collapsed="false">
      <c r="A810" s="220" t="s">
        <v>881</v>
      </c>
      <c r="B810" s="36" t="s">
        <v>1590</v>
      </c>
      <c r="C810" s="31" t="s">
        <v>774</v>
      </c>
      <c r="D810" s="203"/>
      <c r="E810" s="31"/>
      <c r="F810" s="200"/>
    </row>
    <row r="811" customFormat="false" ht="15" hidden="false" customHeight="false" outlineLevel="0" collapsed="false">
      <c r="A811" s="220" t="s">
        <v>935</v>
      </c>
      <c r="B811" s="36" t="s">
        <v>1590</v>
      </c>
      <c r="C811" s="31" t="s">
        <v>774</v>
      </c>
      <c r="D811" s="203"/>
      <c r="E811" s="31"/>
      <c r="F811" s="200"/>
    </row>
    <row r="812" customFormat="false" ht="15" hidden="false" customHeight="false" outlineLevel="0" collapsed="false">
      <c r="A812" s="220"/>
      <c r="B812" s="36"/>
      <c r="C812" s="31"/>
      <c r="D812" s="31"/>
      <c r="E812" s="31"/>
      <c r="F812" s="31"/>
    </row>
    <row r="813" customFormat="false" ht="15" hidden="false" customHeight="false" outlineLevel="0" collapsed="false">
      <c r="A813" s="220"/>
      <c r="B813" s="36"/>
      <c r="C813" s="31"/>
      <c r="D813" s="31"/>
      <c r="E813" s="31"/>
      <c r="F813" s="31"/>
    </row>
    <row r="814" customFormat="false" ht="15" hidden="false" customHeight="false" outlineLevel="0" collapsed="false">
      <c r="A814" s="210"/>
      <c r="B814" s="36"/>
      <c r="C814" s="31"/>
      <c r="D814" s="31"/>
      <c r="E814" s="31"/>
      <c r="F814" s="31"/>
    </row>
    <row r="815" customFormat="false" ht="15" hidden="false" customHeight="false" outlineLevel="0" collapsed="false">
      <c r="A815" s="151"/>
      <c r="B815" s="36"/>
      <c r="C815" s="31"/>
      <c r="D815" s="31"/>
      <c r="E815" s="31"/>
      <c r="F815" s="31"/>
    </row>
    <row r="816" customFormat="false" ht="15" hidden="false" customHeight="false" outlineLevel="0" collapsed="false">
      <c r="A816" s="219" t="s">
        <v>967</v>
      </c>
      <c r="B816" s="36" t="s">
        <v>1592</v>
      </c>
      <c r="C816" s="31" t="s">
        <v>716</v>
      </c>
      <c r="D816" s="200"/>
      <c r="E816" s="31"/>
      <c r="F816" s="31"/>
    </row>
    <row r="817" customFormat="false" ht="15" hidden="false" customHeight="false" outlineLevel="0" collapsed="false">
      <c r="A817" s="220" t="s">
        <v>969</v>
      </c>
      <c r="B817" s="36" t="s">
        <v>1592</v>
      </c>
      <c r="C817" s="31" t="s">
        <v>716</v>
      </c>
      <c r="D817" s="200"/>
      <c r="E817" s="31"/>
      <c r="F817" s="31"/>
    </row>
    <row r="818" customFormat="false" ht="15" hidden="false" customHeight="false" outlineLevel="0" collapsed="false">
      <c r="A818" s="220" t="s">
        <v>971</v>
      </c>
      <c r="B818" s="36" t="s">
        <v>1593</v>
      </c>
      <c r="C818" s="31" t="s">
        <v>716</v>
      </c>
      <c r="D818" s="200"/>
      <c r="E818" s="31"/>
      <c r="F818" s="31"/>
    </row>
    <row r="819" customFormat="false" ht="15" hidden="false" customHeight="false" outlineLevel="0" collapsed="false">
      <c r="A819" s="220" t="s">
        <v>961</v>
      </c>
      <c r="B819" s="36" t="s">
        <v>1594</v>
      </c>
      <c r="C819" s="31" t="s">
        <v>716</v>
      </c>
      <c r="D819" s="200"/>
      <c r="E819" s="31"/>
      <c r="F819" s="31"/>
    </row>
    <row r="820" customFormat="false" ht="15" hidden="false" customHeight="false" outlineLevel="0" collapsed="false">
      <c r="A820" s="220" t="s">
        <v>963</v>
      </c>
      <c r="B820" s="36" t="s">
        <v>1589</v>
      </c>
      <c r="C820" s="31" t="s">
        <v>716</v>
      </c>
      <c r="D820" s="200"/>
      <c r="E820" s="31"/>
      <c r="F820" s="31"/>
    </row>
    <row r="821" customFormat="false" ht="15" hidden="false" customHeight="false" outlineLevel="0" collapsed="false">
      <c r="A821" s="220" t="s">
        <v>965</v>
      </c>
      <c r="B821" s="36" t="s">
        <v>1593</v>
      </c>
      <c r="C821" s="31" t="s">
        <v>716</v>
      </c>
      <c r="D821" s="200"/>
      <c r="E821" s="31"/>
      <c r="F821" s="31"/>
    </row>
    <row r="822" customFormat="false" ht="15" hidden="false" customHeight="false" outlineLevel="0" collapsed="false">
      <c r="A822" s="220"/>
      <c r="B822" s="36"/>
      <c r="C822" s="31"/>
      <c r="D822" s="31"/>
      <c r="E822" s="31"/>
      <c r="F822" s="31"/>
    </row>
    <row r="823" customFormat="false" ht="15" hidden="false" customHeight="false" outlineLevel="0" collapsed="false">
      <c r="A823" s="210"/>
      <c r="B823" s="36"/>
      <c r="C823" s="31"/>
      <c r="D823" s="31"/>
      <c r="E823" s="31"/>
      <c r="F823" s="31"/>
    </row>
    <row r="824" customFormat="false" ht="15" hidden="false" customHeight="false" outlineLevel="0" collapsed="false">
      <c r="A824" s="151"/>
      <c r="B824" s="36"/>
      <c r="C824" s="31"/>
      <c r="D824" s="31"/>
      <c r="E824" s="31"/>
      <c r="F824" s="31"/>
    </row>
    <row r="825" customFormat="false" ht="15" hidden="false" customHeight="false" outlineLevel="0" collapsed="false">
      <c r="A825" s="219" t="s">
        <v>955</v>
      </c>
      <c r="B825" s="36" t="s">
        <v>1592</v>
      </c>
      <c r="C825" s="31" t="s">
        <v>716</v>
      </c>
      <c r="D825" s="200"/>
      <c r="E825" s="31"/>
      <c r="F825" s="31"/>
    </row>
    <row r="826" customFormat="false" ht="15" hidden="false" customHeight="false" outlineLevel="0" collapsed="false">
      <c r="A826" s="220" t="s">
        <v>957</v>
      </c>
      <c r="B826" s="36" t="s">
        <v>1593</v>
      </c>
      <c r="C826" s="31" t="s">
        <v>716</v>
      </c>
      <c r="D826" s="200"/>
      <c r="E826" s="31"/>
      <c r="F826" s="31"/>
    </row>
    <row r="827" customFormat="false" ht="15" hidden="false" customHeight="false" outlineLevel="0" collapsed="false">
      <c r="A827" s="220" t="s">
        <v>959</v>
      </c>
      <c r="B827" s="36" t="s">
        <v>1595</v>
      </c>
      <c r="C827" s="31" t="s">
        <v>716</v>
      </c>
      <c r="D827" s="200"/>
      <c r="E827" s="31"/>
      <c r="F827" s="203"/>
    </row>
    <row r="828" customFormat="false" ht="15" hidden="false" customHeight="false" outlineLevel="0" collapsed="false">
      <c r="A828" s="220" t="s">
        <v>949</v>
      </c>
      <c r="B828" s="36" t="s">
        <v>1594</v>
      </c>
      <c r="C828" s="31" t="s">
        <v>716</v>
      </c>
      <c r="D828" s="200"/>
      <c r="E828" s="31"/>
      <c r="F828" s="31"/>
    </row>
    <row r="829" customFormat="false" ht="15" hidden="false" customHeight="false" outlineLevel="0" collapsed="false">
      <c r="A829" s="220" t="s">
        <v>951</v>
      </c>
      <c r="B829" s="36" t="s">
        <v>1589</v>
      </c>
      <c r="C829" s="31" t="s">
        <v>716</v>
      </c>
      <c r="D829" s="200"/>
      <c r="E829" s="31"/>
      <c r="F829" s="31"/>
    </row>
    <row r="830" customFormat="false" ht="15" hidden="false" customHeight="false" outlineLevel="0" collapsed="false">
      <c r="A830" s="220" t="s">
        <v>953</v>
      </c>
      <c r="B830" s="36" t="s">
        <v>1593</v>
      </c>
      <c r="C830" s="31" t="s">
        <v>716</v>
      </c>
      <c r="D830" s="200"/>
      <c r="E830" s="31"/>
      <c r="F830" s="31"/>
    </row>
    <row r="831" customFormat="false" ht="15" hidden="false" customHeight="false" outlineLevel="0" collapsed="false">
      <c r="A831" s="220"/>
      <c r="B831" s="36"/>
      <c r="C831" s="31"/>
      <c r="D831" s="31"/>
      <c r="E831" s="31"/>
      <c r="F831" s="31"/>
    </row>
    <row r="832" customFormat="false" ht="15" hidden="false" customHeight="false" outlineLevel="0" collapsed="false">
      <c r="A832" s="210"/>
      <c r="B832" s="36"/>
      <c r="C832" s="31"/>
      <c r="D832" s="31"/>
      <c r="E832" s="31"/>
      <c r="F832" s="31"/>
    </row>
    <row r="833" customFormat="false" ht="15" hidden="false" customHeight="false" outlineLevel="0" collapsed="false">
      <c r="A833" s="151"/>
      <c r="B833" s="36"/>
      <c r="C833" s="31"/>
      <c r="D833" s="31"/>
      <c r="E833" s="31"/>
      <c r="F833" s="31"/>
    </row>
    <row r="834" customFormat="false" ht="15" hidden="false" customHeight="false" outlineLevel="0" collapsed="false">
      <c r="A834" s="219" t="s">
        <v>943</v>
      </c>
      <c r="B834" s="36" t="s">
        <v>1589</v>
      </c>
      <c r="C834" s="31" t="s">
        <v>716</v>
      </c>
      <c r="D834" s="200"/>
      <c r="E834" s="31"/>
      <c r="F834" s="31"/>
    </row>
    <row r="835" customFormat="false" ht="15" hidden="false" customHeight="false" outlineLevel="0" collapsed="false">
      <c r="A835" s="220" t="s">
        <v>945</v>
      </c>
      <c r="B835" s="36" t="s">
        <v>1588</v>
      </c>
      <c r="C835" s="31" t="s">
        <v>716</v>
      </c>
      <c r="D835" s="200"/>
      <c r="E835" s="31"/>
      <c r="F835" s="31"/>
    </row>
    <row r="836" customFormat="false" ht="15" hidden="false" customHeight="false" outlineLevel="0" collapsed="false">
      <c r="A836" s="220"/>
      <c r="B836" s="36"/>
      <c r="C836" s="31"/>
      <c r="D836" s="200"/>
      <c r="E836" s="31"/>
      <c r="F836" s="31"/>
    </row>
    <row r="837" customFormat="false" ht="15" hidden="false" customHeight="false" outlineLevel="0" collapsed="false">
      <c r="A837" s="220" t="s">
        <v>937</v>
      </c>
      <c r="B837" s="36" t="s">
        <v>1594</v>
      </c>
      <c r="C837" s="31" t="s">
        <v>716</v>
      </c>
      <c r="D837" s="200"/>
      <c r="E837" s="31"/>
      <c r="F837" s="31"/>
    </row>
    <row r="838" customFormat="false" ht="15" hidden="false" customHeight="false" outlineLevel="0" collapsed="false">
      <c r="A838" s="220" t="s">
        <v>939</v>
      </c>
      <c r="B838" s="36" t="s">
        <v>1589</v>
      </c>
      <c r="C838" s="31" t="s">
        <v>716</v>
      </c>
      <c r="D838" s="200"/>
      <c r="E838" s="31"/>
      <c r="F838" s="31"/>
    </row>
    <row r="839" customFormat="false" ht="15" hidden="false" customHeight="false" outlineLevel="0" collapsed="false">
      <c r="A839" s="220" t="s">
        <v>941</v>
      </c>
      <c r="B839" s="36" t="s">
        <v>1588</v>
      </c>
      <c r="C839" s="31" t="s">
        <v>716</v>
      </c>
      <c r="D839" s="200"/>
      <c r="E839" s="31"/>
      <c r="F839" s="31"/>
    </row>
    <row r="840" customFormat="false" ht="15" hidden="false" customHeight="false" outlineLevel="0" collapsed="false">
      <c r="A840" s="220"/>
      <c r="B840" s="36"/>
      <c r="C840" s="31"/>
      <c r="D840" s="31"/>
      <c r="E840" s="31"/>
      <c r="F840" s="31"/>
    </row>
    <row r="841" customFormat="false" ht="15" hidden="false" customHeight="false" outlineLevel="0" collapsed="false">
      <c r="A841" s="210"/>
      <c r="B841" s="36"/>
      <c r="C841" s="31"/>
      <c r="D841" s="31"/>
      <c r="E841" s="31"/>
      <c r="F841" s="31"/>
    </row>
    <row r="842" customFormat="false" ht="15" hidden="false" customHeight="false" outlineLevel="0" collapsed="false">
      <c r="A842" s="151"/>
      <c r="B842" s="36"/>
      <c r="C842" s="31"/>
      <c r="D842" s="31"/>
      <c r="E842" s="31"/>
      <c r="F842" s="31"/>
    </row>
    <row r="843" customFormat="false" ht="15" hidden="false" customHeight="false" outlineLevel="0" collapsed="false">
      <c r="A843" s="219" t="s">
        <v>973</v>
      </c>
      <c r="B843" s="36" t="s">
        <v>1595</v>
      </c>
      <c r="C843" s="31" t="s">
        <v>774</v>
      </c>
      <c r="D843" s="203"/>
      <c r="E843" s="31"/>
      <c r="F843" s="200"/>
    </row>
    <row r="844" customFormat="false" ht="15" hidden="false" customHeight="false" outlineLevel="0" collapsed="false">
      <c r="A844" s="220" t="s">
        <v>975</v>
      </c>
      <c r="B844" s="36" t="s">
        <v>1595</v>
      </c>
      <c r="C844" s="31" t="s">
        <v>774</v>
      </c>
      <c r="D844" s="203"/>
      <c r="E844" s="31"/>
      <c r="F844" s="200"/>
    </row>
    <row r="845" customFormat="false" ht="15" hidden="false" customHeight="false" outlineLevel="0" collapsed="false">
      <c r="A845" s="220" t="s">
        <v>977</v>
      </c>
      <c r="B845" s="36" t="s">
        <v>1590</v>
      </c>
      <c r="C845" s="31" t="s">
        <v>774</v>
      </c>
      <c r="D845" s="203"/>
      <c r="E845" s="31"/>
      <c r="F845" s="200"/>
    </row>
    <row r="846" customFormat="false" ht="15" hidden="false" customHeight="false" outlineLevel="0" collapsed="false">
      <c r="A846" s="220" t="s">
        <v>947</v>
      </c>
      <c r="B846" s="36" t="s">
        <v>1595</v>
      </c>
      <c r="C846" s="31" t="s">
        <v>774</v>
      </c>
      <c r="D846" s="203"/>
      <c r="E846" s="31"/>
      <c r="F846" s="200"/>
    </row>
    <row r="847" customFormat="false" ht="15" hidden="false" customHeight="false" outlineLevel="0" collapsed="false">
      <c r="A847" s="220"/>
      <c r="B847" s="36"/>
      <c r="C847" s="31"/>
      <c r="D847" s="31"/>
      <c r="E847" s="31"/>
      <c r="F847" s="31"/>
    </row>
    <row r="848" customFormat="false" ht="15" hidden="false" customHeight="false" outlineLevel="0" collapsed="false">
      <c r="A848" s="220"/>
      <c r="B848" s="36"/>
      <c r="C848" s="31"/>
      <c r="D848" s="31"/>
      <c r="E848" s="31"/>
      <c r="F848" s="31"/>
    </row>
    <row r="849" customFormat="false" ht="15" hidden="false" customHeight="false" outlineLevel="0" collapsed="false">
      <c r="A849" s="220"/>
      <c r="B849" s="36"/>
      <c r="C849" s="31"/>
      <c r="D849" s="31"/>
      <c r="E849" s="31"/>
      <c r="F849" s="31"/>
    </row>
    <row r="850" customFormat="false" ht="15" hidden="false" customHeight="false" outlineLevel="0" collapsed="false">
      <c r="A850" s="210"/>
      <c r="B850" s="36"/>
      <c r="C850" s="31"/>
      <c r="D850" s="31"/>
      <c r="E850" s="31"/>
      <c r="F850" s="31"/>
    </row>
    <row r="851" customFormat="false" ht="15" hidden="false" customHeight="false" outlineLevel="0" collapsed="false">
      <c r="A851" s="151"/>
      <c r="B851" s="36"/>
      <c r="C851" s="31"/>
      <c r="D851" s="31"/>
      <c r="E851" s="31"/>
      <c r="F851" s="31"/>
    </row>
    <row r="852" customFormat="false" ht="15" hidden="false" customHeight="false" outlineLevel="0" collapsed="false">
      <c r="A852" s="219" t="s">
        <v>997</v>
      </c>
      <c r="B852" s="36" t="s">
        <v>1592</v>
      </c>
      <c r="C852" s="31" t="s">
        <v>716</v>
      </c>
      <c r="D852" s="200"/>
      <c r="E852" s="31"/>
      <c r="F852" s="31"/>
    </row>
    <row r="853" customFormat="false" ht="15" hidden="false" customHeight="false" outlineLevel="0" collapsed="false">
      <c r="A853" s="220" t="s">
        <v>999</v>
      </c>
      <c r="B853" s="36" t="s">
        <v>1592</v>
      </c>
      <c r="C853" s="31" t="s">
        <v>716</v>
      </c>
      <c r="D853" s="200"/>
      <c r="E853" s="31"/>
      <c r="F853" s="31"/>
    </row>
    <row r="854" customFormat="false" ht="15" hidden="false" customHeight="false" outlineLevel="0" collapsed="false">
      <c r="A854" s="220" t="s">
        <v>1001</v>
      </c>
      <c r="B854" s="36" t="s">
        <v>1593</v>
      </c>
      <c r="C854" s="31" t="s">
        <v>716</v>
      </c>
      <c r="D854" s="200"/>
      <c r="E854" s="31"/>
      <c r="F854" s="31"/>
    </row>
    <row r="855" customFormat="false" ht="15" hidden="false" customHeight="false" outlineLevel="0" collapsed="false">
      <c r="A855" s="220" t="s">
        <v>991</v>
      </c>
      <c r="B855" s="36" t="s">
        <v>1594</v>
      </c>
      <c r="C855" s="31" t="s">
        <v>716</v>
      </c>
      <c r="D855" s="200"/>
      <c r="E855" s="31"/>
      <c r="F855" s="31"/>
    </row>
    <row r="856" customFormat="false" ht="15" hidden="false" customHeight="false" outlineLevel="0" collapsed="false">
      <c r="A856" s="220" t="s">
        <v>993</v>
      </c>
      <c r="B856" s="36" t="s">
        <v>1592</v>
      </c>
      <c r="C856" s="31" t="s">
        <v>716</v>
      </c>
      <c r="D856" s="200"/>
      <c r="E856" s="31"/>
      <c r="F856" s="31"/>
    </row>
    <row r="857" customFormat="false" ht="15" hidden="false" customHeight="false" outlineLevel="0" collapsed="false">
      <c r="A857" s="220" t="s">
        <v>995</v>
      </c>
      <c r="B857" s="36" t="s">
        <v>1593</v>
      </c>
      <c r="C857" s="31" t="s">
        <v>716</v>
      </c>
      <c r="D857" s="200"/>
      <c r="E857" s="31"/>
      <c r="F857" s="31"/>
    </row>
    <row r="858" customFormat="false" ht="15" hidden="false" customHeight="false" outlineLevel="0" collapsed="false">
      <c r="A858" s="220"/>
      <c r="B858" s="36"/>
      <c r="C858" s="31"/>
      <c r="D858" s="31"/>
      <c r="E858" s="31"/>
      <c r="F858" s="31"/>
    </row>
    <row r="859" customFormat="false" ht="15" hidden="false" customHeight="false" outlineLevel="0" collapsed="false">
      <c r="A859" s="210"/>
      <c r="B859" s="36"/>
      <c r="C859" s="31"/>
      <c r="D859" s="31"/>
      <c r="E859" s="31"/>
      <c r="F859" s="31"/>
    </row>
    <row r="860" customFormat="false" ht="15" hidden="false" customHeight="false" outlineLevel="0" collapsed="false">
      <c r="A860" s="151"/>
      <c r="B860" s="36"/>
      <c r="C860" s="31"/>
      <c r="D860" s="31"/>
      <c r="E860" s="31"/>
      <c r="F860" s="31"/>
    </row>
    <row r="861" customFormat="false" ht="15" hidden="false" customHeight="false" outlineLevel="0" collapsed="false">
      <c r="A861" s="219" t="s">
        <v>985</v>
      </c>
      <c r="B861" s="36" t="s">
        <v>1592</v>
      </c>
      <c r="C861" s="31" t="s">
        <v>716</v>
      </c>
      <c r="D861" s="200"/>
      <c r="E861" s="31"/>
      <c r="F861" s="31"/>
    </row>
    <row r="862" customFormat="false" ht="15" hidden="false" customHeight="false" outlineLevel="0" collapsed="false">
      <c r="A862" s="220" t="s">
        <v>987</v>
      </c>
      <c r="B862" s="36" t="s">
        <v>1593</v>
      </c>
      <c r="C862" s="31" t="s">
        <v>716</v>
      </c>
      <c r="D862" s="200"/>
      <c r="E862" s="31"/>
      <c r="F862" s="31"/>
    </row>
    <row r="863" customFormat="false" ht="15" hidden="false" customHeight="false" outlineLevel="0" collapsed="false">
      <c r="A863" s="220" t="s">
        <v>989</v>
      </c>
      <c r="B863" s="36" t="s">
        <v>1595</v>
      </c>
      <c r="C863" s="31" t="s">
        <v>716</v>
      </c>
      <c r="D863" s="200"/>
      <c r="E863" s="31"/>
      <c r="F863" s="203"/>
    </row>
    <row r="864" customFormat="false" ht="15" hidden="false" customHeight="false" outlineLevel="0" collapsed="false">
      <c r="A864" s="220" t="s">
        <v>979</v>
      </c>
      <c r="B864" s="36" t="s">
        <v>1594</v>
      </c>
      <c r="C864" s="31" t="s">
        <v>716</v>
      </c>
      <c r="D864" s="200"/>
      <c r="E864" s="31"/>
      <c r="F864" s="31"/>
    </row>
    <row r="865" customFormat="false" ht="15" hidden="false" customHeight="false" outlineLevel="0" collapsed="false">
      <c r="A865" s="220" t="s">
        <v>981</v>
      </c>
      <c r="B865" s="36" t="s">
        <v>1592</v>
      </c>
      <c r="C865" s="31" t="s">
        <v>716</v>
      </c>
      <c r="D865" s="200"/>
      <c r="E865" s="31"/>
      <c r="F865" s="31"/>
    </row>
    <row r="866" customFormat="false" ht="15" hidden="false" customHeight="false" outlineLevel="0" collapsed="false">
      <c r="A866" s="220" t="s">
        <v>983</v>
      </c>
      <c r="B866" s="36" t="s">
        <v>1593</v>
      </c>
      <c r="C866" s="31" t="s">
        <v>716</v>
      </c>
      <c r="D866" s="200"/>
      <c r="E866" s="31"/>
      <c r="F866" s="31"/>
    </row>
    <row r="867" customFormat="false" ht="15" hidden="false" customHeight="false" outlineLevel="0" collapsed="false">
      <c r="A867" s="220"/>
      <c r="B867" s="36"/>
      <c r="C867" s="31"/>
      <c r="D867" s="31"/>
      <c r="E867" s="31"/>
      <c r="F867" s="31"/>
    </row>
    <row r="868" customFormat="false" ht="15" hidden="false" customHeight="false" outlineLevel="0" collapsed="false">
      <c r="A868" s="219" t="s">
        <v>1003</v>
      </c>
      <c r="B868" s="36" t="s">
        <v>1595</v>
      </c>
      <c r="C868" s="31" t="s">
        <v>774</v>
      </c>
      <c r="D868" s="203"/>
      <c r="E868" s="31"/>
      <c r="F868" s="200"/>
    </row>
    <row r="869" customFormat="false" ht="15" hidden="false" customHeight="false" outlineLevel="0" collapsed="false">
      <c r="A869" s="220" t="s">
        <v>1005</v>
      </c>
      <c r="B869" s="36" t="s">
        <v>1595</v>
      </c>
      <c r="C869" s="31" t="s">
        <v>774</v>
      </c>
      <c r="D869" s="203"/>
      <c r="E869" s="31"/>
      <c r="F869" s="200"/>
    </row>
    <row r="870" customFormat="false" ht="15" hidden="false" customHeight="false" outlineLevel="0" collapsed="false">
      <c r="H870" s="0" t="s">
        <v>1560</v>
      </c>
    </row>
    <row r="872" customFormat="false" ht="15" hidden="false" customHeight="false" outlineLevel="0" collapsed="false">
      <c r="A872" s="162" t="s">
        <v>1030</v>
      </c>
      <c r="B872" s="36" t="str">
        <f aca="false">IF(LEFT(A872,3)="2.5", MID(A872,7,2),LEFT(A872,2))</f>
        <v>27</v>
      </c>
      <c r="C872" s="14" t="s">
        <v>177</v>
      </c>
      <c r="D872" s="227"/>
    </row>
    <row r="873" customFormat="false" ht="15" hidden="false" customHeight="false" outlineLevel="0" collapsed="false">
      <c r="A873" s="165" t="s">
        <v>1034</v>
      </c>
      <c r="B873" s="36" t="str">
        <f aca="false">IF(LEFT(A873,3)="2.5", MID(A873,7,2),LEFT(A873,2))</f>
        <v>27</v>
      </c>
      <c r="C873" s="31" t="s">
        <v>177</v>
      </c>
      <c r="D873" s="49"/>
      <c r="E873" s="31"/>
      <c r="F873" s="31"/>
    </row>
    <row r="874" customFormat="false" ht="15" hidden="false" customHeight="false" outlineLevel="0" collapsed="false">
      <c r="A874" s="229" t="s">
        <v>1596</v>
      </c>
      <c r="B874" s="36" t="str">
        <f aca="false">IF(LEFT(A874,3)="2.5", MID(A874,7,2),LEFT(A874,2))</f>
        <v>34</v>
      </c>
      <c r="C874" s="31" t="s">
        <v>177</v>
      </c>
      <c r="D874" s="49"/>
      <c r="E874" s="31"/>
      <c r="F874" s="31"/>
    </row>
    <row r="875" customFormat="false" ht="15" hidden="false" customHeight="false" outlineLevel="0" collapsed="false">
      <c r="A875" s="165" t="s">
        <v>1042</v>
      </c>
      <c r="B875" s="36" t="str">
        <f aca="false">IF(LEFT(A875,3)="2.5", MID(A875,7,2),LEFT(A875,2))</f>
        <v>25</v>
      </c>
      <c r="C875" s="31" t="s">
        <v>177</v>
      </c>
      <c r="D875" s="49"/>
      <c r="E875" s="31"/>
      <c r="F875" s="31"/>
    </row>
    <row r="876" customFormat="false" ht="15" hidden="false" customHeight="false" outlineLevel="0" collapsed="false">
      <c r="A876" s="165" t="s">
        <v>1046</v>
      </c>
      <c r="B876" s="36" t="str">
        <f aca="false">IF(LEFT(A876,3)="2.5", MID(A876,7,2),LEFT(A876,2))</f>
        <v>25</v>
      </c>
      <c r="C876" s="31" t="s">
        <v>177</v>
      </c>
      <c r="D876" s="49"/>
      <c r="E876" s="31"/>
      <c r="F876" s="31"/>
    </row>
    <row r="877" customFormat="false" ht="15" hidden="false" customHeight="false" outlineLevel="0" collapsed="false">
      <c r="A877" s="229" t="s">
        <v>1597</v>
      </c>
      <c r="B877" s="36" t="str">
        <f aca="false">IF(LEFT(A877,3)="2.5", MID(A877,7,2),LEFT(A877,2))</f>
        <v>34</v>
      </c>
      <c r="C877" s="31" t="s">
        <v>177</v>
      </c>
      <c r="D877" s="49"/>
      <c r="E877" s="31"/>
      <c r="F877" s="31"/>
    </row>
    <row r="878" customFormat="false" ht="15" hidden="false" customHeight="false" outlineLevel="0" collapsed="false">
      <c r="A878" s="165" t="s">
        <v>1054</v>
      </c>
      <c r="B878" s="36" t="str">
        <f aca="false">IF(LEFT(A878,3)="2.5", MID(A878,7,2),LEFT(A878,2))</f>
        <v>26</v>
      </c>
      <c r="C878" s="31" t="s">
        <v>177</v>
      </c>
      <c r="D878" s="49"/>
      <c r="E878" s="31"/>
      <c r="F878" s="31"/>
    </row>
    <row r="879" customFormat="false" ht="15" hidden="false" customHeight="false" outlineLevel="0" collapsed="false">
      <c r="A879" s="177"/>
      <c r="B879" s="36" t="str">
        <f aca="false">IF(LEFT(A879,3)="2.5", MID(A879,7,2),LEFT(A879,2))</f>
        <v/>
      </c>
      <c r="C879" s="31"/>
      <c r="D879" s="31"/>
      <c r="E879" s="31"/>
      <c r="F879" s="31"/>
    </row>
    <row r="880" customFormat="false" ht="15" hidden="false" customHeight="false" outlineLevel="0" collapsed="false">
      <c r="A880" s="16"/>
      <c r="B880" s="36" t="str">
        <f aca="false">IF(LEFT(A880,3)="2.5", MID(A880,7,2),LEFT(A880,2))</f>
        <v/>
      </c>
      <c r="C880" s="31"/>
      <c r="D880" s="31"/>
      <c r="E880" s="31"/>
      <c r="F880" s="31"/>
    </row>
    <row r="881" customFormat="false" ht="15" hidden="false" customHeight="false" outlineLevel="0" collapsed="false">
      <c r="A881" s="162" t="s">
        <v>1059</v>
      </c>
      <c r="B881" s="36" t="str">
        <f aca="false">IF(LEFT(A881,3)="2.5", MID(A881,7,2),LEFT(A881,2))</f>
        <v>25</v>
      </c>
      <c r="C881" s="31" t="s">
        <v>177</v>
      </c>
      <c r="D881" s="49"/>
      <c r="E881" s="31"/>
      <c r="F881" s="31"/>
    </row>
    <row r="882" customFormat="false" ht="15" hidden="false" customHeight="false" outlineLevel="0" collapsed="false">
      <c r="A882" s="165" t="s">
        <v>1063</v>
      </c>
      <c r="B882" s="36" t="str">
        <f aca="false">IF(LEFT(A882,3)="2.5", MID(A882,7,2),LEFT(A882,2))</f>
        <v>25</v>
      </c>
      <c r="C882" s="31" t="s">
        <v>177</v>
      </c>
      <c r="D882" s="49"/>
      <c r="E882" s="31"/>
      <c r="F882" s="31"/>
    </row>
    <row r="883" customFormat="false" ht="15" hidden="false" customHeight="false" outlineLevel="0" collapsed="false">
      <c r="A883" s="165" t="s">
        <v>1067</v>
      </c>
      <c r="B883" s="36" t="str">
        <f aca="false">IF(LEFT(A883,3)="2.5", MID(A883,7,2),LEFT(A883,2))</f>
        <v>25</v>
      </c>
      <c r="C883" s="31" t="s">
        <v>177</v>
      </c>
      <c r="D883" s="49"/>
      <c r="E883" s="31"/>
      <c r="F883" s="31"/>
    </row>
    <row r="884" customFormat="false" ht="15" hidden="false" customHeight="false" outlineLevel="0" collapsed="false">
      <c r="A884" s="165" t="s">
        <v>1071</v>
      </c>
      <c r="B884" s="36" t="str">
        <f aca="false">IF(LEFT(A884,3)="2.5", MID(A884,7,2),LEFT(A884,2))</f>
        <v>27</v>
      </c>
      <c r="C884" s="31" t="s">
        <v>177</v>
      </c>
      <c r="D884" s="49"/>
      <c r="E884" s="31"/>
      <c r="F884" s="31"/>
    </row>
    <row r="885" customFormat="false" ht="15" hidden="false" customHeight="false" outlineLevel="0" collapsed="false">
      <c r="A885" s="165" t="s">
        <v>1075</v>
      </c>
      <c r="B885" s="36" t="str">
        <f aca="false">IF(LEFT(A885,3)="2.5", MID(A885,7,2),LEFT(A885,2))</f>
        <v>27</v>
      </c>
      <c r="C885" s="31" t="s">
        <v>177</v>
      </c>
      <c r="D885" s="49"/>
      <c r="E885" s="31"/>
      <c r="F885" s="31"/>
    </row>
    <row r="886" customFormat="false" ht="15" hidden="false" customHeight="false" outlineLevel="0" collapsed="false">
      <c r="A886" s="165" t="s">
        <v>1079</v>
      </c>
      <c r="B886" s="36" t="str">
        <f aca="false">IF(LEFT(A886,3)="2.5", MID(A886,7,2),LEFT(A886,2))</f>
        <v>25</v>
      </c>
      <c r="C886" s="31" t="s">
        <v>177</v>
      </c>
      <c r="D886" s="49"/>
      <c r="E886" s="31"/>
      <c r="F886" s="31"/>
    </row>
    <row r="887" customFormat="false" ht="15" hidden="false" customHeight="false" outlineLevel="0" collapsed="false">
      <c r="A887" s="229" t="s">
        <v>1598</v>
      </c>
      <c r="B887" s="36" t="str">
        <f aca="false">IF(LEFT(A887,3)="2.5", MID(A887,7,2),LEFT(A887,2))</f>
        <v>34</v>
      </c>
      <c r="C887" s="31" t="s">
        <v>177</v>
      </c>
      <c r="D887" s="49"/>
      <c r="E887" s="31"/>
      <c r="F887" s="31"/>
    </row>
    <row r="888" customFormat="false" ht="15" hidden="false" customHeight="false" outlineLevel="0" collapsed="false">
      <c r="A888" s="233"/>
      <c r="B888" s="36" t="str">
        <f aca="false">IF(LEFT(A888,3)="2.5", MID(A888,7,2),LEFT(A888,2))</f>
        <v/>
      </c>
      <c r="C888" s="31"/>
      <c r="D888" s="31"/>
      <c r="E888" s="31"/>
      <c r="F888" s="31"/>
    </row>
    <row r="889" customFormat="false" ht="15" hidden="false" customHeight="false" outlineLevel="0" collapsed="false">
      <c r="A889" s="22"/>
      <c r="B889" s="36" t="str">
        <f aca="false">IF(LEFT(A889,3)="2.5", MID(A889,7,2),LEFT(A889,2))</f>
        <v/>
      </c>
      <c r="C889" s="31"/>
      <c r="D889" s="31"/>
      <c r="E889" s="31"/>
      <c r="F889" s="31"/>
    </row>
    <row r="890" customFormat="false" ht="15" hidden="false" customHeight="false" outlineLevel="0" collapsed="false">
      <c r="A890" s="162" t="s">
        <v>1088</v>
      </c>
      <c r="B890" s="36" t="str">
        <f aca="false">IF(LEFT(A890,3)="2.5", MID(A890,7,2),LEFT(A890,2))</f>
        <v>27</v>
      </c>
      <c r="C890" s="31" t="s">
        <v>177</v>
      </c>
      <c r="D890" s="49"/>
      <c r="E890" s="31"/>
      <c r="F890" s="31"/>
    </row>
    <row r="891" customFormat="false" ht="15" hidden="false" customHeight="false" outlineLevel="0" collapsed="false">
      <c r="A891" s="165" t="s">
        <v>1092</v>
      </c>
      <c r="B891" s="36" t="str">
        <f aca="false">IF(LEFT(A891,3)="2.5", MID(A891,7,2),LEFT(A891,2))</f>
        <v>27</v>
      </c>
      <c r="C891" s="31" t="s">
        <v>177</v>
      </c>
      <c r="D891" s="49"/>
      <c r="E891" s="31"/>
      <c r="F891" s="31"/>
    </row>
    <row r="892" customFormat="false" ht="15" hidden="false" customHeight="false" outlineLevel="0" collapsed="false">
      <c r="A892" s="165" t="s">
        <v>1096</v>
      </c>
      <c r="B892" s="36" t="str">
        <f aca="false">IF(LEFT(A892,3)="2.5", MID(A892,7,2),LEFT(A892,2))</f>
        <v>25</v>
      </c>
      <c r="C892" s="31" t="s">
        <v>177</v>
      </c>
      <c r="D892" s="49"/>
      <c r="E892" s="31"/>
      <c r="F892" s="31"/>
    </row>
    <row r="893" customFormat="false" ht="15" hidden="false" customHeight="false" outlineLevel="0" collapsed="false">
      <c r="A893" s="229" t="s">
        <v>1599</v>
      </c>
      <c r="B893" s="36" t="str">
        <f aca="false">IF(LEFT(A893,3)="2.5", MID(A893,7,2),LEFT(A893,2))</f>
        <v>34</v>
      </c>
      <c r="C893" s="31" t="s">
        <v>177</v>
      </c>
      <c r="D893" s="49"/>
      <c r="E893" s="31"/>
      <c r="F893" s="31"/>
    </row>
    <row r="894" customFormat="false" ht="15" hidden="false" customHeight="false" outlineLevel="0" collapsed="false">
      <c r="A894" s="165" t="s">
        <v>1104</v>
      </c>
      <c r="B894" s="36" t="str">
        <f aca="false">IF(LEFT(A894,3)="2.5", MID(A894,7,2),LEFT(A894,2))</f>
        <v>25</v>
      </c>
      <c r="C894" s="31" t="s">
        <v>177</v>
      </c>
      <c r="D894" s="49"/>
      <c r="E894" s="31"/>
      <c r="F894" s="31"/>
    </row>
    <row r="895" customFormat="false" ht="15" hidden="false" customHeight="false" outlineLevel="0" collapsed="false">
      <c r="A895" s="165" t="s">
        <v>1108</v>
      </c>
      <c r="B895" s="36" t="str">
        <f aca="false">IF(LEFT(A895,3)="2.5", MID(A895,7,2),LEFT(A895,2))</f>
        <v>26</v>
      </c>
      <c r="C895" s="31" t="s">
        <v>177</v>
      </c>
      <c r="D895" s="49"/>
      <c r="E895" s="31"/>
      <c r="F895" s="31"/>
    </row>
    <row r="896" customFormat="false" ht="15" hidden="false" customHeight="false" outlineLevel="0" collapsed="false">
      <c r="A896" s="165" t="s">
        <v>1112</v>
      </c>
      <c r="B896" s="36" t="str">
        <f aca="false">IF(LEFT(A896,3)="2.5", MID(A896,7,2),LEFT(A896,2))</f>
        <v>26</v>
      </c>
      <c r="C896" s="31" t="s">
        <v>177</v>
      </c>
      <c r="D896" s="49"/>
      <c r="E896" s="31"/>
      <c r="F896" s="31"/>
    </row>
    <row r="897" customFormat="false" ht="15" hidden="false" customHeight="false" outlineLevel="0" collapsed="false">
      <c r="A897" s="177" t="s">
        <v>1116</v>
      </c>
      <c r="B897" s="36" t="str">
        <f aca="false">IF(LEFT(A897,3)="2.5", MID(A897,7,2),LEFT(A897,2))</f>
        <v>26</v>
      </c>
      <c r="C897" s="31" t="s">
        <v>177</v>
      </c>
      <c r="D897" s="49"/>
      <c r="E897" s="31"/>
      <c r="F897" s="31"/>
    </row>
    <row r="898" customFormat="false" ht="15" hidden="false" customHeight="false" outlineLevel="0" collapsed="false">
      <c r="A898" s="16"/>
      <c r="B898" s="36" t="str">
        <f aca="false">IF(LEFT(A898,3)="2.5", MID(A898,7,2),LEFT(A898,2))</f>
        <v/>
      </c>
      <c r="C898" s="31"/>
      <c r="D898" s="31"/>
      <c r="E898" s="31"/>
      <c r="F898" s="31"/>
    </row>
    <row r="899" customFormat="false" ht="15" hidden="false" customHeight="false" outlineLevel="0" collapsed="false">
      <c r="A899" s="234" t="s">
        <v>1600</v>
      </c>
      <c r="B899" s="36" t="str">
        <f aca="false">IF(LEFT(A899,3)="2.5", MID(A899,7,2),LEFT(A899,2))</f>
        <v>34</v>
      </c>
      <c r="C899" s="31" t="s">
        <v>177</v>
      </c>
      <c r="D899" s="49"/>
      <c r="E899" s="31"/>
      <c r="F899" s="31"/>
      <c r="H899" s="0" t="s">
        <v>1601</v>
      </c>
    </row>
    <row r="900" customFormat="false" ht="15" hidden="false" customHeight="false" outlineLevel="0" collapsed="false">
      <c r="A900" s="165" t="s">
        <v>1125</v>
      </c>
      <c r="B900" s="36" t="str">
        <f aca="false">IF(LEFT(A900,3)="2.5", MID(A900,7,2),LEFT(A900,2))</f>
        <v>26</v>
      </c>
      <c r="C900" s="31" t="s">
        <v>177</v>
      </c>
      <c r="D900" s="49"/>
      <c r="E900" s="31"/>
      <c r="F900" s="31"/>
    </row>
    <row r="901" customFormat="false" ht="15" hidden="false" customHeight="false" outlineLevel="0" collapsed="false">
      <c r="A901" s="165" t="s">
        <v>1129</v>
      </c>
      <c r="B901" s="36" t="str">
        <f aca="false">IF(LEFT(A901,3)="2.5", MID(A901,7,2),LEFT(A901,2))</f>
        <v>27</v>
      </c>
      <c r="C901" s="31" t="s">
        <v>177</v>
      </c>
      <c r="D901" s="49"/>
      <c r="E901" s="31"/>
      <c r="F901" s="31"/>
    </row>
    <row r="902" customFormat="false" ht="15" hidden="false" customHeight="false" outlineLevel="0" collapsed="false">
      <c r="A902" s="229" t="s">
        <v>1602</v>
      </c>
      <c r="B902" s="36" t="str">
        <f aca="false">IF(LEFT(A902,3)="2.5", MID(A902,7,2),LEFT(A902,2))</f>
        <v>34</v>
      </c>
      <c r="C902" s="31" t="s">
        <v>177</v>
      </c>
      <c r="D902" s="49"/>
      <c r="E902" s="31"/>
      <c r="F902" s="31"/>
    </row>
    <row r="903" customFormat="false" ht="15" hidden="false" customHeight="false" outlineLevel="0" collapsed="false">
      <c r="A903" s="165" t="s">
        <v>1137</v>
      </c>
      <c r="B903" s="36" t="str">
        <f aca="false">IF(LEFT(A903,3)="2.5", MID(A903,7,2),LEFT(A903,2))</f>
        <v>27</v>
      </c>
      <c r="C903" s="31" t="s">
        <v>177</v>
      </c>
      <c r="D903" s="49"/>
      <c r="E903" s="31"/>
      <c r="F903" s="31"/>
    </row>
    <row r="904" customFormat="false" ht="15" hidden="false" customHeight="false" outlineLevel="0" collapsed="false">
      <c r="A904" s="165" t="s">
        <v>1141</v>
      </c>
      <c r="B904" s="36" t="str">
        <f aca="false">IF(LEFT(A904,3)="2.5", MID(A904,7,2),LEFT(A904,2))</f>
        <v>26</v>
      </c>
      <c r="C904" s="31" t="s">
        <v>177</v>
      </c>
      <c r="D904" s="49"/>
      <c r="E904" s="31"/>
      <c r="F904" s="31"/>
    </row>
    <row r="905" customFormat="false" ht="15" hidden="false" customHeight="false" outlineLevel="0" collapsed="false">
      <c r="A905" s="165" t="s">
        <v>1145</v>
      </c>
      <c r="B905" s="36" t="str">
        <f aca="false">IF(LEFT(A905,3)="2.5", MID(A905,7,2),LEFT(A905,2))</f>
        <v>26</v>
      </c>
      <c r="C905" s="31" t="s">
        <v>177</v>
      </c>
      <c r="D905" s="49"/>
      <c r="E905" s="31"/>
      <c r="F905" s="31"/>
    </row>
    <row r="906" customFormat="false" ht="15" hidden="false" customHeight="false" outlineLevel="0" collapsed="false">
      <c r="A906" s="177" t="s">
        <v>1149</v>
      </c>
      <c r="B906" s="36" t="str">
        <f aca="false">IF(LEFT(A906,3)="2.5", MID(A906,7,2),LEFT(A906,2))</f>
        <v>26</v>
      </c>
      <c r="C906" s="31" t="s">
        <v>177</v>
      </c>
      <c r="D906" s="49"/>
      <c r="E906" s="31"/>
      <c r="F906" s="31"/>
    </row>
    <row r="907" customFormat="false" ht="15" hidden="false" customHeight="false" outlineLevel="0" collapsed="false">
      <c r="A907" s="16"/>
      <c r="B907" s="36" t="str">
        <f aca="false">IF(LEFT(A907,3)="2.5", MID(A907,7,2),LEFT(A907,2))</f>
        <v/>
      </c>
      <c r="C907" s="31"/>
      <c r="D907" s="31"/>
      <c r="E907" s="31"/>
      <c r="F907" s="31"/>
    </row>
    <row r="908" customFormat="false" ht="15" hidden="false" customHeight="false" outlineLevel="0" collapsed="false">
      <c r="A908" s="162" t="s">
        <v>1152</v>
      </c>
      <c r="B908" s="36" t="str">
        <f aca="false">IF(LEFT(A908,3)="2.5", MID(A908,7,2),LEFT(A908,2))</f>
        <v>28</v>
      </c>
      <c r="C908" s="31" t="s">
        <v>177</v>
      </c>
      <c r="D908" s="49"/>
      <c r="E908" s="31"/>
      <c r="F908" s="31"/>
    </row>
    <row r="909" customFormat="false" ht="15" hidden="false" customHeight="false" outlineLevel="0" collapsed="false">
      <c r="A909" s="165" t="s">
        <v>1155</v>
      </c>
      <c r="B909" s="36" t="str">
        <f aca="false">IF(LEFT(A909,3)="2.5", MID(A909,7,2),LEFT(A909,2))</f>
        <v>28</v>
      </c>
      <c r="C909" s="31" t="s">
        <v>177</v>
      </c>
      <c r="D909" s="49"/>
      <c r="E909" s="31"/>
      <c r="F909" s="31"/>
    </row>
    <row r="910" customFormat="false" ht="15" hidden="false" customHeight="false" outlineLevel="0" collapsed="false">
      <c r="A910" s="229" t="s">
        <v>1603</v>
      </c>
      <c r="B910" s="36" t="str">
        <f aca="false">IF(LEFT(A910,3)="2.5", MID(A910,7,2),LEFT(A910,2))</f>
        <v>35</v>
      </c>
      <c r="C910" s="31" t="s">
        <v>177</v>
      </c>
      <c r="D910" s="49"/>
      <c r="E910" s="31"/>
      <c r="F910" s="49"/>
    </row>
    <row r="911" customFormat="false" ht="15" hidden="false" customHeight="false" outlineLevel="0" collapsed="false">
      <c r="A911" s="165" t="s">
        <v>1161</v>
      </c>
      <c r="B911" s="36" t="str">
        <f aca="false">IF(LEFT(A911,3)="2.5", MID(A911,7,2),LEFT(A911,2))</f>
        <v>30</v>
      </c>
      <c r="C911" s="31" t="s">
        <v>177</v>
      </c>
      <c r="D911" s="49"/>
      <c r="E911" s="31"/>
      <c r="F911" s="31"/>
    </row>
    <row r="912" customFormat="false" ht="15" hidden="false" customHeight="false" outlineLevel="0" collapsed="false">
      <c r="A912" s="165" t="s">
        <v>1164</v>
      </c>
      <c r="B912" s="36" t="str">
        <f aca="false">IF(LEFT(A912,3)="2.5", MID(A912,7,2),LEFT(A912,2))</f>
        <v>30</v>
      </c>
      <c r="C912" s="31" t="s">
        <v>177</v>
      </c>
      <c r="D912" s="49"/>
      <c r="E912" s="31"/>
      <c r="F912" s="31"/>
    </row>
    <row r="913" customFormat="false" ht="15" hidden="false" customHeight="false" outlineLevel="0" collapsed="false">
      <c r="A913" s="229" t="s">
        <v>1604</v>
      </c>
      <c r="B913" s="36" t="str">
        <f aca="false">IF(LEFT(A913,3)="2.5", MID(A913,7,2),LEFT(A913,2))</f>
        <v>35</v>
      </c>
      <c r="C913" s="31" t="s">
        <v>177</v>
      </c>
      <c r="D913" s="49"/>
      <c r="E913" s="31"/>
      <c r="F913" s="49"/>
    </row>
    <row r="914" customFormat="false" ht="15" hidden="false" customHeight="false" outlineLevel="0" collapsed="false">
      <c r="A914" s="165" t="s">
        <v>1170</v>
      </c>
      <c r="B914" s="36" t="str">
        <f aca="false">IF(LEFT(A914,3)="2.5", MID(A914,7,2),LEFT(A914,2))</f>
        <v>32</v>
      </c>
      <c r="C914" s="31" t="s">
        <v>177</v>
      </c>
      <c r="D914" s="49"/>
      <c r="E914" s="31"/>
      <c r="F914" s="31"/>
    </row>
    <row r="915" customFormat="false" ht="15" hidden="false" customHeight="false" outlineLevel="0" collapsed="false">
      <c r="A915" s="177"/>
      <c r="B915" s="36" t="str">
        <f aca="false">IF(LEFT(A915,3)="2.5", MID(A915,7,2),LEFT(A915,2))</f>
        <v/>
      </c>
      <c r="C915" s="31"/>
      <c r="D915" s="31"/>
      <c r="E915" s="31"/>
      <c r="F915" s="31"/>
    </row>
    <row r="916" customFormat="false" ht="15" hidden="false" customHeight="false" outlineLevel="0" collapsed="false">
      <c r="A916" s="16"/>
      <c r="B916" s="36" t="str">
        <f aca="false">IF(LEFT(A916,3)="2.5", MID(A916,7,2),LEFT(A916,2))</f>
        <v/>
      </c>
      <c r="C916" s="31"/>
      <c r="D916" s="31"/>
      <c r="E916" s="31"/>
      <c r="F916" s="31"/>
    </row>
    <row r="917" customFormat="false" ht="15" hidden="false" customHeight="false" outlineLevel="0" collapsed="false">
      <c r="A917" s="162" t="s">
        <v>1174</v>
      </c>
      <c r="B917" s="36" t="str">
        <f aca="false">IF(LEFT(A917,3)="2.5", MID(A917,7,2),LEFT(A917,2))</f>
        <v>30</v>
      </c>
      <c r="C917" s="31" t="s">
        <v>177</v>
      </c>
      <c r="D917" s="49"/>
      <c r="E917" s="31"/>
      <c r="F917" s="31"/>
    </row>
    <row r="918" customFormat="false" ht="15" hidden="false" customHeight="false" outlineLevel="0" collapsed="false">
      <c r="A918" s="165" t="s">
        <v>1177</v>
      </c>
      <c r="B918" s="36" t="str">
        <f aca="false">IF(LEFT(A918,3)="2.5", MID(A918,7,2),LEFT(A918,2))</f>
        <v>30</v>
      </c>
      <c r="C918" s="31" t="s">
        <v>177</v>
      </c>
      <c r="D918" s="49"/>
      <c r="E918" s="31"/>
      <c r="F918" s="31"/>
    </row>
    <row r="919" customFormat="false" ht="15" hidden="false" customHeight="false" outlineLevel="0" collapsed="false">
      <c r="A919" s="165" t="s">
        <v>1180</v>
      </c>
      <c r="B919" s="36" t="str">
        <f aca="false">IF(LEFT(A919,3)="2.5", MID(A919,7,2),LEFT(A919,2))</f>
        <v>30</v>
      </c>
      <c r="C919" s="31" t="s">
        <v>177</v>
      </c>
      <c r="D919" s="49"/>
      <c r="E919" s="31"/>
      <c r="F919" s="31"/>
    </row>
    <row r="920" customFormat="false" ht="15" hidden="false" customHeight="false" outlineLevel="0" collapsed="false">
      <c r="A920" s="165" t="s">
        <v>1183</v>
      </c>
      <c r="B920" s="36" t="str">
        <f aca="false">IF(LEFT(A920,3)="2.5", MID(A920,7,2),LEFT(A920,2))</f>
        <v>28</v>
      </c>
      <c r="C920" s="31" t="s">
        <v>177</v>
      </c>
      <c r="D920" s="49"/>
      <c r="E920" s="31"/>
      <c r="F920" s="31"/>
    </row>
    <row r="921" customFormat="false" ht="15" hidden="false" customHeight="false" outlineLevel="0" collapsed="false">
      <c r="A921" s="165" t="s">
        <v>1186</v>
      </c>
      <c r="B921" s="36" t="str">
        <f aca="false">IF(LEFT(A921,3)="2.5", MID(A921,7,2),LEFT(A921,2))</f>
        <v>28</v>
      </c>
      <c r="C921" s="31" t="s">
        <v>177</v>
      </c>
      <c r="D921" s="49"/>
      <c r="E921" s="31"/>
      <c r="F921" s="31"/>
    </row>
    <row r="922" customFormat="false" ht="15" hidden="false" customHeight="false" outlineLevel="0" collapsed="false">
      <c r="A922" s="165" t="s">
        <v>1189</v>
      </c>
      <c r="B922" s="36" t="str">
        <f aca="false">IF(LEFT(A922,3)="2.5", MID(A922,7,2),LEFT(A922,2))</f>
        <v>30</v>
      </c>
      <c r="C922" s="31" t="s">
        <v>177</v>
      </c>
      <c r="D922" s="49"/>
      <c r="E922" s="31"/>
      <c r="F922" s="31"/>
    </row>
    <row r="923" customFormat="false" ht="15" hidden="false" customHeight="false" outlineLevel="0" collapsed="false">
      <c r="A923" s="165"/>
      <c r="B923" s="36" t="str">
        <f aca="false">IF(LEFT(A923,3)="2.5", MID(A923,7,2),LEFT(A923,2))</f>
        <v/>
      </c>
      <c r="C923" s="31"/>
      <c r="D923" s="31"/>
      <c r="E923" s="31"/>
      <c r="F923" s="31"/>
    </row>
    <row r="924" customFormat="false" ht="15" hidden="false" customHeight="false" outlineLevel="0" collapsed="false">
      <c r="A924" s="177"/>
      <c r="B924" s="36" t="str">
        <f aca="false">IF(LEFT(A924,3)="2.5", MID(A924,7,2),LEFT(A924,2))</f>
        <v/>
      </c>
      <c r="C924" s="31"/>
      <c r="D924" s="31"/>
      <c r="E924" s="31"/>
      <c r="F924" s="31"/>
    </row>
    <row r="925" customFormat="false" ht="15" hidden="false" customHeight="false" outlineLevel="0" collapsed="false">
      <c r="A925" s="16"/>
      <c r="B925" s="36" t="str">
        <f aca="false">IF(LEFT(A925,3)="2.5", MID(A925,7,2),LEFT(A925,2))</f>
        <v/>
      </c>
      <c r="C925" s="31"/>
      <c r="D925" s="31"/>
      <c r="E925" s="31"/>
      <c r="F925" s="31"/>
    </row>
    <row r="926" customFormat="false" ht="15" hidden="false" customHeight="false" outlineLevel="0" collapsed="false">
      <c r="A926" s="162" t="s">
        <v>1194</v>
      </c>
      <c r="B926" s="36" t="str">
        <f aca="false">IF(LEFT(A926,3)="2.5", MID(A926,7,2),LEFT(A926,2))</f>
        <v>28</v>
      </c>
      <c r="C926" s="31" t="s">
        <v>177</v>
      </c>
      <c r="D926" s="49"/>
      <c r="E926" s="31"/>
      <c r="F926" s="31"/>
    </row>
    <row r="927" customFormat="false" ht="15" hidden="false" customHeight="false" outlineLevel="0" collapsed="false">
      <c r="A927" s="165" t="s">
        <v>1197</v>
      </c>
      <c r="B927" s="36" t="str">
        <f aca="false">IF(LEFT(A927,3)="2.5", MID(A927,7,2),LEFT(A927,2))</f>
        <v>28</v>
      </c>
      <c r="C927" s="31" t="s">
        <v>177</v>
      </c>
      <c r="D927" s="49"/>
      <c r="E927" s="31"/>
      <c r="F927" s="31"/>
    </row>
    <row r="928" customFormat="false" ht="15" hidden="false" customHeight="false" outlineLevel="0" collapsed="false">
      <c r="A928" s="165" t="s">
        <v>1200</v>
      </c>
      <c r="B928" s="36" t="str">
        <f aca="false">IF(LEFT(A928,3)="2.5", MID(A928,7,2),LEFT(A928,2))</f>
        <v>30</v>
      </c>
      <c r="C928" s="31" t="s">
        <v>177</v>
      </c>
      <c r="D928" s="49"/>
      <c r="E928" s="31"/>
      <c r="F928" s="31"/>
    </row>
    <row r="929" customFormat="false" ht="15" hidden="false" customHeight="false" outlineLevel="0" collapsed="false">
      <c r="A929" s="229" t="s">
        <v>1605</v>
      </c>
      <c r="B929" s="36" t="str">
        <f aca="false">IF(LEFT(A929,3)="2.5", MID(A929,7,2),LEFT(A929,2))</f>
        <v>35</v>
      </c>
      <c r="C929" s="31" t="s">
        <v>177</v>
      </c>
      <c r="D929" s="49"/>
      <c r="E929" s="31"/>
      <c r="F929" s="49"/>
    </row>
    <row r="930" customFormat="false" ht="15" hidden="false" customHeight="false" outlineLevel="0" collapsed="false">
      <c r="A930" s="165" t="s">
        <v>1206</v>
      </c>
      <c r="B930" s="36" t="str">
        <f aca="false">IF(LEFT(A930,3)="2.5", MID(A930,7,2),LEFT(A930,2))</f>
        <v>30</v>
      </c>
      <c r="C930" s="31" t="s">
        <v>177</v>
      </c>
      <c r="D930" s="49"/>
      <c r="E930" s="31"/>
      <c r="F930" s="31"/>
    </row>
    <row r="931" customFormat="false" ht="15" hidden="false" customHeight="false" outlineLevel="0" collapsed="false">
      <c r="A931" s="165" t="s">
        <v>1209</v>
      </c>
      <c r="B931" s="36" t="str">
        <f aca="false">IF(LEFT(A931,3)="2.5", MID(A931,7,2),LEFT(A931,2))</f>
        <v>32</v>
      </c>
      <c r="C931" s="31" t="s">
        <v>177</v>
      </c>
      <c r="D931" s="49"/>
      <c r="E931" s="31"/>
      <c r="F931" s="31"/>
    </row>
    <row r="932" customFormat="false" ht="15" hidden="false" customHeight="false" outlineLevel="0" collapsed="false">
      <c r="A932" s="165" t="s">
        <v>1212</v>
      </c>
      <c r="B932" s="36" t="str">
        <f aca="false">IF(LEFT(A932,3)="2.5", MID(A932,7,2),LEFT(A932,2))</f>
        <v>32</v>
      </c>
      <c r="C932" s="31" t="s">
        <v>177</v>
      </c>
      <c r="D932" s="49"/>
      <c r="E932" s="31"/>
      <c r="F932" s="31"/>
    </row>
    <row r="933" customFormat="false" ht="15" hidden="false" customHeight="false" outlineLevel="0" collapsed="false">
      <c r="A933" s="177" t="s">
        <v>1215</v>
      </c>
      <c r="B933" s="36" t="str">
        <f aca="false">IF(LEFT(A933,3)="2.5", MID(A933,7,2),LEFT(A933,2))</f>
        <v>32</v>
      </c>
      <c r="C933" s="31" t="s">
        <v>177</v>
      </c>
      <c r="D933" s="49"/>
      <c r="E933" s="31"/>
      <c r="F933" s="31"/>
    </row>
    <row r="934" customFormat="false" ht="15" hidden="false" customHeight="false" outlineLevel="0" collapsed="false">
      <c r="A934" s="16"/>
      <c r="B934" s="36" t="str">
        <f aca="false">IF(LEFT(A934,3)="2.5", MID(A934,7,2),LEFT(A934,2))</f>
        <v/>
      </c>
      <c r="C934" s="31"/>
      <c r="D934" s="31"/>
      <c r="E934" s="31"/>
      <c r="F934" s="31"/>
    </row>
    <row r="935" customFormat="false" ht="15" hidden="false" customHeight="false" outlineLevel="0" collapsed="false">
      <c r="A935" s="234" t="s">
        <v>1606</v>
      </c>
      <c r="B935" s="36" t="str">
        <f aca="false">IF(LEFT(A935,3)="2.5", MID(A935,7,2),LEFT(A935,2))</f>
        <v>35</v>
      </c>
      <c r="C935" s="31" t="s">
        <v>177</v>
      </c>
      <c r="D935" s="129"/>
      <c r="E935" s="31"/>
      <c r="F935" s="129"/>
    </row>
    <row r="936" customFormat="false" ht="15" hidden="false" customHeight="false" outlineLevel="0" collapsed="false">
      <c r="A936" s="229"/>
      <c r="B936" s="36" t="str">
        <f aca="false">IF(LEFT(A936,3)="2.5", MID(A936,7,2),LEFT(A936,2))</f>
        <v/>
      </c>
      <c r="C936" s="31"/>
      <c r="D936" s="31"/>
      <c r="E936" s="31"/>
      <c r="F936" s="31"/>
    </row>
    <row r="937" customFormat="false" ht="15" hidden="false" customHeight="false" outlineLevel="0" collapsed="false">
      <c r="A937" s="165" t="s">
        <v>1222</v>
      </c>
      <c r="B937" s="36" t="str">
        <f aca="false">IF(LEFT(A937,3)="2.5", MID(A937,7,2),LEFT(A937,2))</f>
        <v>28</v>
      </c>
      <c r="C937" s="31" t="s">
        <v>177</v>
      </c>
      <c r="D937" s="124"/>
      <c r="E937" s="31"/>
      <c r="F937" s="31"/>
    </row>
    <row r="938" customFormat="false" ht="15" hidden="false" customHeight="false" outlineLevel="0" collapsed="false">
      <c r="A938" s="229" t="s">
        <v>1607</v>
      </c>
      <c r="B938" s="36" t="str">
        <f aca="false">IF(LEFT(A938,3)="2.5", MID(A938,7,2),LEFT(A938,2))</f>
        <v>35</v>
      </c>
      <c r="C938" s="31" t="s">
        <v>177</v>
      </c>
      <c r="D938" s="49"/>
      <c r="E938" s="31"/>
      <c r="F938" s="49"/>
    </row>
    <row r="939" customFormat="false" ht="15" hidden="false" customHeight="false" outlineLevel="0" collapsed="false">
      <c r="A939" s="165" t="s">
        <v>1228</v>
      </c>
      <c r="B939" s="36" t="str">
        <f aca="false">IF(LEFT(A939,3)="2.5", MID(A939,7,2),LEFT(A939,2))</f>
        <v>28</v>
      </c>
      <c r="C939" s="31" t="s">
        <v>177</v>
      </c>
      <c r="D939" s="49"/>
      <c r="E939" s="31"/>
      <c r="F939" s="31"/>
    </row>
    <row r="940" customFormat="false" ht="15" hidden="false" customHeight="false" outlineLevel="0" collapsed="false">
      <c r="A940" s="165"/>
      <c r="B940" s="36" t="str">
        <f aca="false">IF(LEFT(A940,3)="2.5", MID(A940,7,2),LEFT(A940,2))</f>
        <v/>
      </c>
      <c r="C940" s="31"/>
      <c r="D940" s="31"/>
      <c r="E940" s="31"/>
      <c r="F940" s="31"/>
    </row>
    <row r="941" customFormat="false" ht="15" hidden="false" customHeight="false" outlineLevel="0" collapsed="false">
      <c r="A941" s="165"/>
      <c r="B941" s="36" t="str">
        <f aca="false">IF(LEFT(A941,3)="2.5", MID(A941,7,2),LEFT(A941,2))</f>
        <v/>
      </c>
      <c r="C941" s="31"/>
      <c r="D941" s="31"/>
      <c r="E941" s="31"/>
      <c r="F941" s="31"/>
    </row>
    <row r="942" customFormat="false" ht="15" hidden="false" customHeight="false" outlineLevel="0" collapsed="false">
      <c r="A942" s="177"/>
      <c r="B942" s="36" t="str">
        <f aca="false">IF(LEFT(A942,3)="2.5", MID(A942,7,2),LEFT(A942,2))</f>
        <v/>
      </c>
      <c r="C942" s="31"/>
      <c r="D942" s="31"/>
      <c r="E942" s="31"/>
      <c r="F942" s="31"/>
    </row>
    <row r="943" customFormat="false" ht="15" hidden="false" customHeight="false" outlineLevel="0" collapsed="false">
      <c r="A943" s="16"/>
      <c r="B943" s="36" t="str">
        <f aca="false">IF(LEFT(A943,3)="2.5", MID(A943,7,2),LEFT(A943,2))</f>
        <v/>
      </c>
      <c r="C943" s="31"/>
      <c r="D943" s="31"/>
      <c r="E943" s="31"/>
      <c r="F943" s="31"/>
    </row>
    <row r="944" customFormat="false" ht="15" hidden="false" customHeight="false" outlineLevel="0" collapsed="false">
      <c r="A944" s="162" t="s">
        <v>1234</v>
      </c>
      <c r="B944" s="36" t="str">
        <f aca="false">IF(LEFT(A944,3)="2.5", MID(A944,7,2),LEFT(A944,2))</f>
        <v>31</v>
      </c>
      <c r="C944" s="31" t="s">
        <v>177</v>
      </c>
      <c r="D944" s="49"/>
      <c r="E944" s="31"/>
      <c r="F944" s="31"/>
    </row>
    <row r="945" customFormat="false" ht="15" hidden="false" customHeight="false" outlineLevel="0" collapsed="false">
      <c r="A945" s="165" t="s">
        <v>1237</v>
      </c>
      <c r="B945" s="36" t="str">
        <f aca="false">IF(LEFT(A945,3)="2.5", MID(A945,7,2),LEFT(A945,2))</f>
        <v>31</v>
      </c>
      <c r="C945" s="31" t="s">
        <v>177</v>
      </c>
      <c r="D945" s="49"/>
      <c r="E945" s="31"/>
      <c r="F945" s="31"/>
    </row>
    <row r="946" customFormat="false" ht="15" hidden="false" customHeight="false" outlineLevel="0" collapsed="false">
      <c r="A946" s="229" t="s">
        <v>1608</v>
      </c>
      <c r="B946" s="36" t="str">
        <f aca="false">IF(LEFT(A946,3)="2.5", MID(A946,7,2),LEFT(A946,2))</f>
        <v>36</v>
      </c>
      <c r="C946" s="31" t="s">
        <v>177</v>
      </c>
      <c r="D946" s="49"/>
      <c r="E946" s="31"/>
      <c r="F946" s="49"/>
    </row>
    <row r="947" customFormat="false" ht="15" hidden="false" customHeight="false" outlineLevel="0" collapsed="false">
      <c r="A947" s="165" t="s">
        <v>1243</v>
      </c>
      <c r="B947" s="36" t="str">
        <f aca="false">IF(LEFT(A947,3)="2.5", MID(A947,7,2),LEFT(A947,2))</f>
        <v>33</v>
      </c>
      <c r="C947" s="31" t="s">
        <v>177</v>
      </c>
      <c r="D947" s="49"/>
      <c r="E947" s="31"/>
      <c r="F947" s="31"/>
    </row>
    <row r="948" customFormat="false" ht="15" hidden="false" customHeight="false" outlineLevel="0" collapsed="false">
      <c r="A948" s="165" t="s">
        <v>1246</v>
      </c>
      <c r="B948" s="36" t="str">
        <f aca="false">IF(LEFT(A948,3)="2.5", MID(A948,7,2),LEFT(A948,2))</f>
        <v>33</v>
      </c>
      <c r="C948" s="31" t="s">
        <v>177</v>
      </c>
      <c r="D948" s="49"/>
      <c r="E948" s="31"/>
      <c r="F948" s="31"/>
    </row>
    <row r="949" customFormat="false" ht="15" hidden="false" customHeight="false" outlineLevel="0" collapsed="false">
      <c r="A949" s="229" t="s">
        <v>1609</v>
      </c>
      <c r="B949" s="36" t="str">
        <f aca="false">IF(LEFT(A949,3)="2.5", MID(A949,7,2),LEFT(A949,2))</f>
        <v>36</v>
      </c>
      <c r="C949" s="31" t="s">
        <v>177</v>
      </c>
      <c r="D949" s="49"/>
      <c r="E949" s="31"/>
      <c r="F949" s="49"/>
    </row>
    <row r="950" customFormat="false" ht="15" hidden="false" customHeight="false" outlineLevel="0" collapsed="false">
      <c r="A950" s="165" t="s">
        <v>1252</v>
      </c>
      <c r="B950" s="36" t="str">
        <f aca="false">IF(LEFT(A950,3)="2.5", MID(A950,7,2),LEFT(A950,2))</f>
        <v>29</v>
      </c>
      <c r="C950" s="31" t="s">
        <v>177</v>
      </c>
      <c r="D950" s="49"/>
      <c r="E950" s="31"/>
      <c r="F950" s="31"/>
    </row>
    <row r="951" customFormat="false" ht="15" hidden="false" customHeight="false" outlineLevel="0" collapsed="false">
      <c r="A951" s="177"/>
      <c r="B951" s="36" t="str">
        <f aca="false">IF(LEFT(A951,3)="2.5", MID(A951,7,2),LEFT(A951,2))</f>
        <v/>
      </c>
      <c r="C951" s="31"/>
      <c r="D951" s="31"/>
      <c r="E951" s="31"/>
      <c r="F951" s="31"/>
    </row>
    <row r="952" customFormat="false" ht="15" hidden="false" customHeight="false" outlineLevel="0" collapsed="false">
      <c r="A952" s="16"/>
      <c r="B952" s="36" t="str">
        <f aca="false">IF(LEFT(A952,3)="2.5", MID(A952,7,2),LEFT(A952,2))</f>
        <v/>
      </c>
      <c r="C952" s="31"/>
      <c r="D952" s="31"/>
      <c r="E952" s="31"/>
      <c r="F952" s="31"/>
    </row>
    <row r="953" customFormat="false" ht="15" hidden="false" customHeight="false" outlineLevel="0" collapsed="false">
      <c r="A953" s="162" t="s">
        <v>1256</v>
      </c>
      <c r="B953" s="36" t="str">
        <f aca="false">IF(LEFT(A953,3)="2.5", MID(A953,7,2),LEFT(A953,2))</f>
        <v>33</v>
      </c>
      <c r="C953" s="31" t="s">
        <v>177</v>
      </c>
      <c r="D953" s="49"/>
      <c r="E953" s="31"/>
      <c r="F953" s="31"/>
    </row>
    <row r="954" customFormat="false" ht="15" hidden="false" customHeight="false" outlineLevel="0" collapsed="false">
      <c r="A954" s="165" t="s">
        <v>1259</v>
      </c>
      <c r="B954" s="36" t="str">
        <f aca="false">IF(LEFT(A954,3)="2.5", MID(A954,7,2),LEFT(A954,2))</f>
        <v>33</v>
      </c>
      <c r="C954" s="31" t="s">
        <v>177</v>
      </c>
      <c r="D954" s="49"/>
      <c r="E954" s="31"/>
      <c r="F954" s="31"/>
    </row>
    <row r="955" customFormat="false" ht="15" hidden="false" customHeight="false" outlineLevel="0" collapsed="false">
      <c r="A955" s="165" t="s">
        <v>1262</v>
      </c>
      <c r="B955" s="36" t="str">
        <f aca="false">IF(LEFT(A955,3)="2.5", MID(A955,7,2),LEFT(A955,2))</f>
        <v>33</v>
      </c>
      <c r="C955" s="31" t="s">
        <v>177</v>
      </c>
      <c r="D955" s="49"/>
      <c r="E955" s="31"/>
      <c r="F955" s="31"/>
    </row>
    <row r="956" customFormat="false" ht="15" hidden="false" customHeight="false" outlineLevel="0" collapsed="false">
      <c r="A956" s="165" t="s">
        <v>1265</v>
      </c>
      <c r="B956" s="36" t="str">
        <f aca="false">IF(LEFT(A956,3)="2.5", MID(A956,7,2),LEFT(A956,2))</f>
        <v>31</v>
      </c>
      <c r="C956" s="31" t="s">
        <v>177</v>
      </c>
      <c r="D956" s="49"/>
      <c r="E956" s="31"/>
      <c r="F956" s="31"/>
    </row>
    <row r="957" customFormat="false" ht="15" hidden="false" customHeight="false" outlineLevel="0" collapsed="false">
      <c r="A957" s="165" t="s">
        <v>1268</v>
      </c>
      <c r="B957" s="36" t="str">
        <f aca="false">IF(LEFT(A957,3)="2.5", MID(A957,7,2),LEFT(A957,2))</f>
        <v>31</v>
      </c>
      <c r="C957" s="31" t="s">
        <v>177</v>
      </c>
      <c r="D957" s="49"/>
      <c r="E957" s="31"/>
      <c r="F957" s="31"/>
    </row>
    <row r="958" customFormat="false" ht="15" hidden="false" customHeight="false" outlineLevel="0" collapsed="false">
      <c r="A958" s="165" t="s">
        <v>1271</v>
      </c>
      <c r="B958" s="36" t="str">
        <f aca="false">IF(LEFT(A958,3)="2.5", MID(A958,7,2),LEFT(A958,2))</f>
        <v>33</v>
      </c>
      <c r="C958" s="31" t="s">
        <v>177</v>
      </c>
      <c r="D958" s="49"/>
      <c r="E958" s="31"/>
      <c r="F958" s="31"/>
    </row>
    <row r="959" customFormat="false" ht="15" hidden="false" customHeight="false" outlineLevel="0" collapsed="false">
      <c r="A959" s="165"/>
      <c r="B959" s="36" t="str">
        <f aca="false">IF(LEFT(A959,3)="2.5", MID(A959,7,2),LEFT(A959,2))</f>
        <v/>
      </c>
      <c r="C959" s="31"/>
      <c r="D959" s="31"/>
      <c r="E959" s="31"/>
      <c r="F959" s="31"/>
    </row>
    <row r="960" customFormat="false" ht="15" hidden="false" customHeight="false" outlineLevel="0" collapsed="false">
      <c r="A960" s="177"/>
      <c r="B960" s="36" t="str">
        <f aca="false">IF(LEFT(A960,3)="2.5", MID(A960,7,2),LEFT(A960,2))</f>
        <v/>
      </c>
      <c r="C960" s="31"/>
      <c r="D960" s="31"/>
      <c r="E960" s="31"/>
      <c r="F960" s="31"/>
    </row>
    <row r="961" customFormat="false" ht="15" hidden="false" customHeight="false" outlineLevel="0" collapsed="false">
      <c r="A961" s="16"/>
      <c r="B961" s="36" t="str">
        <f aca="false">IF(LEFT(A961,3)="2.5", MID(A961,7,2),LEFT(A961,2))</f>
        <v/>
      </c>
      <c r="C961" s="31"/>
      <c r="D961" s="31"/>
      <c r="E961" s="31"/>
      <c r="F961" s="31"/>
    </row>
    <row r="962" customFormat="false" ht="15" hidden="false" customHeight="false" outlineLevel="0" collapsed="false">
      <c r="A962" s="162" t="s">
        <v>1276</v>
      </c>
      <c r="B962" s="36" t="str">
        <f aca="false">IF(LEFT(A962,3)="2.5", MID(A962,7,2),LEFT(A962,2))</f>
        <v>31</v>
      </c>
      <c r="C962" s="31" t="s">
        <v>177</v>
      </c>
      <c r="D962" s="49"/>
      <c r="E962" s="31"/>
      <c r="F962" s="31"/>
    </row>
    <row r="963" customFormat="false" ht="15" hidden="false" customHeight="false" outlineLevel="0" collapsed="false">
      <c r="A963" s="165" t="s">
        <v>1279</v>
      </c>
      <c r="B963" s="36" t="str">
        <f aca="false">IF(LEFT(A963,3)="2.5", MID(A963,7,2),LEFT(A963,2))</f>
        <v>31</v>
      </c>
      <c r="C963" s="31" t="s">
        <v>177</v>
      </c>
      <c r="D963" s="49"/>
      <c r="E963" s="31"/>
      <c r="F963" s="31"/>
    </row>
    <row r="964" customFormat="false" ht="15" hidden="false" customHeight="false" outlineLevel="0" collapsed="false">
      <c r="A964" s="165" t="s">
        <v>1282</v>
      </c>
      <c r="B964" s="36" t="str">
        <f aca="false">IF(LEFT(A964,3)="2.5", MID(A964,7,2),LEFT(A964,2))</f>
        <v>33</v>
      </c>
      <c r="C964" s="31" t="s">
        <v>177</v>
      </c>
      <c r="D964" s="49"/>
      <c r="E964" s="31"/>
      <c r="F964" s="31"/>
    </row>
    <row r="965" customFormat="false" ht="15" hidden="false" customHeight="false" outlineLevel="0" collapsed="false">
      <c r="A965" s="229" t="s">
        <v>1610</v>
      </c>
      <c r="B965" s="36" t="str">
        <f aca="false">IF(LEFT(A965,3)="2.5", MID(A965,7,2),LEFT(A965,2))</f>
        <v>36</v>
      </c>
      <c r="C965" s="31" t="s">
        <v>177</v>
      </c>
      <c r="D965" s="49"/>
      <c r="E965" s="31"/>
      <c r="F965" s="31"/>
    </row>
    <row r="966" customFormat="false" ht="15" hidden="false" customHeight="false" outlineLevel="0" collapsed="false">
      <c r="A966" s="165" t="s">
        <v>1288</v>
      </c>
      <c r="B966" s="36" t="str">
        <f aca="false">IF(LEFT(A966,3)="2.5", MID(A966,7,2),LEFT(A966,2))</f>
        <v>33</v>
      </c>
      <c r="C966" s="31" t="s">
        <v>177</v>
      </c>
      <c r="D966" s="49"/>
      <c r="E966" s="31"/>
      <c r="F966" s="31"/>
    </row>
    <row r="967" customFormat="false" ht="15" hidden="false" customHeight="false" outlineLevel="0" collapsed="false">
      <c r="A967" s="165" t="s">
        <v>1291</v>
      </c>
      <c r="B967" s="36" t="str">
        <f aca="false">IF(LEFT(A967,3)="2.5", MID(A967,7,2),LEFT(A967,2))</f>
        <v>29</v>
      </c>
      <c r="C967" s="31" t="s">
        <v>177</v>
      </c>
      <c r="D967" s="49"/>
      <c r="E967" s="31"/>
      <c r="F967" s="31"/>
    </row>
    <row r="968" customFormat="false" ht="15" hidden="false" customHeight="false" outlineLevel="0" collapsed="false">
      <c r="A968" s="165" t="s">
        <v>1294</v>
      </c>
      <c r="B968" s="36" t="str">
        <f aca="false">IF(LEFT(A968,3)="2.5", MID(A968,7,2),LEFT(A968,2))</f>
        <v>29</v>
      </c>
      <c r="C968" s="31" t="s">
        <v>177</v>
      </c>
      <c r="D968" s="49"/>
      <c r="E968" s="31"/>
      <c r="F968" s="31"/>
    </row>
    <row r="969" customFormat="false" ht="15" hidden="false" customHeight="false" outlineLevel="0" collapsed="false">
      <c r="A969" s="177" t="s">
        <v>1297</v>
      </c>
      <c r="B969" s="36" t="str">
        <f aca="false">IF(LEFT(A969,3)="2.5", MID(A969,7,2),LEFT(A969,2))</f>
        <v>29</v>
      </c>
      <c r="C969" s="31" t="s">
        <v>177</v>
      </c>
      <c r="D969" s="49"/>
      <c r="E969" s="31"/>
      <c r="F969" s="31"/>
    </row>
    <row r="970" customFormat="false" ht="15" hidden="false" customHeight="false" outlineLevel="0" collapsed="false">
      <c r="A970" s="16"/>
      <c r="B970" s="36" t="str">
        <f aca="false">IF(LEFT(A970,3)="2.5", MID(A970,7,2),LEFT(A970,2))</f>
        <v/>
      </c>
      <c r="C970" s="31"/>
      <c r="D970" s="31"/>
      <c r="E970" s="31"/>
      <c r="F970" s="31"/>
    </row>
    <row r="971" customFormat="false" ht="15" hidden="false" customHeight="false" outlineLevel="0" collapsed="false">
      <c r="A971" s="234" t="s">
        <v>1611</v>
      </c>
      <c r="B971" s="36" t="str">
        <f aca="false">IF(LEFT(A971,3)="2.5", MID(A971,7,2),LEFT(A971,2))</f>
        <v>36</v>
      </c>
      <c r="C971" s="31" t="s">
        <v>177</v>
      </c>
      <c r="D971" s="129"/>
      <c r="E971" s="31"/>
      <c r="F971" s="129"/>
    </row>
    <row r="972" customFormat="false" ht="15" hidden="false" customHeight="false" outlineLevel="0" collapsed="false">
      <c r="A972" s="229"/>
      <c r="B972" s="36" t="str">
        <f aca="false">IF(LEFT(A972,3)="2.5", MID(A972,7,2),LEFT(A972,2))</f>
        <v/>
      </c>
      <c r="C972" s="31"/>
      <c r="D972" s="31"/>
      <c r="E972" s="31"/>
      <c r="F972" s="31"/>
    </row>
    <row r="973" customFormat="false" ht="15" hidden="false" customHeight="false" outlineLevel="0" collapsed="false">
      <c r="A973" s="165" t="s">
        <v>1304</v>
      </c>
      <c r="B973" s="36" t="str">
        <f aca="false">IF(LEFT(A973,3)="2.5", MID(A973,7,2),LEFT(A973,2))</f>
        <v>31</v>
      </c>
      <c r="C973" s="31" t="s">
        <v>177</v>
      </c>
      <c r="D973" s="124"/>
      <c r="E973" s="31"/>
      <c r="F973" s="31"/>
    </row>
    <row r="974" customFormat="false" ht="15" hidden="false" customHeight="false" outlineLevel="0" collapsed="false">
      <c r="A974" s="229" t="s">
        <v>1612</v>
      </c>
      <c r="B974" s="36" t="str">
        <f aca="false">IF(LEFT(A974,3)="2.5", MID(A974,7,2),LEFT(A974,2))</f>
        <v>36</v>
      </c>
      <c r="C974" s="31" t="s">
        <v>177</v>
      </c>
      <c r="D974" s="49"/>
      <c r="E974" s="31"/>
      <c r="F974" s="49"/>
    </row>
    <row r="975" customFormat="false" ht="15" hidden="false" customHeight="false" outlineLevel="0" collapsed="false">
      <c r="A975" s="165" t="s">
        <v>1310</v>
      </c>
      <c r="B975" s="36" t="str">
        <f aca="false">IF(LEFT(A975,3)="2.5", MID(A975,7,2),LEFT(A975,2))</f>
        <v>31</v>
      </c>
      <c r="C975" s="31" t="s">
        <v>177</v>
      </c>
      <c r="D975" s="129"/>
      <c r="E975" s="31"/>
      <c r="F975" s="31"/>
    </row>
    <row r="977" customFormat="false" ht="15" hidden="false" customHeight="false" outlineLevel="0" collapsed="false">
      <c r="H977" s="0" t="s">
        <v>1561</v>
      </c>
    </row>
    <row r="978" customFormat="false" ht="15" hidden="false" customHeight="false" outlineLevel="0" collapsed="false">
      <c r="A978" s="162" t="s">
        <v>1030</v>
      </c>
      <c r="B978" s="36" t="str">
        <f aca="false">IF(LEFT(A978,3)="2.5", MID(A978,7,2),LEFT(A978,2))</f>
        <v>27</v>
      </c>
      <c r="C978" s="14" t="s">
        <v>177</v>
      </c>
      <c r="D978" s="227"/>
      <c r="E978" s="27"/>
      <c r="F978" s="27"/>
    </row>
    <row r="979" customFormat="false" ht="15" hidden="false" customHeight="false" outlineLevel="0" collapsed="false">
      <c r="A979" s="165" t="s">
        <v>1034</v>
      </c>
      <c r="B979" s="36" t="str">
        <f aca="false">IF(LEFT(A979,3)="2.5", MID(A979,7,2),LEFT(A979,2))</f>
        <v>27</v>
      </c>
      <c r="C979" s="14" t="s">
        <v>177</v>
      </c>
      <c r="D979" s="227"/>
      <c r="E979" s="27"/>
      <c r="F979" s="27"/>
    </row>
    <row r="980" customFormat="false" ht="15" hidden="false" customHeight="false" outlineLevel="0" collapsed="false">
      <c r="A980" s="165" t="s">
        <v>1596</v>
      </c>
      <c r="B980" s="36" t="str">
        <f aca="false">IF(LEFT(A980,3)="2.5", MID(A980,7,2),LEFT(A980,2))</f>
        <v>34</v>
      </c>
      <c r="C980" s="14" t="s">
        <v>177</v>
      </c>
      <c r="D980" s="227"/>
      <c r="E980" s="27"/>
      <c r="F980" s="27"/>
    </row>
    <row r="981" customFormat="false" ht="15" hidden="false" customHeight="false" outlineLevel="0" collapsed="false">
      <c r="A981" s="165" t="s">
        <v>1042</v>
      </c>
      <c r="B981" s="36" t="str">
        <f aca="false">IF(LEFT(A981,3)="2.5", MID(A981,7,2),LEFT(A981,2))</f>
        <v>25</v>
      </c>
      <c r="C981" s="14" t="s">
        <v>177</v>
      </c>
      <c r="D981" s="227"/>
      <c r="E981" s="27"/>
      <c r="F981" s="27"/>
    </row>
    <row r="982" customFormat="false" ht="15" hidden="false" customHeight="false" outlineLevel="0" collapsed="false">
      <c r="A982" s="165" t="s">
        <v>1046</v>
      </c>
      <c r="B982" s="36" t="str">
        <f aca="false">IF(LEFT(A982,3)="2.5", MID(A982,7,2),LEFT(A982,2))</f>
        <v>25</v>
      </c>
      <c r="C982" s="14" t="s">
        <v>177</v>
      </c>
      <c r="D982" s="227"/>
      <c r="E982" s="27"/>
      <c r="F982" s="27"/>
    </row>
    <row r="983" customFormat="false" ht="15" hidden="false" customHeight="false" outlineLevel="0" collapsed="false">
      <c r="A983" s="165" t="s">
        <v>1597</v>
      </c>
      <c r="B983" s="36" t="str">
        <f aca="false">IF(LEFT(A983,3)="2.5", MID(A983,7,2),LEFT(A983,2))</f>
        <v>34</v>
      </c>
      <c r="C983" s="14" t="s">
        <v>177</v>
      </c>
      <c r="D983" s="227"/>
      <c r="E983" s="27"/>
      <c r="F983" s="27"/>
    </row>
    <row r="984" customFormat="false" ht="15" hidden="false" customHeight="false" outlineLevel="0" collapsed="false">
      <c r="A984" s="165" t="s">
        <v>1054</v>
      </c>
      <c r="B984" s="36" t="str">
        <f aca="false">IF(LEFT(A984,3)="2.5", MID(A984,7,2),LEFT(A984,2))</f>
        <v>26</v>
      </c>
      <c r="C984" s="14" t="s">
        <v>177</v>
      </c>
      <c r="D984" s="227"/>
      <c r="E984" s="27"/>
      <c r="F984" s="27"/>
    </row>
    <row r="985" customFormat="false" ht="15" hidden="false" customHeight="false" outlineLevel="0" collapsed="false">
      <c r="A985" s="177"/>
      <c r="B985" s="36" t="str">
        <f aca="false">IF(LEFT(A985,3)="2.5", MID(A985,7,2),LEFT(A985,2))</f>
        <v/>
      </c>
      <c r="D985" s="27"/>
      <c r="E985" s="27"/>
      <c r="F985" s="27"/>
    </row>
    <row r="986" customFormat="false" ht="15" hidden="false" customHeight="false" outlineLevel="0" collapsed="false">
      <c r="A986" s="16"/>
      <c r="B986" s="36" t="str">
        <f aca="false">IF(LEFT(A986,3)="2.5", MID(A986,7,2),LEFT(A986,2))</f>
        <v/>
      </c>
      <c r="D986" s="27"/>
      <c r="E986" s="27"/>
      <c r="F986" s="27"/>
    </row>
    <row r="987" customFormat="false" ht="15" hidden="false" customHeight="false" outlineLevel="0" collapsed="false">
      <c r="A987" s="162" t="s">
        <v>1059</v>
      </c>
      <c r="B987" s="36" t="str">
        <f aca="false">IF(LEFT(A987,3)="2.5", MID(A987,7,2),LEFT(A987,2))</f>
        <v>25</v>
      </c>
      <c r="C987" s="14" t="s">
        <v>177</v>
      </c>
      <c r="D987" s="227"/>
      <c r="E987" s="27"/>
      <c r="F987" s="27"/>
    </row>
    <row r="988" customFormat="false" ht="15" hidden="false" customHeight="false" outlineLevel="0" collapsed="false">
      <c r="A988" s="165" t="s">
        <v>1063</v>
      </c>
      <c r="B988" s="36" t="str">
        <f aca="false">IF(LEFT(A988,3)="2.5", MID(A988,7,2),LEFT(A988,2))</f>
        <v>25</v>
      </c>
      <c r="C988" s="14" t="s">
        <v>177</v>
      </c>
      <c r="D988" s="227"/>
      <c r="E988" s="27"/>
      <c r="F988" s="27"/>
    </row>
    <row r="989" customFormat="false" ht="15" hidden="false" customHeight="false" outlineLevel="0" collapsed="false">
      <c r="A989" s="165" t="s">
        <v>1067</v>
      </c>
      <c r="B989" s="36" t="str">
        <f aca="false">IF(LEFT(A989,3)="2.5", MID(A989,7,2),LEFT(A989,2))</f>
        <v>25</v>
      </c>
      <c r="C989" s="14" t="s">
        <v>177</v>
      </c>
      <c r="D989" s="227"/>
      <c r="E989" s="27"/>
      <c r="F989" s="27"/>
    </row>
    <row r="990" customFormat="false" ht="15" hidden="false" customHeight="false" outlineLevel="0" collapsed="false">
      <c r="A990" s="165" t="s">
        <v>1071</v>
      </c>
      <c r="B990" s="36" t="str">
        <f aca="false">IF(LEFT(A990,3)="2.5", MID(A990,7,2),LEFT(A990,2))</f>
        <v>27</v>
      </c>
      <c r="C990" s="14" t="s">
        <v>177</v>
      </c>
      <c r="D990" s="227"/>
      <c r="E990" s="27"/>
      <c r="F990" s="27"/>
    </row>
    <row r="991" customFormat="false" ht="15" hidden="false" customHeight="false" outlineLevel="0" collapsed="false">
      <c r="A991" s="165" t="s">
        <v>1075</v>
      </c>
      <c r="B991" s="36" t="str">
        <f aca="false">IF(LEFT(A991,3)="2.5", MID(A991,7,2),LEFT(A991,2))</f>
        <v>27</v>
      </c>
      <c r="C991" s="14" t="s">
        <v>177</v>
      </c>
      <c r="D991" s="227"/>
      <c r="E991" s="27"/>
      <c r="F991" s="27"/>
    </row>
    <row r="992" customFormat="false" ht="15" hidden="false" customHeight="false" outlineLevel="0" collapsed="false">
      <c r="A992" s="165" t="s">
        <v>1079</v>
      </c>
      <c r="B992" s="36" t="str">
        <f aca="false">IF(LEFT(A992,3)="2.5", MID(A992,7,2),LEFT(A992,2))</f>
        <v>25</v>
      </c>
      <c r="C992" s="14" t="s">
        <v>177</v>
      </c>
      <c r="D992" s="227"/>
      <c r="E992" s="27"/>
      <c r="F992" s="27"/>
    </row>
    <row r="993" customFormat="false" ht="15" hidden="false" customHeight="false" outlineLevel="0" collapsed="false">
      <c r="A993" s="165" t="s">
        <v>1598</v>
      </c>
      <c r="B993" s="36" t="str">
        <f aca="false">IF(LEFT(A993,3)="2.5", MID(A993,7,2),LEFT(A993,2))</f>
        <v>34</v>
      </c>
      <c r="C993" s="14" t="s">
        <v>177</v>
      </c>
      <c r="D993" s="227"/>
      <c r="E993" s="27"/>
      <c r="F993" s="27"/>
    </row>
    <row r="994" customFormat="false" ht="15" hidden="false" customHeight="false" outlineLevel="0" collapsed="false">
      <c r="A994" s="177"/>
      <c r="B994" s="36" t="str">
        <f aca="false">IF(LEFT(A994,3)="2.5", MID(A994,7,2),LEFT(A994,2))</f>
        <v/>
      </c>
      <c r="D994" s="27"/>
      <c r="E994" s="27"/>
      <c r="F994" s="27"/>
    </row>
    <row r="995" customFormat="false" ht="15" hidden="false" customHeight="false" outlineLevel="0" collapsed="false">
      <c r="A995" s="16"/>
      <c r="B995" s="36" t="str">
        <f aca="false">IF(LEFT(A995,3)="2.5", MID(A995,7,2),LEFT(A995,2))</f>
        <v/>
      </c>
      <c r="D995" s="27"/>
      <c r="E995" s="27"/>
      <c r="F995" s="27"/>
    </row>
    <row r="996" customFormat="false" ht="15" hidden="false" customHeight="false" outlineLevel="0" collapsed="false">
      <c r="A996" s="162" t="s">
        <v>1088</v>
      </c>
      <c r="B996" s="36" t="str">
        <f aca="false">IF(LEFT(A996,3)="2.5", MID(A996,7,2),LEFT(A996,2))</f>
        <v>27</v>
      </c>
      <c r="C996" s="14" t="s">
        <v>177</v>
      </c>
      <c r="D996" s="227"/>
      <c r="E996" s="27"/>
      <c r="F996" s="27"/>
    </row>
    <row r="997" customFormat="false" ht="15" hidden="false" customHeight="false" outlineLevel="0" collapsed="false">
      <c r="A997" s="165" t="s">
        <v>1092</v>
      </c>
      <c r="B997" s="36" t="str">
        <f aca="false">IF(LEFT(A997,3)="2.5", MID(A997,7,2),LEFT(A997,2))</f>
        <v>27</v>
      </c>
      <c r="C997" s="14" t="s">
        <v>177</v>
      </c>
      <c r="D997" s="227"/>
      <c r="E997" s="27"/>
      <c r="F997" s="27"/>
    </row>
    <row r="998" customFormat="false" ht="15" hidden="false" customHeight="false" outlineLevel="0" collapsed="false">
      <c r="A998" s="165" t="s">
        <v>1096</v>
      </c>
      <c r="B998" s="36" t="str">
        <f aca="false">IF(LEFT(A998,3)="2.5", MID(A998,7,2),LEFT(A998,2))</f>
        <v>25</v>
      </c>
      <c r="C998" s="14" t="s">
        <v>177</v>
      </c>
      <c r="D998" s="227"/>
      <c r="E998" s="27"/>
      <c r="F998" s="27"/>
    </row>
    <row r="999" customFormat="false" ht="15" hidden="false" customHeight="false" outlineLevel="0" collapsed="false">
      <c r="A999" s="165" t="s">
        <v>1599</v>
      </c>
      <c r="B999" s="36" t="str">
        <f aca="false">IF(LEFT(A999,3)="2.5", MID(A999,7,2),LEFT(A999,2))</f>
        <v>34</v>
      </c>
      <c r="C999" s="14" t="s">
        <v>177</v>
      </c>
      <c r="D999" s="227"/>
      <c r="E999" s="27"/>
      <c r="F999" s="27"/>
    </row>
    <row r="1000" customFormat="false" ht="15" hidden="false" customHeight="false" outlineLevel="0" collapsed="false">
      <c r="A1000" s="165" t="s">
        <v>1104</v>
      </c>
      <c r="B1000" s="36" t="str">
        <f aca="false">IF(LEFT(A1000,3)="2.5", MID(A1000,7,2),LEFT(A1000,2))</f>
        <v>25</v>
      </c>
      <c r="C1000" s="14" t="s">
        <v>177</v>
      </c>
      <c r="D1000" s="227"/>
      <c r="E1000" s="27"/>
      <c r="F1000" s="27"/>
    </row>
    <row r="1001" customFormat="false" ht="15" hidden="false" customHeight="false" outlineLevel="0" collapsed="false">
      <c r="A1001" s="165" t="s">
        <v>1108</v>
      </c>
      <c r="B1001" s="36" t="str">
        <f aca="false">IF(LEFT(A1001,3)="2.5", MID(A1001,7,2),LEFT(A1001,2))</f>
        <v>26</v>
      </c>
      <c r="C1001" s="14" t="s">
        <v>177</v>
      </c>
      <c r="D1001" s="227"/>
      <c r="E1001" s="27"/>
      <c r="F1001" s="27"/>
    </row>
    <row r="1002" customFormat="false" ht="15" hidden="false" customHeight="false" outlineLevel="0" collapsed="false">
      <c r="A1002" s="165" t="s">
        <v>1112</v>
      </c>
      <c r="B1002" s="36" t="str">
        <f aca="false">IF(LEFT(A1002,3)="2.5", MID(A1002,7,2),LEFT(A1002,2))</f>
        <v>26</v>
      </c>
      <c r="C1002" s="14" t="s">
        <v>177</v>
      </c>
      <c r="D1002" s="227"/>
      <c r="E1002" s="27"/>
      <c r="F1002" s="27"/>
    </row>
    <row r="1003" customFormat="false" ht="15" hidden="false" customHeight="false" outlineLevel="0" collapsed="false">
      <c r="A1003" s="177" t="s">
        <v>1116</v>
      </c>
      <c r="B1003" s="36" t="str">
        <f aca="false">IF(LEFT(A1003,3)="2.5", MID(A1003,7,2),LEFT(A1003,2))</f>
        <v>26</v>
      </c>
      <c r="C1003" s="14" t="s">
        <v>177</v>
      </c>
      <c r="D1003" s="227"/>
      <c r="E1003" s="27"/>
      <c r="F1003" s="27"/>
    </row>
    <row r="1004" customFormat="false" ht="15" hidden="false" customHeight="false" outlineLevel="0" collapsed="false">
      <c r="A1004" s="16"/>
      <c r="B1004" s="36" t="str">
        <f aca="false">IF(LEFT(A1004,3)="2.5", MID(A1004,7,2),LEFT(A1004,2))</f>
        <v/>
      </c>
      <c r="D1004" s="27"/>
      <c r="E1004" s="27"/>
      <c r="F1004" s="27"/>
    </row>
    <row r="1005" customFormat="false" ht="15" hidden="false" customHeight="false" outlineLevel="0" collapsed="false">
      <c r="A1005" s="162" t="s">
        <v>1613</v>
      </c>
      <c r="B1005" s="36" t="str">
        <f aca="false">IF(LEFT(A1005,3)="2.5", MID(A1005,7,2),LEFT(A1005,2))</f>
        <v>34</v>
      </c>
      <c r="C1005" s="14" t="s">
        <v>177</v>
      </c>
      <c r="D1005" s="227"/>
      <c r="E1005" s="27"/>
      <c r="F1005" s="27"/>
    </row>
    <row r="1006" customFormat="false" ht="15" hidden="false" customHeight="false" outlineLevel="0" collapsed="false">
      <c r="A1006" s="165" t="s">
        <v>1125</v>
      </c>
      <c r="B1006" s="36" t="str">
        <f aca="false">IF(LEFT(A1006,3)="2.5", MID(A1006,7,2),LEFT(A1006,2))</f>
        <v>26</v>
      </c>
      <c r="C1006" s="14" t="s">
        <v>177</v>
      </c>
      <c r="D1006" s="227"/>
      <c r="E1006" s="27"/>
      <c r="F1006" s="27"/>
    </row>
    <row r="1007" customFormat="false" ht="15" hidden="false" customHeight="false" outlineLevel="0" collapsed="false">
      <c r="A1007" s="165" t="s">
        <v>1129</v>
      </c>
      <c r="B1007" s="36" t="str">
        <f aca="false">IF(LEFT(A1007,3)="2.5", MID(A1007,7,2),LEFT(A1007,2))</f>
        <v>27</v>
      </c>
      <c r="C1007" s="14" t="s">
        <v>177</v>
      </c>
      <c r="D1007" s="227"/>
      <c r="E1007" s="27"/>
      <c r="F1007" s="27"/>
    </row>
    <row r="1008" customFormat="false" ht="15" hidden="false" customHeight="false" outlineLevel="0" collapsed="false">
      <c r="A1008" s="165" t="s">
        <v>1602</v>
      </c>
      <c r="B1008" s="36" t="str">
        <f aca="false">IF(LEFT(A1008,3)="2.5", MID(A1008,7,2),LEFT(A1008,2))</f>
        <v>34</v>
      </c>
      <c r="C1008" s="14" t="s">
        <v>177</v>
      </c>
      <c r="D1008" s="227"/>
      <c r="E1008" s="27"/>
      <c r="F1008" s="27"/>
    </row>
    <row r="1009" customFormat="false" ht="15" hidden="false" customHeight="false" outlineLevel="0" collapsed="false">
      <c r="A1009" s="165" t="s">
        <v>1137</v>
      </c>
      <c r="B1009" s="36" t="str">
        <f aca="false">IF(LEFT(A1009,3)="2.5", MID(A1009,7,2),LEFT(A1009,2))</f>
        <v>27</v>
      </c>
      <c r="C1009" s="14" t="s">
        <v>177</v>
      </c>
      <c r="D1009" s="227"/>
      <c r="E1009" s="27"/>
      <c r="F1009" s="27"/>
    </row>
    <row r="1010" customFormat="false" ht="15" hidden="false" customHeight="false" outlineLevel="0" collapsed="false">
      <c r="A1010" s="165" t="s">
        <v>1141</v>
      </c>
      <c r="B1010" s="36" t="str">
        <f aca="false">IF(LEFT(A1010,3)="2.5", MID(A1010,7,2),LEFT(A1010,2))</f>
        <v>26</v>
      </c>
      <c r="C1010" s="14" t="s">
        <v>177</v>
      </c>
      <c r="D1010" s="227"/>
      <c r="E1010" s="27"/>
      <c r="F1010" s="27"/>
    </row>
    <row r="1011" customFormat="false" ht="15" hidden="false" customHeight="false" outlineLevel="0" collapsed="false">
      <c r="A1011" s="165" t="s">
        <v>1145</v>
      </c>
      <c r="B1011" s="36" t="str">
        <f aca="false">IF(LEFT(A1011,3)="2.5", MID(A1011,7,2),LEFT(A1011,2))</f>
        <v>26</v>
      </c>
      <c r="C1011" s="14" t="s">
        <v>177</v>
      </c>
      <c r="D1011" s="227"/>
      <c r="E1011" s="27"/>
      <c r="F1011" s="27"/>
    </row>
    <row r="1012" customFormat="false" ht="15" hidden="false" customHeight="false" outlineLevel="0" collapsed="false">
      <c r="A1012" s="177" t="s">
        <v>1149</v>
      </c>
      <c r="B1012" s="36" t="str">
        <f aca="false">IF(LEFT(A1012,3)="2.5", MID(A1012,7,2),LEFT(A1012,2))</f>
        <v>26</v>
      </c>
      <c r="C1012" s="14" t="s">
        <v>177</v>
      </c>
      <c r="D1012" s="227"/>
      <c r="E1012" s="27"/>
      <c r="F1012" s="27"/>
    </row>
    <row r="1013" customFormat="false" ht="15" hidden="false" customHeight="false" outlineLevel="0" collapsed="false">
      <c r="A1013" s="16"/>
      <c r="B1013" s="36" t="str">
        <f aca="false">IF(LEFT(A1013,3)="2.5", MID(A1013,7,2),LEFT(A1013,2))</f>
        <v/>
      </c>
      <c r="D1013" s="27"/>
      <c r="E1013" s="27"/>
      <c r="F1013" s="27"/>
    </row>
    <row r="1014" customFormat="false" ht="15" hidden="false" customHeight="false" outlineLevel="0" collapsed="false">
      <c r="A1014" s="162" t="s">
        <v>1152</v>
      </c>
      <c r="B1014" s="36" t="str">
        <f aca="false">IF(LEFT(A1014,3)="2.5", MID(A1014,7,2),LEFT(A1014,2))</f>
        <v>28</v>
      </c>
      <c r="C1014" s="14" t="s">
        <v>177</v>
      </c>
      <c r="D1014" s="227"/>
      <c r="E1014" s="27"/>
      <c r="F1014" s="27"/>
    </row>
    <row r="1015" customFormat="false" ht="15" hidden="false" customHeight="false" outlineLevel="0" collapsed="false">
      <c r="A1015" s="165" t="s">
        <v>1155</v>
      </c>
      <c r="B1015" s="36" t="str">
        <f aca="false">IF(LEFT(A1015,3)="2.5", MID(A1015,7,2),LEFT(A1015,2))</f>
        <v>28</v>
      </c>
      <c r="C1015" s="14" t="s">
        <v>177</v>
      </c>
      <c r="D1015" s="227"/>
      <c r="E1015" s="27"/>
      <c r="F1015" s="27"/>
    </row>
    <row r="1016" customFormat="false" ht="15" hidden="false" customHeight="false" outlineLevel="0" collapsed="false">
      <c r="A1016" s="165" t="s">
        <v>1603</v>
      </c>
      <c r="B1016" s="36" t="str">
        <f aca="false">IF(LEFT(A1016,3)="2.5", MID(A1016,7,2),LEFT(A1016,2))</f>
        <v>35</v>
      </c>
      <c r="C1016" s="14" t="s">
        <v>177</v>
      </c>
      <c r="D1016" s="227"/>
      <c r="E1016" s="27"/>
      <c r="F1016" s="227"/>
    </row>
    <row r="1017" customFormat="false" ht="15" hidden="false" customHeight="false" outlineLevel="0" collapsed="false">
      <c r="A1017" s="165" t="s">
        <v>1161</v>
      </c>
      <c r="B1017" s="36" t="str">
        <f aca="false">IF(LEFT(A1017,3)="2.5", MID(A1017,7,2),LEFT(A1017,2))</f>
        <v>30</v>
      </c>
      <c r="C1017" s="14" t="s">
        <v>177</v>
      </c>
      <c r="D1017" s="227"/>
      <c r="E1017" s="27"/>
      <c r="F1017" s="27"/>
    </row>
    <row r="1018" customFormat="false" ht="15" hidden="false" customHeight="false" outlineLevel="0" collapsed="false">
      <c r="A1018" s="165" t="s">
        <v>1164</v>
      </c>
      <c r="B1018" s="36" t="str">
        <f aca="false">IF(LEFT(A1018,3)="2.5", MID(A1018,7,2),LEFT(A1018,2))</f>
        <v>30</v>
      </c>
      <c r="C1018" s="14" t="s">
        <v>177</v>
      </c>
      <c r="D1018" s="227"/>
      <c r="E1018" s="27"/>
      <c r="F1018" s="27"/>
    </row>
    <row r="1019" customFormat="false" ht="15" hidden="false" customHeight="false" outlineLevel="0" collapsed="false">
      <c r="A1019" s="165" t="s">
        <v>1604</v>
      </c>
      <c r="B1019" s="36" t="str">
        <f aca="false">IF(LEFT(A1019,3)="2.5", MID(A1019,7,2),LEFT(A1019,2))</f>
        <v>35</v>
      </c>
      <c r="C1019" s="14" t="s">
        <v>177</v>
      </c>
      <c r="D1019" s="227"/>
      <c r="E1019" s="27"/>
      <c r="F1019" s="227"/>
    </row>
    <row r="1020" customFormat="false" ht="15" hidden="false" customHeight="false" outlineLevel="0" collapsed="false">
      <c r="A1020" s="165" t="s">
        <v>1170</v>
      </c>
      <c r="B1020" s="36" t="str">
        <f aca="false">IF(LEFT(A1020,3)="2.5", MID(A1020,7,2),LEFT(A1020,2))</f>
        <v>32</v>
      </c>
      <c r="C1020" s="14" t="s">
        <v>177</v>
      </c>
      <c r="D1020" s="227"/>
      <c r="E1020" s="27"/>
      <c r="F1020" s="27"/>
    </row>
    <row r="1021" customFormat="false" ht="15" hidden="false" customHeight="false" outlineLevel="0" collapsed="false">
      <c r="A1021" s="177"/>
      <c r="B1021" s="36" t="str">
        <f aca="false">IF(LEFT(A1021,3)="2.5", MID(A1021,7,2),LEFT(A1021,2))</f>
        <v/>
      </c>
      <c r="D1021" s="27"/>
      <c r="E1021" s="27"/>
      <c r="F1021" s="27"/>
    </row>
    <row r="1022" customFormat="false" ht="15" hidden="false" customHeight="false" outlineLevel="0" collapsed="false">
      <c r="A1022" s="16"/>
      <c r="B1022" s="36" t="str">
        <f aca="false">IF(LEFT(A1022,3)="2.5", MID(A1022,7,2),LEFT(A1022,2))</f>
        <v/>
      </c>
      <c r="D1022" s="27"/>
      <c r="E1022" s="27"/>
      <c r="F1022" s="27"/>
    </row>
    <row r="1023" customFormat="false" ht="15" hidden="false" customHeight="false" outlineLevel="0" collapsed="false">
      <c r="A1023" s="162" t="s">
        <v>1174</v>
      </c>
      <c r="B1023" s="36" t="str">
        <f aca="false">IF(LEFT(A1023,3)="2.5", MID(A1023,7,2),LEFT(A1023,2))</f>
        <v>30</v>
      </c>
      <c r="C1023" s="14" t="s">
        <v>177</v>
      </c>
      <c r="D1023" s="227"/>
      <c r="E1023" s="27"/>
      <c r="F1023" s="27"/>
    </row>
    <row r="1024" customFormat="false" ht="15" hidden="false" customHeight="false" outlineLevel="0" collapsed="false">
      <c r="A1024" s="165" t="s">
        <v>1177</v>
      </c>
      <c r="B1024" s="36" t="str">
        <f aca="false">IF(LEFT(A1024,3)="2.5", MID(A1024,7,2),LEFT(A1024,2))</f>
        <v>30</v>
      </c>
      <c r="C1024" s="14" t="s">
        <v>177</v>
      </c>
      <c r="D1024" s="227"/>
      <c r="E1024" s="27"/>
      <c r="F1024" s="27"/>
    </row>
    <row r="1025" customFormat="false" ht="15" hidden="false" customHeight="false" outlineLevel="0" collapsed="false">
      <c r="A1025" s="165" t="s">
        <v>1180</v>
      </c>
      <c r="B1025" s="36" t="str">
        <f aca="false">IF(LEFT(A1025,3)="2.5", MID(A1025,7,2),LEFT(A1025,2))</f>
        <v>30</v>
      </c>
      <c r="C1025" s="14" t="s">
        <v>177</v>
      </c>
      <c r="D1025" s="227"/>
      <c r="E1025" s="27"/>
      <c r="F1025" s="27"/>
    </row>
    <row r="1026" customFormat="false" ht="15" hidden="false" customHeight="false" outlineLevel="0" collapsed="false">
      <c r="A1026" s="165" t="s">
        <v>1183</v>
      </c>
      <c r="B1026" s="36" t="str">
        <f aca="false">IF(LEFT(A1026,3)="2.5", MID(A1026,7,2),LEFT(A1026,2))</f>
        <v>28</v>
      </c>
      <c r="C1026" s="14" t="s">
        <v>177</v>
      </c>
      <c r="D1026" s="227"/>
      <c r="E1026" s="27"/>
      <c r="F1026" s="27"/>
    </row>
    <row r="1027" customFormat="false" ht="15" hidden="false" customHeight="false" outlineLevel="0" collapsed="false">
      <c r="A1027" s="165" t="s">
        <v>1186</v>
      </c>
      <c r="B1027" s="36" t="str">
        <f aca="false">IF(LEFT(A1027,3)="2.5", MID(A1027,7,2),LEFT(A1027,2))</f>
        <v>28</v>
      </c>
      <c r="C1027" s="14" t="s">
        <v>177</v>
      </c>
      <c r="D1027" s="227"/>
      <c r="E1027" s="27"/>
      <c r="F1027" s="27"/>
    </row>
    <row r="1028" customFormat="false" ht="15" hidden="false" customHeight="false" outlineLevel="0" collapsed="false">
      <c r="A1028" s="165" t="s">
        <v>1189</v>
      </c>
      <c r="B1028" s="36" t="str">
        <f aca="false">IF(LEFT(A1028,3)="2.5", MID(A1028,7,2),LEFT(A1028,2))</f>
        <v>30</v>
      </c>
      <c r="C1028" s="14" t="s">
        <v>177</v>
      </c>
      <c r="D1028" s="227"/>
      <c r="E1028" s="27"/>
      <c r="F1028" s="27"/>
    </row>
    <row r="1029" customFormat="false" ht="15" hidden="false" customHeight="false" outlineLevel="0" collapsed="false">
      <c r="A1029" s="165"/>
      <c r="B1029" s="36" t="str">
        <f aca="false">IF(LEFT(A1029,3)="2.5", MID(A1029,7,2),LEFT(A1029,2))</f>
        <v/>
      </c>
      <c r="D1029" s="27"/>
      <c r="E1029" s="27"/>
      <c r="F1029" s="27"/>
    </row>
    <row r="1030" customFormat="false" ht="15" hidden="false" customHeight="false" outlineLevel="0" collapsed="false">
      <c r="A1030" s="177"/>
      <c r="B1030" s="36" t="str">
        <f aca="false">IF(LEFT(A1030,3)="2.5", MID(A1030,7,2),LEFT(A1030,2))</f>
        <v/>
      </c>
      <c r="D1030" s="27"/>
      <c r="E1030" s="27"/>
      <c r="F1030" s="27"/>
    </row>
    <row r="1031" customFormat="false" ht="15" hidden="false" customHeight="false" outlineLevel="0" collapsed="false">
      <c r="A1031" s="16"/>
      <c r="B1031" s="36" t="str">
        <f aca="false">IF(LEFT(A1031,3)="2.5", MID(A1031,7,2),LEFT(A1031,2))</f>
        <v/>
      </c>
      <c r="D1031" s="27"/>
      <c r="E1031" s="27"/>
      <c r="F1031" s="27"/>
    </row>
    <row r="1032" customFormat="false" ht="15" hidden="false" customHeight="false" outlineLevel="0" collapsed="false">
      <c r="A1032" s="162" t="s">
        <v>1194</v>
      </c>
      <c r="B1032" s="36" t="str">
        <f aca="false">IF(LEFT(A1032,3)="2.5", MID(A1032,7,2),LEFT(A1032,2))</f>
        <v>28</v>
      </c>
      <c r="C1032" s="14" t="s">
        <v>177</v>
      </c>
      <c r="D1032" s="227"/>
      <c r="E1032" s="27"/>
      <c r="F1032" s="27"/>
    </row>
    <row r="1033" customFormat="false" ht="15" hidden="false" customHeight="false" outlineLevel="0" collapsed="false">
      <c r="A1033" s="165" t="s">
        <v>1197</v>
      </c>
      <c r="B1033" s="36" t="str">
        <f aca="false">IF(LEFT(A1033,3)="2.5", MID(A1033,7,2),LEFT(A1033,2))</f>
        <v>28</v>
      </c>
      <c r="C1033" s="14" t="s">
        <v>177</v>
      </c>
      <c r="D1033" s="227"/>
      <c r="E1033" s="27"/>
      <c r="F1033" s="27"/>
    </row>
    <row r="1034" customFormat="false" ht="15" hidden="false" customHeight="false" outlineLevel="0" collapsed="false">
      <c r="A1034" s="165" t="s">
        <v>1200</v>
      </c>
      <c r="B1034" s="36" t="str">
        <f aca="false">IF(LEFT(A1034,3)="2.5", MID(A1034,7,2),LEFT(A1034,2))</f>
        <v>30</v>
      </c>
      <c r="C1034" s="14" t="s">
        <v>177</v>
      </c>
      <c r="D1034" s="227"/>
      <c r="E1034" s="27"/>
      <c r="F1034" s="27"/>
    </row>
    <row r="1035" customFormat="false" ht="15" hidden="false" customHeight="false" outlineLevel="0" collapsed="false">
      <c r="A1035" s="165" t="s">
        <v>1605</v>
      </c>
      <c r="B1035" s="36" t="str">
        <f aca="false">IF(LEFT(A1035,3)="2.5", MID(A1035,7,2),LEFT(A1035,2))</f>
        <v>35</v>
      </c>
      <c r="C1035" s="14" t="s">
        <v>177</v>
      </c>
      <c r="D1035" s="227"/>
      <c r="E1035" s="27"/>
      <c r="F1035" s="227"/>
    </row>
    <row r="1036" customFormat="false" ht="15" hidden="false" customHeight="false" outlineLevel="0" collapsed="false">
      <c r="A1036" s="165" t="s">
        <v>1206</v>
      </c>
      <c r="B1036" s="36" t="str">
        <f aca="false">IF(LEFT(A1036,3)="2.5", MID(A1036,7,2),LEFT(A1036,2))</f>
        <v>30</v>
      </c>
      <c r="C1036" s="14" t="s">
        <v>177</v>
      </c>
      <c r="D1036" s="227"/>
      <c r="E1036" s="27"/>
      <c r="F1036" s="27"/>
    </row>
    <row r="1037" customFormat="false" ht="15" hidden="false" customHeight="false" outlineLevel="0" collapsed="false">
      <c r="A1037" s="165" t="s">
        <v>1209</v>
      </c>
      <c r="B1037" s="36" t="str">
        <f aca="false">IF(LEFT(A1037,3)="2.5", MID(A1037,7,2),LEFT(A1037,2))</f>
        <v>32</v>
      </c>
      <c r="C1037" s="14" t="s">
        <v>177</v>
      </c>
      <c r="D1037" s="227"/>
      <c r="E1037" s="27"/>
      <c r="F1037" s="27"/>
    </row>
    <row r="1038" customFormat="false" ht="15" hidden="false" customHeight="false" outlineLevel="0" collapsed="false">
      <c r="A1038" s="165" t="s">
        <v>1212</v>
      </c>
      <c r="B1038" s="36" t="str">
        <f aca="false">IF(LEFT(A1038,3)="2.5", MID(A1038,7,2),LEFT(A1038,2))</f>
        <v>32</v>
      </c>
      <c r="C1038" s="14" t="s">
        <v>177</v>
      </c>
      <c r="D1038" s="227"/>
      <c r="E1038" s="27"/>
      <c r="F1038" s="27"/>
    </row>
    <row r="1039" customFormat="false" ht="15" hidden="false" customHeight="false" outlineLevel="0" collapsed="false">
      <c r="A1039" s="177" t="s">
        <v>1215</v>
      </c>
      <c r="B1039" s="36" t="str">
        <f aca="false">IF(LEFT(A1039,3)="2.5", MID(A1039,7,2),LEFT(A1039,2))</f>
        <v>32</v>
      </c>
      <c r="C1039" s="14" t="s">
        <v>177</v>
      </c>
      <c r="D1039" s="227"/>
      <c r="E1039" s="27"/>
      <c r="F1039" s="27"/>
    </row>
    <row r="1040" customFormat="false" ht="15" hidden="false" customHeight="false" outlineLevel="0" collapsed="false">
      <c r="A1040" s="16"/>
      <c r="B1040" s="36" t="str">
        <f aca="false">IF(LEFT(A1040,3)="2.5", MID(A1040,7,2),LEFT(A1040,2))</f>
        <v/>
      </c>
      <c r="D1040" s="27"/>
      <c r="E1040" s="27"/>
      <c r="F1040" s="27"/>
    </row>
    <row r="1041" customFormat="false" ht="15" hidden="false" customHeight="false" outlineLevel="0" collapsed="false">
      <c r="A1041" s="162" t="s">
        <v>1606</v>
      </c>
      <c r="B1041" s="36" t="str">
        <f aca="false">IF(LEFT(A1041,3)="2.5", MID(A1041,7,2),LEFT(A1041,2))</f>
        <v>35</v>
      </c>
      <c r="C1041" s="14" t="s">
        <v>177</v>
      </c>
      <c r="D1041" s="241"/>
      <c r="E1041" s="27"/>
      <c r="F1041" s="241"/>
    </row>
    <row r="1042" customFormat="false" ht="15" hidden="false" customHeight="false" outlineLevel="0" collapsed="false">
      <c r="A1042" s="165"/>
      <c r="B1042" s="36" t="str">
        <f aca="false">IF(LEFT(A1042,3)="2.5", MID(A1042,7,2),LEFT(A1042,2))</f>
        <v/>
      </c>
    </row>
    <row r="1043" customFormat="false" ht="15" hidden="false" customHeight="false" outlineLevel="0" collapsed="false">
      <c r="A1043" s="165" t="s">
        <v>1222</v>
      </c>
      <c r="B1043" s="36" t="str">
        <f aca="false">IF(LEFT(A1043,3)="2.5", MID(A1043,7,2),LEFT(A1043,2))</f>
        <v>28</v>
      </c>
      <c r="C1043" s="14" t="s">
        <v>177</v>
      </c>
      <c r="D1043" s="242"/>
      <c r="E1043" s="27"/>
      <c r="F1043" s="27"/>
    </row>
    <row r="1044" customFormat="false" ht="15" hidden="false" customHeight="false" outlineLevel="0" collapsed="false">
      <c r="A1044" s="165" t="s">
        <v>1607</v>
      </c>
      <c r="B1044" s="36" t="str">
        <f aca="false">IF(LEFT(A1044,3)="2.5", MID(A1044,7,2),LEFT(A1044,2))</f>
        <v>35</v>
      </c>
      <c r="C1044" s="14" t="s">
        <v>177</v>
      </c>
      <c r="D1044" s="227"/>
      <c r="E1044" s="27"/>
      <c r="F1044" s="227"/>
    </row>
    <row r="1045" customFormat="false" ht="15" hidden="false" customHeight="false" outlineLevel="0" collapsed="false">
      <c r="A1045" s="165" t="s">
        <v>1228</v>
      </c>
      <c r="B1045" s="36" t="str">
        <f aca="false">IF(LEFT(A1045,3)="2.5", MID(A1045,7,2),LEFT(A1045,2))</f>
        <v>28</v>
      </c>
      <c r="C1045" s="14" t="s">
        <v>177</v>
      </c>
      <c r="D1045" s="227"/>
      <c r="E1045" s="27"/>
      <c r="F1045" s="27"/>
    </row>
    <row r="1046" customFormat="false" ht="15" hidden="false" customHeight="false" outlineLevel="0" collapsed="false">
      <c r="A1046" s="165"/>
      <c r="B1046" s="36" t="str">
        <f aca="false">IF(LEFT(A1046,3)="2.5", MID(A1046,7,2),LEFT(A1046,2))</f>
        <v/>
      </c>
      <c r="D1046" s="27"/>
      <c r="E1046" s="27"/>
      <c r="F1046" s="27"/>
    </row>
    <row r="1047" customFormat="false" ht="15" hidden="false" customHeight="false" outlineLevel="0" collapsed="false">
      <c r="A1047" s="165"/>
      <c r="B1047" s="36" t="str">
        <f aca="false">IF(LEFT(A1047,3)="2.5", MID(A1047,7,2),LEFT(A1047,2))</f>
        <v/>
      </c>
      <c r="D1047" s="27"/>
      <c r="E1047" s="27"/>
      <c r="F1047" s="27"/>
    </row>
    <row r="1048" customFormat="false" ht="15" hidden="false" customHeight="false" outlineLevel="0" collapsed="false">
      <c r="A1048" s="177"/>
      <c r="B1048" s="36" t="str">
        <f aca="false">IF(LEFT(A1048,3)="2.5", MID(A1048,7,2),LEFT(A1048,2))</f>
        <v/>
      </c>
      <c r="D1048" s="27"/>
      <c r="E1048" s="27"/>
      <c r="F1048" s="27"/>
    </row>
    <row r="1049" customFormat="false" ht="15" hidden="false" customHeight="false" outlineLevel="0" collapsed="false">
      <c r="A1049" s="16"/>
      <c r="B1049" s="36" t="str">
        <f aca="false">IF(LEFT(A1049,3)="2.5", MID(A1049,7,2),LEFT(A1049,2))</f>
        <v/>
      </c>
      <c r="D1049" s="27"/>
      <c r="E1049" s="27"/>
      <c r="F1049" s="27"/>
    </row>
    <row r="1050" customFormat="false" ht="15" hidden="false" customHeight="false" outlineLevel="0" collapsed="false">
      <c r="A1050" s="162" t="s">
        <v>1234</v>
      </c>
      <c r="B1050" s="36" t="str">
        <f aca="false">IF(LEFT(A1050,3)="2.5", MID(A1050,7,2),LEFT(A1050,2))</f>
        <v>31</v>
      </c>
      <c r="C1050" s="14" t="s">
        <v>177</v>
      </c>
      <c r="D1050" s="227"/>
      <c r="E1050" s="27"/>
      <c r="F1050" s="27"/>
    </row>
    <row r="1051" customFormat="false" ht="15" hidden="false" customHeight="false" outlineLevel="0" collapsed="false">
      <c r="A1051" s="165" t="s">
        <v>1237</v>
      </c>
      <c r="B1051" s="36" t="str">
        <f aca="false">IF(LEFT(A1051,3)="2.5", MID(A1051,7,2),LEFT(A1051,2))</f>
        <v>31</v>
      </c>
      <c r="C1051" s="14" t="s">
        <v>177</v>
      </c>
      <c r="D1051" s="227"/>
      <c r="E1051" s="27"/>
      <c r="F1051" s="27"/>
    </row>
    <row r="1052" customFormat="false" ht="15" hidden="false" customHeight="false" outlineLevel="0" collapsed="false">
      <c r="A1052" s="165" t="s">
        <v>1608</v>
      </c>
      <c r="B1052" s="36" t="str">
        <f aca="false">IF(LEFT(A1052,3)="2.5", MID(A1052,7,2),LEFT(A1052,2))</f>
        <v>36</v>
      </c>
      <c r="C1052" s="14" t="s">
        <v>177</v>
      </c>
      <c r="D1052" s="227"/>
      <c r="E1052" s="27"/>
      <c r="F1052" s="227"/>
    </row>
    <row r="1053" customFormat="false" ht="15" hidden="false" customHeight="false" outlineLevel="0" collapsed="false">
      <c r="A1053" s="165" t="s">
        <v>1243</v>
      </c>
      <c r="B1053" s="36" t="str">
        <f aca="false">IF(LEFT(A1053,3)="2.5", MID(A1053,7,2),LEFT(A1053,2))</f>
        <v>33</v>
      </c>
      <c r="C1053" s="14" t="s">
        <v>177</v>
      </c>
      <c r="D1053" s="227"/>
      <c r="E1053" s="27"/>
      <c r="F1053" s="27"/>
    </row>
    <row r="1054" customFormat="false" ht="15" hidden="false" customHeight="false" outlineLevel="0" collapsed="false">
      <c r="A1054" s="165" t="s">
        <v>1246</v>
      </c>
      <c r="B1054" s="36" t="str">
        <f aca="false">IF(LEFT(A1054,3)="2.5", MID(A1054,7,2),LEFT(A1054,2))</f>
        <v>33</v>
      </c>
      <c r="C1054" s="14" t="s">
        <v>177</v>
      </c>
      <c r="D1054" s="227"/>
      <c r="E1054" s="27"/>
      <c r="F1054" s="27"/>
    </row>
    <row r="1055" customFormat="false" ht="15" hidden="false" customHeight="false" outlineLevel="0" collapsed="false">
      <c r="A1055" s="165" t="s">
        <v>1609</v>
      </c>
      <c r="B1055" s="36" t="str">
        <f aca="false">IF(LEFT(A1055,3)="2.5", MID(A1055,7,2),LEFT(A1055,2))</f>
        <v>36</v>
      </c>
      <c r="C1055" s="14" t="s">
        <v>177</v>
      </c>
      <c r="D1055" s="227"/>
      <c r="E1055" s="27"/>
      <c r="F1055" s="227"/>
    </row>
    <row r="1056" customFormat="false" ht="15" hidden="false" customHeight="false" outlineLevel="0" collapsed="false">
      <c r="A1056" s="165" t="s">
        <v>1252</v>
      </c>
      <c r="B1056" s="36" t="str">
        <f aca="false">IF(LEFT(A1056,3)="2.5", MID(A1056,7,2),LEFT(A1056,2))</f>
        <v>29</v>
      </c>
      <c r="C1056" s="14" t="s">
        <v>177</v>
      </c>
      <c r="D1056" s="227"/>
      <c r="E1056" s="27"/>
      <c r="F1056" s="27"/>
    </row>
    <row r="1057" customFormat="false" ht="15" hidden="false" customHeight="false" outlineLevel="0" collapsed="false">
      <c r="A1057" s="177"/>
      <c r="B1057" s="36" t="str">
        <f aca="false">IF(LEFT(A1057,3)="2.5", MID(A1057,7,2),LEFT(A1057,2))</f>
        <v/>
      </c>
      <c r="D1057" s="27"/>
      <c r="E1057" s="27"/>
      <c r="F1057" s="27"/>
    </row>
    <row r="1058" customFormat="false" ht="15" hidden="false" customHeight="false" outlineLevel="0" collapsed="false">
      <c r="A1058" s="16"/>
      <c r="B1058" s="36" t="str">
        <f aca="false">IF(LEFT(A1058,3)="2.5", MID(A1058,7,2),LEFT(A1058,2))</f>
        <v/>
      </c>
      <c r="D1058" s="27"/>
      <c r="E1058" s="27"/>
      <c r="F1058" s="27"/>
    </row>
    <row r="1059" customFormat="false" ht="15" hidden="false" customHeight="false" outlineLevel="0" collapsed="false">
      <c r="A1059" s="162" t="s">
        <v>1256</v>
      </c>
      <c r="B1059" s="36" t="str">
        <f aca="false">IF(LEFT(A1059,3)="2.5", MID(A1059,7,2),LEFT(A1059,2))</f>
        <v>33</v>
      </c>
      <c r="C1059" s="14" t="s">
        <v>177</v>
      </c>
      <c r="D1059" s="227"/>
      <c r="E1059" s="27"/>
      <c r="F1059" s="27"/>
    </row>
    <row r="1060" customFormat="false" ht="15" hidden="false" customHeight="false" outlineLevel="0" collapsed="false">
      <c r="A1060" s="165" t="s">
        <v>1259</v>
      </c>
      <c r="B1060" s="36" t="str">
        <f aca="false">IF(LEFT(A1060,3)="2.5", MID(A1060,7,2),LEFT(A1060,2))</f>
        <v>33</v>
      </c>
      <c r="C1060" s="14" t="s">
        <v>177</v>
      </c>
      <c r="D1060" s="227"/>
      <c r="E1060" s="27"/>
      <c r="F1060" s="27"/>
    </row>
    <row r="1061" customFormat="false" ht="15" hidden="false" customHeight="false" outlineLevel="0" collapsed="false">
      <c r="A1061" s="165" t="s">
        <v>1262</v>
      </c>
      <c r="B1061" s="36" t="str">
        <f aca="false">IF(LEFT(A1061,3)="2.5", MID(A1061,7,2),LEFT(A1061,2))</f>
        <v>33</v>
      </c>
      <c r="C1061" s="14" t="s">
        <v>177</v>
      </c>
      <c r="D1061" s="227"/>
      <c r="E1061" s="27"/>
      <c r="F1061" s="27"/>
    </row>
    <row r="1062" customFormat="false" ht="15" hidden="false" customHeight="false" outlineLevel="0" collapsed="false">
      <c r="A1062" s="165" t="s">
        <v>1265</v>
      </c>
      <c r="B1062" s="36" t="str">
        <f aca="false">IF(LEFT(A1062,3)="2.5", MID(A1062,7,2),LEFT(A1062,2))</f>
        <v>31</v>
      </c>
      <c r="C1062" s="14" t="s">
        <v>177</v>
      </c>
      <c r="D1062" s="227"/>
      <c r="E1062" s="27"/>
      <c r="F1062" s="27"/>
    </row>
    <row r="1063" customFormat="false" ht="15" hidden="false" customHeight="false" outlineLevel="0" collapsed="false">
      <c r="A1063" s="165" t="s">
        <v>1268</v>
      </c>
      <c r="B1063" s="36" t="str">
        <f aca="false">IF(LEFT(A1063,3)="2.5", MID(A1063,7,2),LEFT(A1063,2))</f>
        <v>31</v>
      </c>
      <c r="C1063" s="14" t="s">
        <v>177</v>
      </c>
      <c r="D1063" s="227"/>
      <c r="E1063" s="27"/>
      <c r="F1063" s="27"/>
    </row>
    <row r="1064" customFormat="false" ht="15" hidden="false" customHeight="false" outlineLevel="0" collapsed="false">
      <c r="A1064" s="165" t="s">
        <v>1271</v>
      </c>
      <c r="B1064" s="36" t="str">
        <f aca="false">IF(LEFT(A1064,3)="2.5", MID(A1064,7,2),LEFT(A1064,2))</f>
        <v>33</v>
      </c>
      <c r="C1064" s="14" t="s">
        <v>177</v>
      </c>
      <c r="D1064" s="227"/>
      <c r="E1064" s="27"/>
      <c r="F1064" s="27"/>
    </row>
    <row r="1065" customFormat="false" ht="15" hidden="false" customHeight="false" outlineLevel="0" collapsed="false">
      <c r="A1065" s="165"/>
      <c r="B1065" s="36" t="str">
        <f aca="false">IF(LEFT(A1065,3)="2.5", MID(A1065,7,2),LEFT(A1065,2))</f>
        <v/>
      </c>
      <c r="D1065" s="27"/>
      <c r="E1065" s="27"/>
      <c r="F1065" s="27"/>
    </row>
    <row r="1066" customFormat="false" ht="15" hidden="false" customHeight="false" outlineLevel="0" collapsed="false">
      <c r="A1066" s="177"/>
      <c r="B1066" s="36" t="str">
        <f aca="false">IF(LEFT(A1066,3)="2.5", MID(A1066,7,2),LEFT(A1066,2))</f>
        <v/>
      </c>
      <c r="D1066" s="27"/>
      <c r="E1066" s="27"/>
      <c r="F1066" s="27"/>
    </row>
    <row r="1067" customFormat="false" ht="15" hidden="false" customHeight="false" outlineLevel="0" collapsed="false">
      <c r="A1067" s="16"/>
      <c r="B1067" s="36" t="str">
        <f aca="false">IF(LEFT(A1067,3)="2.5", MID(A1067,7,2),LEFT(A1067,2))</f>
        <v/>
      </c>
      <c r="D1067" s="27"/>
      <c r="E1067" s="27"/>
      <c r="F1067" s="27"/>
    </row>
    <row r="1068" customFormat="false" ht="15" hidden="false" customHeight="false" outlineLevel="0" collapsed="false">
      <c r="A1068" s="162" t="s">
        <v>1276</v>
      </c>
      <c r="B1068" s="36" t="str">
        <f aca="false">IF(LEFT(A1068,3)="2.5", MID(A1068,7,2),LEFT(A1068,2))</f>
        <v>31</v>
      </c>
      <c r="C1068" s="14" t="s">
        <v>177</v>
      </c>
      <c r="D1068" s="227"/>
      <c r="E1068" s="27"/>
      <c r="F1068" s="27"/>
    </row>
    <row r="1069" customFormat="false" ht="15" hidden="false" customHeight="false" outlineLevel="0" collapsed="false">
      <c r="A1069" s="165" t="s">
        <v>1279</v>
      </c>
      <c r="B1069" s="36" t="str">
        <f aca="false">IF(LEFT(A1069,3)="2.5", MID(A1069,7,2),LEFT(A1069,2))</f>
        <v>31</v>
      </c>
      <c r="C1069" s="14" t="s">
        <v>177</v>
      </c>
      <c r="D1069" s="227"/>
      <c r="E1069" s="27"/>
      <c r="F1069" s="27"/>
    </row>
    <row r="1070" customFormat="false" ht="15" hidden="false" customHeight="false" outlineLevel="0" collapsed="false">
      <c r="A1070" s="165" t="s">
        <v>1282</v>
      </c>
      <c r="B1070" s="36" t="str">
        <f aca="false">IF(LEFT(A1070,3)="2.5", MID(A1070,7,2),LEFT(A1070,2))</f>
        <v>33</v>
      </c>
      <c r="C1070" s="14" t="s">
        <v>177</v>
      </c>
      <c r="D1070" s="227"/>
      <c r="E1070" s="27"/>
      <c r="F1070" s="27"/>
    </row>
    <row r="1071" customFormat="false" ht="15" hidden="false" customHeight="false" outlineLevel="0" collapsed="false">
      <c r="A1071" s="165" t="s">
        <v>1610</v>
      </c>
      <c r="B1071" s="36" t="str">
        <f aca="false">IF(LEFT(A1071,3)="2.5", MID(A1071,7,2),LEFT(A1071,2))</f>
        <v>36</v>
      </c>
      <c r="C1071" s="14" t="s">
        <v>177</v>
      </c>
      <c r="D1071" s="227"/>
      <c r="E1071" s="27"/>
      <c r="F1071" s="227"/>
    </row>
    <row r="1072" customFormat="false" ht="15" hidden="false" customHeight="false" outlineLevel="0" collapsed="false">
      <c r="A1072" s="165" t="s">
        <v>1288</v>
      </c>
      <c r="B1072" s="36" t="str">
        <f aca="false">IF(LEFT(A1072,3)="2.5", MID(A1072,7,2),LEFT(A1072,2))</f>
        <v>33</v>
      </c>
      <c r="C1072" s="14" t="s">
        <v>177</v>
      </c>
      <c r="D1072" s="227"/>
      <c r="E1072" s="27"/>
      <c r="F1072" s="27"/>
    </row>
    <row r="1073" customFormat="false" ht="15" hidden="false" customHeight="false" outlineLevel="0" collapsed="false">
      <c r="A1073" s="165" t="s">
        <v>1291</v>
      </c>
      <c r="B1073" s="36" t="str">
        <f aca="false">IF(LEFT(A1073,3)="2.5", MID(A1073,7,2),LEFT(A1073,2))</f>
        <v>29</v>
      </c>
      <c r="C1073" s="14" t="s">
        <v>177</v>
      </c>
      <c r="D1073" s="227"/>
      <c r="E1073" s="27"/>
      <c r="F1073" s="27"/>
    </row>
    <row r="1074" customFormat="false" ht="15" hidden="false" customHeight="false" outlineLevel="0" collapsed="false">
      <c r="A1074" s="165" t="s">
        <v>1294</v>
      </c>
      <c r="B1074" s="36" t="str">
        <f aca="false">IF(LEFT(A1074,3)="2.5", MID(A1074,7,2),LEFT(A1074,2))</f>
        <v>29</v>
      </c>
      <c r="C1074" s="14" t="s">
        <v>177</v>
      </c>
      <c r="D1074" s="227"/>
      <c r="E1074" s="27"/>
      <c r="F1074" s="27"/>
    </row>
    <row r="1075" customFormat="false" ht="15" hidden="false" customHeight="false" outlineLevel="0" collapsed="false">
      <c r="A1075" s="177" t="s">
        <v>1297</v>
      </c>
      <c r="B1075" s="36" t="str">
        <f aca="false">IF(LEFT(A1075,3)="2.5", MID(A1075,7,2),LEFT(A1075,2))</f>
        <v>29</v>
      </c>
      <c r="C1075" s="14" t="s">
        <v>177</v>
      </c>
      <c r="D1075" s="227"/>
      <c r="E1075" s="27"/>
      <c r="F1075" s="27"/>
    </row>
    <row r="1076" customFormat="false" ht="15" hidden="false" customHeight="false" outlineLevel="0" collapsed="false">
      <c r="A1076" s="16"/>
      <c r="B1076" s="36" t="str">
        <f aca="false">IF(LEFT(A1076,3)="2.5", MID(A1076,7,2),LEFT(A1076,2))</f>
        <v/>
      </c>
      <c r="D1076" s="27"/>
      <c r="E1076" s="27"/>
      <c r="F1076" s="27"/>
    </row>
    <row r="1077" customFormat="false" ht="15" hidden="false" customHeight="false" outlineLevel="0" collapsed="false">
      <c r="A1077" s="162" t="s">
        <v>1611</v>
      </c>
      <c r="B1077" s="36" t="str">
        <f aca="false">IF(LEFT(A1077,3)="2.5", MID(A1077,7,2),LEFT(A1077,2))</f>
        <v>36</v>
      </c>
      <c r="C1077" s="14" t="s">
        <v>177</v>
      </c>
      <c r="D1077" s="227"/>
      <c r="E1077" s="27"/>
      <c r="F1077" s="227"/>
    </row>
    <row r="1078" customFormat="false" ht="15" hidden="false" customHeight="false" outlineLevel="0" collapsed="false">
      <c r="A1078" s="165"/>
      <c r="B1078" s="36" t="str">
        <f aca="false">IF(LEFT(A1078,3)="2.5", MID(A1078,7,2),LEFT(A1078,2))</f>
        <v/>
      </c>
      <c r="D1078" s="27"/>
      <c r="E1078" s="27"/>
      <c r="F1078" s="27"/>
    </row>
    <row r="1079" customFormat="false" ht="15" hidden="false" customHeight="false" outlineLevel="0" collapsed="false">
      <c r="A1079" s="165" t="s">
        <v>1304</v>
      </c>
      <c r="B1079" s="36" t="str">
        <f aca="false">IF(LEFT(A1079,3)="2.5", MID(A1079,7,2),LEFT(A1079,2))</f>
        <v>31</v>
      </c>
      <c r="C1079" s="14" t="s">
        <v>177</v>
      </c>
      <c r="D1079" s="227"/>
      <c r="E1079" s="27"/>
      <c r="F1079" s="27"/>
    </row>
    <row r="1080" customFormat="false" ht="15" hidden="false" customHeight="false" outlineLevel="0" collapsed="false">
      <c r="A1080" s="165" t="s">
        <v>1612</v>
      </c>
      <c r="B1080" s="36" t="str">
        <f aca="false">IF(LEFT(A1080,3)="2.5", MID(A1080,7,2),LEFT(A1080,2))</f>
        <v>36</v>
      </c>
      <c r="C1080" s="14" t="s">
        <v>177</v>
      </c>
      <c r="D1080" s="227"/>
      <c r="E1080" s="27"/>
      <c r="F1080" s="227"/>
    </row>
    <row r="1081" customFormat="false" ht="15" hidden="false" customHeight="false" outlineLevel="0" collapsed="false">
      <c r="A1081" s="165" t="s">
        <v>1310</v>
      </c>
      <c r="B1081" s="36" t="str">
        <f aca="false">IF(LEFT(A1081,3)="2.5", MID(A1081,7,2),LEFT(A1081,2))</f>
        <v>31</v>
      </c>
      <c r="C1081" s="14" t="s">
        <v>177</v>
      </c>
      <c r="D1081" s="227"/>
      <c r="E1081" s="27"/>
      <c r="F1081" s="27"/>
    </row>
    <row r="1082" customFormat="false" ht="15" hidden="false" customHeight="false" outlineLevel="0" collapsed="false">
      <c r="H1082" s="0" t="s">
        <v>1562</v>
      </c>
    </row>
    <row r="1084" customFormat="false" ht="15" hidden="false" customHeight="false" outlineLevel="0" collapsed="false">
      <c r="A1084" s="162" t="s">
        <v>1349</v>
      </c>
      <c r="B1084" s="36" t="str">
        <f aca="false">IF(LEFT(A1084,3)="2.5", MID(A1084,7,2),LEFT(A1084,2))</f>
        <v>59</v>
      </c>
      <c r="C1084" s="14" t="s">
        <v>774</v>
      </c>
      <c r="D1084" s="248"/>
      <c r="E1084" s="27"/>
      <c r="F1084" s="27"/>
    </row>
    <row r="1085" customFormat="false" ht="15" hidden="false" customHeight="false" outlineLevel="0" collapsed="false">
      <c r="A1085" s="165" t="s">
        <v>1352</v>
      </c>
      <c r="B1085" s="36" t="str">
        <f aca="false">IF(LEFT(A1085,3)="2.5", MID(A1085,7,2),LEFT(A1085,2))</f>
        <v>59</v>
      </c>
      <c r="C1085" s="14" t="s">
        <v>774</v>
      </c>
      <c r="D1085" s="248"/>
      <c r="E1085" s="27"/>
      <c r="F1085" s="27"/>
    </row>
    <row r="1086" customFormat="false" ht="15" hidden="false" customHeight="false" outlineLevel="0" collapsed="false">
      <c r="A1086" s="229" t="s">
        <v>1614</v>
      </c>
      <c r="B1086" s="36" t="str">
        <f aca="false">IF(LEFT(A1086,3)="2.5", MID(A1086,7,2),LEFT(A1086,2))</f>
        <v>65</v>
      </c>
      <c r="C1086" s="14" t="s">
        <v>774</v>
      </c>
      <c r="D1086" s="248"/>
      <c r="E1086" s="27"/>
      <c r="F1086" s="27"/>
    </row>
    <row r="1087" customFormat="false" ht="15" hidden="false" customHeight="false" outlineLevel="0" collapsed="false">
      <c r="A1087" s="165" t="s">
        <v>1356</v>
      </c>
      <c r="B1087" s="36" t="str">
        <f aca="false">IF(LEFT(A1087,3)="2.5", MID(A1087,7,2),LEFT(A1087,2))</f>
        <v>57</v>
      </c>
      <c r="C1087" s="14" t="s">
        <v>774</v>
      </c>
      <c r="D1087" s="248"/>
      <c r="E1087" s="27"/>
      <c r="F1087" s="27"/>
    </row>
    <row r="1088" customFormat="false" ht="15" hidden="false" customHeight="false" outlineLevel="0" collapsed="false">
      <c r="A1088" s="165" t="s">
        <v>1358</v>
      </c>
      <c r="B1088" s="36" t="str">
        <f aca="false">IF(LEFT(A1088,3)="2.5", MID(A1088,7,2),LEFT(A1088,2))</f>
        <v>57</v>
      </c>
      <c r="C1088" s="14" t="s">
        <v>774</v>
      </c>
      <c r="D1088" s="248"/>
      <c r="E1088" s="27"/>
      <c r="F1088" s="27"/>
    </row>
    <row r="1089" customFormat="false" ht="15" hidden="false" customHeight="false" outlineLevel="0" collapsed="false">
      <c r="A1089" s="229" t="s">
        <v>1615</v>
      </c>
      <c r="B1089" s="36" t="str">
        <f aca="false">IF(LEFT(A1089,3)="2.5", MID(A1089,7,2),LEFT(A1089,2))</f>
        <v>65</v>
      </c>
      <c r="C1089" s="14" t="s">
        <v>774</v>
      </c>
      <c r="D1089" s="248"/>
      <c r="E1089" s="27"/>
      <c r="F1089" s="27"/>
    </row>
    <row r="1090" customFormat="false" ht="15" hidden="false" customHeight="false" outlineLevel="0" collapsed="false">
      <c r="A1090" s="173" t="s">
        <v>1362</v>
      </c>
      <c r="B1090" s="36" t="str">
        <f aca="false">IF(LEFT(A1090,3)="2.5", MID(A1090,7,2),LEFT(A1090,2))</f>
        <v>58</v>
      </c>
      <c r="C1090" s="14" t="s">
        <v>774</v>
      </c>
      <c r="D1090" s="248"/>
      <c r="E1090" s="27"/>
      <c r="F1090" s="27"/>
    </row>
    <row r="1091" customFormat="false" ht="15" hidden="false" customHeight="false" outlineLevel="0" collapsed="false">
      <c r="A1091" s="206"/>
      <c r="B1091" s="36" t="str">
        <f aca="false">IF(LEFT(A1091,3)="2.5", MID(A1091,7,2),LEFT(A1091,2))</f>
        <v/>
      </c>
      <c r="E1091" s="27"/>
      <c r="F1091" s="27"/>
    </row>
    <row r="1092" customFormat="false" ht="15" hidden="false" customHeight="false" outlineLevel="0" collapsed="false">
      <c r="A1092" s="172"/>
      <c r="B1092" s="36" t="str">
        <f aca="false">IF(LEFT(A1092,3)="2.5", MID(A1092,7,2),LEFT(A1092,2))</f>
        <v/>
      </c>
      <c r="E1092" s="27"/>
      <c r="F1092" s="27"/>
    </row>
    <row r="1093" customFormat="false" ht="15" hidden="false" customHeight="false" outlineLevel="0" collapsed="false">
      <c r="A1093" s="162" t="s">
        <v>1364</v>
      </c>
      <c r="B1093" s="36" t="str">
        <f aca="false">IF(LEFT(A1093,3)="2.5", MID(A1093,7,2),LEFT(A1093,2))</f>
        <v>57</v>
      </c>
      <c r="C1093" s="14" t="s">
        <v>774</v>
      </c>
      <c r="D1093" s="248"/>
      <c r="E1093" s="27"/>
      <c r="F1093" s="27"/>
    </row>
    <row r="1094" customFormat="false" ht="15" hidden="false" customHeight="false" outlineLevel="0" collapsed="false">
      <c r="A1094" s="165" t="s">
        <v>1366</v>
      </c>
      <c r="B1094" s="36" t="str">
        <f aca="false">IF(LEFT(A1094,3)="2.5", MID(A1094,7,2),LEFT(A1094,2))</f>
        <v>57</v>
      </c>
      <c r="C1094" s="14" t="s">
        <v>774</v>
      </c>
      <c r="D1094" s="248"/>
      <c r="E1094" s="27"/>
      <c r="F1094" s="27"/>
    </row>
    <row r="1095" customFormat="false" ht="15" hidden="false" customHeight="false" outlineLevel="0" collapsed="false">
      <c r="A1095" s="165" t="s">
        <v>1368</v>
      </c>
      <c r="B1095" s="36" t="str">
        <f aca="false">IF(LEFT(A1095,3)="2.5", MID(A1095,7,2),LEFT(A1095,2))</f>
        <v>57</v>
      </c>
      <c r="C1095" s="14" t="s">
        <v>774</v>
      </c>
      <c r="D1095" s="248"/>
      <c r="E1095" s="27"/>
      <c r="F1095" s="27"/>
    </row>
    <row r="1096" customFormat="false" ht="15" hidden="false" customHeight="false" outlineLevel="0" collapsed="false">
      <c r="A1096" s="165" t="s">
        <v>1370</v>
      </c>
      <c r="B1096" s="36" t="str">
        <f aca="false">IF(LEFT(A1096,3)="2.5", MID(A1096,7,2),LEFT(A1096,2))</f>
        <v>59</v>
      </c>
      <c r="C1096" s="14" t="s">
        <v>774</v>
      </c>
      <c r="D1096" s="248"/>
      <c r="E1096" s="27"/>
      <c r="F1096" s="27"/>
    </row>
    <row r="1097" customFormat="false" ht="15" hidden="false" customHeight="false" outlineLevel="0" collapsed="false">
      <c r="A1097" s="165" t="s">
        <v>1372</v>
      </c>
      <c r="B1097" s="36" t="str">
        <f aca="false">IF(LEFT(A1097,3)="2.5", MID(A1097,7,2),LEFT(A1097,2))</f>
        <v>59</v>
      </c>
      <c r="C1097" s="14" t="s">
        <v>774</v>
      </c>
      <c r="D1097" s="248"/>
      <c r="E1097" s="27"/>
      <c r="F1097" s="27"/>
    </row>
    <row r="1098" customFormat="false" ht="15" hidden="false" customHeight="false" outlineLevel="0" collapsed="false">
      <c r="A1098" s="165" t="s">
        <v>1374</v>
      </c>
      <c r="B1098" s="36" t="str">
        <f aca="false">IF(LEFT(A1098,3)="2.5", MID(A1098,7,2),LEFT(A1098,2))</f>
        <v>57</v>
      </c>
      <c r="C1098" s="14" t="s">
        <v>774</v>
      </c>
      <c r="D1098" s="248"/>
      <c r="E1098" s="27"/>
      <c r="F1098" s="27"/>
    </row>
    <row r="1099" customFormat="false" ht="15" hidden="false" customHeight="false" outlineLevel="0" collapsed="false">
      <c r="A1099" s="229" t="s">
        <v>1616</v>
      </c>
      <c r="B1099" s="36" t="str">
        <f aca="false">IF(LEFT(A1099,3)="2.5", MID(A1099,7,2),LEFT(A1099,2))</f>
        <v>65</v>
      </c>
      <c r="C1099" s="14" t="s">
        <v>774</v>
      </c>
      <c r="D1099" s="248"/>
      <c r="E1099" s="27"/>
      <c r="F1099" s="27"/>
    </row>
    <row r="1100" customFormat="false" ht="15" hidden="false" customHeight="false" outlineLevel="0" collapsed="false">
      <c r="A1100" s="233"/>
      <c r="B1100" s="36" t="str">
        <f aca="false">IF(LEFT(A1100,3)="2.5", MID(A1100,7,2),LEFT(A1100,2))</f>
        <v/>
      </c>
      <c r="E1100" s="27"/>
      <c r="F1100" s="27"/>
    </row>
    <row r="1101" customFormat="false" ht="15" hidden="false" customHeight="false" outlineLevel="0" collapsed="false">
      <c r="A1101" s="22"/>
      <c r="B1101" s="36" t="str">
        <f aca="false">IF(LEFT(A1101,3)="2.5", MID(A1101,7,2),LEFT(A1101,2))</f>
        <v/>
      </c>
      <c r="E1101" s="27"/>
      <c r="F1101" s="27"/>
    </row>
    <row r="1102" customFormat="false" ht="15" hidden="false" customHeight="false" outlineLevel="0" collapsed="false">
      <c r="A1102" s="162" t="s">
        <v>1378</v>
      </c>
      <c r="B1102" s="36" t="str">
        <f aca="false">IF(LEFT(A1102,3)="2.5", MID(A1102,7,2),LEFT(A1102,2))</f>
        <v>59</v>
      </c>
      <c r="C1102" s="14" t="s">
        <v>774</v>
      </c>
      <c r="D1102" s="248"/>
      <c r="E1102" s="27"/>
      <c r="F1102" s="27"/>
    </row>
    <row r="1103" customFormat="false" ht="15" hidden="false" customHeight="false" outlineLevel="0" collapsed="false">
      <c r="A1103" s="165" t="s">
        <v>1380</v>
      </c>
      <c r="B1103" s="36" t="str">
        <f aca="false">IF(LEFT(A1103,3)="2.5", MID(A1103,7,2),LEFT(A1103,2))</f>
        <v>59</v>
      </c>
      <c r="C1103" s="14" t="s">
        <v>774</v>
      </c>
      <c r="D1103" s="248"/>
      <c r="E1103" s="27"/>
      <c r="F1103" s="27"/>
    </row>
    <row r="1104" customFormat="false" ht="15" hidden="false" customHeight="false" outlineLevel="0" collapsed="false">
      <c r="A1104" s="165" t="s">
        <v>1382</v>
      </c>
      <c r="B1104" s="36" t="str">
        <f aca="false">IF(LEFT(A1104,3)="2.5", MID(A1104,7,2),LEFT(A1104,2))</f>
        <v>57</v>
      </c>
      <c r="C1104" s="14" t="s">
        <v>774</v>
      </c>
      <c r="D1104" s="248"/>
      <c r="E1104" s="27"/>
      <c r="F1104" s="27"/>
    </row>
    <row r="1105" customFormat="false" ht="15" hidden="false" customHeight="false" outlineLevel="0" collapsed="false">
      <c r="A1105" s="229" t="s">
        <v>1617</v>
      </c>
      <c r="B1105" s="36" t="str">
        <f aca="false">IF(LEFT(A1105,3)="2.5", MID(A1105,7,2),LEFT(A1105,2))</f>
        <v>65</v>
      </c>
      <c r="C1105" s="14" t="s">
        <v>774</v>
      </c>
      <c r="D1105" s="248"/>
      <c r="E1105" s="27"/>
      <c r="F1105" s="27"/>
    </row>
    <row r="1106" customFormat="false" ht="15" hidden="false" customHeight="false" outlineLevel="0" collapsed="false">
      <c r="A1106" s="165" t="s">
        <v>1386</v>
      </c>
      <c r="B1106" s="36" t="str">
        <f aca="false">IF(LEFT(A1106,3)="2.5", MID(A1106,7,2),LEFT(A1106,2))</f>
        <v>57</v>
      </c>
      <c r="C1106" s="14" t="s">
        <v>774</v>
      </c>
      <c r="D1106" s="248"/>
      <c r="E1106" s="27"/>
      <c r="F1106" s="27"/>
    </row>
    <row r="1107" customFormat="false" ht="15" hidden="false" customHeight="false" outlineLevel="0" collapsed="false">
      <c r="A1107" s="165" t="s">
        <v>1388</v>
      </c>
      <c r="B1107" s="36" t="str">
        <f aca="false">IF(LEFT(A1107,3)="2.5", MID(A1107,7,2),LEFT(A1107,2))</f>
        <v>58</v>
      </c>
      <c r="C1107" s="14" t="s">
        <v>774</v>
      </c>
      <c r="D1107" s="248"/>
      <c r="E1107" s="27"/>
      <c r="F1107" s="27"/>
    </row>
    <row r="1108" customFormat="false" ht="15" hidden="false" customHeight="false" outlineLevel="0" collapsed="false">
      <c r="A1108" s="165" t="s">
        <v>1390</v>
      </c>
      <c r="B1108" s="36" t="str">
        <f aca="false">IF(LEFT(A1108,3)="2.5", MID(A1108,7,2),LEFT(A1108,2))</f>
        <v>58</v>
      </c>
      <c r="C1108" s="14" t="s">
        <v>774</v>
      </c>
      <c r="D1108" s="248"/>
      <c r="E1108" s="27"/>
      <c r="F1108" s="27"/>
    </row>
    <row r="1109" customFormat="false" ht="15" hidden="false" customHeight="false" outlineLevel="0" collapsed="false">
      <c r="A1109" s="206" t="s">
        <v>1392</v>
      </c>
      <c r="B1109" s="36" t="str">
        <f aca="false">IF(LEFT(A1109,3)="2.5", MID(A1109,7,2),LEFT(A1109,2))</f>
        <v>58</v>
      </c>
      <c r="C1109" s="14" t="s">
        <v>774</v>
      </c>
      <c r="D1109" s="248"/>
      <c r="E1109" s="27"/>
      <c r="F1109" s="27"/>
    </row>
    <row r="1110" customFormat="false" ht="15" hidden="false" customHeight="false" outlineLevel="0" collapsed="false">
      <c r="A1110" s="172"/>
      <c r="B1110" s="36" t="str">
        <f aca="false">IF(LEFT(A1110,3)="2.5", MID(A1110,7,2),LEFT(A1110,2))</f>
        <v/>
      </c>
      <c r="E1110" s="27"/>
      <c r="F1110" s="27"/>
    </row>
    <row r="1111" customFormat="false" ht="15" hidden="false" customHeight="false" outlineLevel="0" collapsed="false">
      <c r="A1111" s="234" t="s">
        <v>1618</v>
      </c>
      <c r="B1111" s="36" t="str">
        <f aca="false">IF(LEFT(A1111,3)="2.5", MID(A1111,7,2),LEFT(A1111,2))</f>
        <v>65</v>
      </c>
      <c r="C1111" s="14" t="s">
        <v>774</v>
      </c>
      <c r="D1111" s="248"/>
      <c r="E1111" s="27"/>
      <c r="F1111" s="27"/>
    </row>
    <row r="1112" customFormat="false" ht="15" hidden="false" customHeight="false" outlineLevel="0" collapsed="false">
      <c r="A1112" s="173" t="s">
        <v>1396</v>
      </c>
      <c r="B1112" s="36" t="str">
        <f aca="false">IF(LEFT(A1112,3)="2.5", MID(A1112,7,2),LEFT(A1112,2))</f>
        <v>58</v>
      </c>
      <c r="C1112" s="14" t="s">
        <v>774</v>
      </c>
      <c r="D1112" s="248"/>
      <c r="E1112" s="27"/>
      <c r="F1112" s="27"/>
    </row>
    <row r="1113" customFormat="false" ht="15" hidden="false" customHeight="false" outlineLevel="0" collapsed="false">
      <c r="A1113" s="165" t="s">
        <v>1398</v>
      </c>
      <c r="B1113" s="36" t="str">
        <f aca="false">IF(LEFT(A1113,3)="2.5", MID(A1113,7,2),LEFT(A1113,2))</f>
        <v>59</v>
      </c>
      <c r="C1113" s="14" t="s">
        <v>774</v>
      </c>
      <c r="D1113" s="248"/>
      <c r="E1113" s="27"/>
      <c r="F1113" s="27"/>
    </row>
    <row r="1114" customFormat="false" ht="15" hidden="false" customHeight="false" outlineLevel="0" collapsed="false">
      <c r="A1114" s="229" t="s">
        <v>1619</v>
      </c>
      <c r="B1114" s="36" t="str">
        <f aca="false">IF(LEFT(A1114,3)="2.5", MID(A1114,7,2),LEFT(A1114,2))</f>
        <v>65</v>
      </c>
      <c r="C1114" s="14" t="s">
        <v>774</v>
      </c>
      <c r="D1114" s="248"/>
      <c r="E1114" s="27"/>
      <c r="F1114" s="27"/>
    </row>
    <row r="1115" customFormat="false" ht="15" hidden="false" customHeight="false" outlineLevel="0" collapsed="false">
      <c r="A1115" s="165" t="s">
        <v>1402</v>
      </c>
      <c r="B1115" s="36" t="str">
        <f aca="false">IF(LEFT(A1115,3)="2.5", MID(A1115,7,2),LEFT(A1115,2))</f>
        <v>59</v>
      </c>
      <c r="C1115" s="14" t="s">
        <v>774</v>
      </c>
      <c r="D1115" s="248"/>
      <c r="E1115" s="27"/>
      <c r="F1115" s="27"/>
    </row>
    <row r="1116" customFormat="false" ht="15" hidden="false" customHeight="false" outlineLevel="0" collapsed="false">
      <c r="A1116" s="173" t="s">
        <v>1404</v>
      </c>
      <c r="B1116" s="36" t="str">
        <f aca="false">IF(LEFT(A1116,3)="2.5", MID(A1116,7,2),LEFT(A1116,2))</f>
        <v>58</v>
      </c>
      <c r="C1116" s="14" t="s">
        <v>774</v>
      </c>
      <c r="D1116" s="248"/>
      <c r="E1116" s="27"/>
      <c r="F1116" s="27"/>
    </row>
    <row r="1117" customFormat="false" ht="15" hidden="false" customHeight="false" outlineLevel="0" collapsed="false">
      <c r="A1117" s="165" t="s">
        <v>1406</v>
      </c>
      <c r="B1117" s="36" t="str">
        <f aca="false">IF(LEFT(A1117,3)="2.5", MID(A1117,7,2),LEFT(A1117,2))</f>
        <v>58</v>
      </c>
      <c r="C1117" s="14" t="s">
        <v>774</v>
      </c>
      <c r="D1117" s="248"/>
      <c r="E1117" s="27"/>
      <c r="F1117" s="27"/>
    </row>
    <row r="1118" customFormat="false" ht="15" hidden="false" customHeight="false" outlineLevel="0" collapsed="false">
      <c r="A1118" s="177" t="s">
        <v>1408</v>
      </c>
      <c r="B1118" s="36" t="str">
        <f aca="false">IF(LEFT(A1118,3)="2.5", MID(A1118,7,2),LEFT(A1118,2))</f>
        <v>58</v>
      </c>
      <c r="C1118" s="14" t="s">
        <v>774</v>
      </c>
      <c r="D1118" s="248"/>
      <c r="E1118" s="27"/>
      <c r="F1118" s="27"/>
    </row>
    <row r="1119" customFormat="false" ht="15" hidden="false" customHeight="false" outlineLevel="0" collapsed="false">
      <c r="A1119" s="16"/>
      <c r="B1119" s="36" t="str">
        <f aca="false">IF(LEFT(A1119,3)="2.5", MID(A1119,7,2),LEFT(A1119,2))</f>
        <v/>
      </c>
      <c r="E1119" s="27"/>
      <c r="F1119" s="27"/>
    </row>
    <row r="1120" customFormat="false" ht="15" hidden="false" customHeight="false" outlineLevel="0" collapsed="false">
      <c r="A1120" s="162" t="s">
        <v>1410</v>
      </c>
      <c r="B1120" s="36" t="str">
        <f aca="false">IF(LEFT(A1120,3)="2.5", MID(A1120,7,2),LEFT(A1120,2))</f>
        <v>62</v>
      </c>
      <c r="C1120" s="14" t="s">
        <v>774</v>
      </c>
      <c r="D1120" s="248"/>
      <c r="E1120" s="27"/>
      <c r="F1120" s="27"/>
    </row>
    <row r="1121" customFormat="false" ht="15" hidden="false" customHeight="false" outlineLevel="0" collapsed="false">
      <c r="A1121" s="165" t="s">
        <v>1412</v>
      </c>
      <c r="B1121" s="36" t="str">
        <f aca="false">IF(LEFT(A1121,3)="2.5", MID(A1121,7,2),LEFT(A1121,2))</f>
        <v>62</v>
      </c>
      <c r="C1121" s="14" t="s">
        <v>774</v>
      </c>
      <c r="D1121" s="248"/>
      <c r="E1121" s="27"/>
      <c r="F1121" s="27"/>
    </row>
    <row r="1122" customFormat="false" ht="15" hidden="false" customHeight="false" outlineLevel="0" collapsed="false">
      <c r="A1122" s="229" t="s">
        <v>1620</v>
      </c>
      <c r="B1122" s="36" t="str">
        <f aca="false">IF(LEFT(A1122,3)="2.5", MID(A1122,7,2),LEFT(A1122,2))</f>
        <v>66</v>
      </c>
      <c r="C1122" s="14" t="s">
        <v>774</v>
      </c>
      <c r="D1122" s="248"/>
      <c r="E1122" s="27"/>
      <c r="F1122" s="27"/>
    </row>
    <row r="1123" customFormat="false" ht="15" hidden="false" customHeight="false" outlineLevel="0" collapsed="false">
      <c r="A1123" s="165" t="s">
        <v>1416</v>
      </c>
      <c r="B1123" s="36" t="str">
        <f aca="false">IF(LEFT(A1123,3)="2.5", MID(A1123,7,2),LEFT(A1123,2))</f>
        <v>60</v>
      </c>
      <c r="C1123" s="14" t="s">
        <v>774</v>
      </c>
      <c r="D1123" s="248"/>
      <c r="E1123" s="27"/>
      <c r="F1123" s="27"/>
    </row>
    <row r="1124" customFormat="false" ht="15" hidden="false" customHeight="false" outlineLevel="0" collapsed="false">
      <c r="A1124" s="165" t="s">
        <v>1418</v>
      </c>
      <c r="B1124" s="36" t="str">
        <f aca="false">IF(LEFT(A1124,3)="2.5", MID(A1124,7,2),LEFT(A1124,2))</f>
        <v>60</v>
      </c>
      <c r="C1124" s="14" t="s">
        <v>774</v>
      </c>
      <c r="D1124" s="248"/>
      <c r="E1124" s="27"/>
      <c r="F1124" s="27"/>
    </row>
    <row r="1125" customFormat="false" ht="15" hidden="false" customHeight="false" outlineLevel="0" collapsed="false">
      <c r="A1125" s="229" t="s">
        <v>1621</v>
      </c>
      <c r="B1125" s="36" t="str">
        <f aca="false">IF(LEFT(A1125,3)="2.5", MID(A1125,7,2),LEFT(A1125,2))</f>
        <v>66</v>
      </c>
      <c r="C1125" s="14" t="s">
        <v>774</v>
      </c>
      <c r="D1125" s="248"/>
      <c r="E1125" s="27"/>
      <c r="F1125" s="27"/>
    </row>
    <row r="1126" customFormat="false" ht="15" hidden="false" customHeight="false" outlineLevel="0" collapsed="false">
      <c r="A1126" s="165" t="s">
        <v>1422</v>
      </c>
      <c r="B1126" s="36" t="str">
        <f aca="false">IF(LEFT(A1126,3)="2.5", MID(A1126,7,2),LEFT(A1126,2))</f>
        <v>61</v>
      </c>
      <c r="C1126" s="14" t="s">
        <v>774</v>
      </c>
      <c r="D1126" s="248"/>
      <c r="E1126" s="27"/>
      <c r="F1126" s="27"/>
    </row>
    <row r="1127" customFormat="false" ht="15" hidden="false" customHeight="false" outlineLevel="0" collapsed="false">
      <c r="A1127" s="177"/>
      <c r="B1127" s="36" t="str">
        <f aca="false">IF(LEFT(A1127,3)="2.5", MID(A1127,7,2),LEFT(A1127,2))</f>
        <v/>
      </c>
      <c r="E1127" s="27"/>
      <c r="F1127" s="27"/>
    </row>
    <row r="1128" customFormat="false" ht="15" hidden="false" customHeight="false" outlineLevel="0" collapsed="false">
      <c r="A1128" s="16"/>
      <c r="B1128" s="36" t="str">
        <f aca="false">IF(LEFT(A1128,3)="2.5", MID(A1128,7,2),LEFT(A1128,2))</f>
        <v/>
      </c>
      <c r="E1128" s="27"/>
      <c r="F1128" s="27"/>
    </row>
    <row r="1129" customFormat="false" ht="15" hidden="false" customHeight="false" outlineLevel="0" collapsed="false">
      <c r="A1129" s="162" t="s">
        <v>1424</v>
      </c>
      <c r="B1129" s="36" t="str">
        <f aca="false">IF(LEFT(A1129,3)="2.5", MID(A1129,7,2),LEFT(A1129,2))</f>
        <v>60</v>
      </c>
      <c r="C1129" s="14" t="s">
        <v>774</v>
      </c>
      <c r="D1129" s="248"/>
      <c r="E1129" s="27"/>
      <c r="F1129" s="27"/>
    </row>
    <row r="1130" customFormat="false" ht="15" hidden="false" customHeight="false" outlineLevel="0" collapsed="false">
      <c r="A1130" s="165" t="s">
        <v>1426</v>
      </c>
      <c r="B1130" s="36" t="str">
        <f aca="false">IF(LEFT(A1130,3)="2.5", MID(A1130,7,2),LEFT(A1130,2))</f>
        <v>60</v>
      </c>
      <c r="C1130" s="14" t="s">
        <v>774</v>
      </c>
      <c r="D1130" s="248"/>
      <c r="E1130" s="27"/>
      <c r="F1130" s="27"/>
    </row>
    <row r="1131" customFormat="false" ht="15" hidden="false" customHeight="false" outlineLevel="0" collapsed="false">
      <c r="A1131" s="165" t="s">
        <v>1428</v>
      </c>
      <c r="B1131" s="36" t="str">
        <f aca="false">IF(LEFT(A1131,3)="2.5", MID(A1131,7,2),LEFT(A1131,2))</f>
        <v>60</v>
      </c>
      <c r="C1131" s="14" t="s">
        <v>774</v>
      </c>
      <c r="D1131" s="248"/>
      <c r="E1131" s="27"/>
      <c r="F1131" s="27"/>
    </row>
    <row r="1132" customFormat="false" ht="15" hidden="false" customHeight="false" outlineLevel="0" collapsed="false">
      <c r="A1132" s="165" t="s">
        <v>1430</v>
      </c>
      <c r="B1132" s="36" t="str">
        <f aca="false">IF(LEFT(A1132,3)="2.5", MID(A1132,7,2),LEFT(A1132,2))</f>
        <v>62</v>
      </c>
      <c r="C1132" s="14" t="s">
        <v>774</v>
      </c>
      <c r="D1132" s="248"/>
      <c r="E1132" s="27"/>
      <c r="F1132" s="27"/>
    </row>
    <row r="1133" customFormat="false" ht="15" hidden="false" customHeight="false" outlineLevel="0" collapsed="false">
      <c r="A1133" s="165" t="s">
        <v>1432</v>
      </c>
      <c r="B1133" s="36" t="str">
        <f aca="false">IF(LEFT(A1133,3)="2.5", MID(A1133,7,2),LEFT(A1133,2))</f>
        <v>62</v>
      </c>
      <c r="C1133" s="14" t="s">
        <v>774</v>
      </c>
      <c r="D1133" s="248"/>
      <c r="E1133" s="27"/>
      <c r="F1133" s="27"/>
    </row>
    <row r="1134" customFormat="false" ht="15" hidden="false" customHeight="false" outlineLevel="0" collapsed="false">
      <c r="A1134" s="165" t="s">
        <v>1434</v>
      </c>
      <c r="B1134" s="36" t="str">
        <f aca="false">IF(LEFT(A1134,3)="2.5", MID(A1134,7,2),LEFT(A1134,2))</f>
        <v>60</v>
      </c>
      <c r="C1134" s="14" t="s">
        <v>774</v>
      </c>
      <c r="D1134" s="248"/>
      <c r="E1134" s="27"/>
      <c r="F1134" s="27"/>
    </row>
    <row r="1135" customFormat="false" ht="15" hidden="false" customHeight="false" outlineLevel="0" collapsed="false">
      <c r="A1135" s="165"/>
      <c r="B1135" s="36" t="str">
        <f aca="false">IF(LEFT(A1135,3)="2.5", MID(A1135,7,2),LEFT(A1135,2))</f>
        <v/>
      </c>
      <c r="E1135" s="27"/>
      <c r="F1135" s="27"/>
    </row>
    <row r="1136" customFormat="false" ht="15" hidden="false" customHeight="false" outlineLevel="0" collapsed="false">
      <c r="A1136" s="177"/>
      <c r="B1136" s="36" t="str">
        <f aca="false">IF(LEFT(A1136,3)="2.5", MID(A1136,7,2),LEFT(A1136,2))</f>
        <v/>
      </c>
      <c r="E1136" s="27"/>
      <c r="F1136" s="27"/>
    </row>
    <row r="1137" customFormat="false" ht="15" hidden="false" customHeight="false" outlineLevel="0" collapsed="false">
      <c r="A1137" s="16"/>
      <c r="B1137" s="36" t="str">
        <f aca="false">IF(LEFT(A1137,3)="2.5", MID(A1137,7,2),LEFT(A1137,2))</f>
        <v/>
      </c>
      <c r="E1137" s="27"/>
      <c r="F1137" s="27"/>
    </row>
    <row r="1138" customFormat="false" ht="15" hidden="false" customHeight="false" outlineLevel="0" collapsed="false">
      <c r="A1138" s="162" t="s">
        <v>1436</v>
      </c>
      <c r="B1138" s="36" t="str">
        <f aca="false">IF(LEFT(A1138,3)="2.5", MID(A1138,7,2),LEFT(A1138,2))</f>
        <v>62</v>
      </c>
      <c r="C1138" s="14" t="s">
        <v>774</v>
      </c>
      <c r="D1138" s="248"/>
      <c r="E1138" s="27"/>
      <c r="F1138" s="27"/>
    </row>
    <row r="1139" customFormat="false" ht="15" hidden="false" customHeight="false" outlineLevel="0" collapsed="false">
      <c r="A1139" s="165" t="s">
        <v>1438</v>
      </c>
      <c r="B1139" s="36" t="str">
        <f aca="false">IF(LEFT(A1139,3)="2.5", MID(A1139,7,2),LEFT(A1139,2))</f>
        <v>62</v>
      </c>
      <c r="C1139" s="14" t="s">
        <v>774</v>
      </c>
      <c r="D1139" s="248"/>
      <c r="E1139" s="27"/>
      <c r="F1139" s="27"/>
    </row>
    <row r="1140" customFormat="false" ht="15" hidden="false" customHeight="false" outlineLevel="0" collapsed="false">
      <c r="A1140" s="165" t="s">
        <v>1440</v>
      </c>
      <c r="B1140" s="36" t="str">
        <f aca="false">IF(LEFT(A1140,3)="2.5", MID(A1140,7,2),LEFT(A1140,2))</f>
        <v>60</v>
      </c>
      <c r="C1140" s="14" t="s">
        <v>774</v>
      </c>
      <c r="D1140" s="248"/>
      <c r="E1140" s="27"/>
      <c r="F1140" s="27"/>
    </row>
    <row r="1141" customFormat="false" ht="15" hidden="false" customHeight="false" outlineLevel="0" collapsed="false">
      <c r="A1141" s="229" t="s">
        <v>1622</v>
      </c>
      <c r="B1141" s="36" t="str">
        <f aca="false">IF(LEFT(A1141,3)="2.5", MID(A1141,7,2),LEFT(A1141,2))</f>
        <v>66</v>
      </c>
      <c r="C1141" s="14" t="s">
        <v>774</v>
      </c>
      <c r="D1141" s="248"/>
      <c r="E1141" s="27"/>
      <c r="F1141" s="27"/>
    </row>
    <row r="1142" customFormat="false" ht="15" hidden="false" customHeight="false" outlineLevel="0" collapsed="false">
      <c r="A1142" s="165" t="s">
        <v>1444</v>
      </c>
      <c r="B1142" s="36" t="str">
        <f aca="false">IF(LEFT(A1142,3)="2.5", MID(A1142,7,2),LEFT(A1142,2))</f>
        <v>60</v>
      </c>
      <c r="C1142" s="14" t="s">
        <v>774</v>
      </c>
      <c r="D1142" s="248"/>
      <c r="E1142" s="27"/>
      <c r="F1142" s="27"/>
    </row>
    <row r="1143" customFormat="false" ht="15" hidden="false" customHeight="false" outlineLevel="0" collapsed="false">
      <c r="A1143" s="165" t="s">
        <v>1446</v>
      </c>
      <c r="B1143" s="36" t="str">
        <f aca="false">IF(LEFT(A1143,3)="2.5", MID(A1143,7,2),LEFT(A1143,2))</f>
        <v>61</v>
      </c>
      <c r="C1143" s="14" t="s">
        <v>774</v>
      </c>
      <c r="D1143" s="248"/>
      <c r="E1143" s="27"/>
      <c r="F1143" s="27"/>
    </row>
    <row r="1144" customFormat="false" ht="15" hidden="false" customHeight="false" outlineLevel="0" collapsed="false">
      <c r="A1144" s="165" t="s">
        <v>1448</v>
      </c>
      <c r="B1144" s="36" t="str">
        <f aca="false">IF(LEFT(A1144,3)="2.5", MID(A1144,7,2),LEFT(A1144,2))</f>
        <v>61</v>
      </c>
      <c r="C1144" s="14" t="s">
        <v>774</v>
      </c>
      <c r="D1144" s="248"/>
      <c r="E1144" s="27"/>
      <c r="F1144" s="27"/>
    </row>
    <row r="1145" customFormat="false" ht="15" hidden="false" customHeight="false" outlineLevel="0" collapsed="false">
      <c r="A1145" s="177" t="s">
        <v>1450</v>
      </c>
      <c r="B1145" s="36" t="str">
        <f aca="false">IF(LEFT(A1145,3)="2.5", MID(A1145,7,2),LEFT(A1145,2))</f>
        <v>61</v>
      </c>
      <c r="C1145" s="14" t="s">
        <v>774</v>
      </c>
      <c r="D1145" s="248"/>
      <c r="E1145" s="27"/>
      <c r="F1145" s="27"/>
    </row>
    <row r="1146" customFormat="false" ht="15" hidden="false" customHeight="false" outlineLevel="0" collapsed="false">
      <c r="A1146" s="16"/>
      <c r="B1146" s="36" t="str">
        <f aca="false">IF(LEFT(A1146,3)="2.5", MID(A1146,7,2),LEFT(A1146,2))</f>
        <v/>
      </c>
      <c r="E1146" s="27"/>
      <c r="F1146" s="27"/>
    </row>
    <row r="1147" customFormat="false" ht="15" hidden="false" customHeight="false" outlineLevel="0" collapsed="false">
      <c r="A1147" s="234" t="s">
        <v>1623</v>
      </c>
      <c r="B1147" s="36" t="str">
        <f aca="false">IF(LEFT(A1147,3)="2.5", MID(A1147,7,2),LEFT(A1147,2))</f>
        <v>66</v>
      </c>
      <c r="C1147" s="14" t="s">
        <v>774</v>
      </c>
      <c r="D1147" s="248"/>
      <c r="E1147" s="27"/>
      <c r="F1147" s="27"/>
    </row>
    <row r="1148" customFormat="false" ht="15" hidden="false" customHeight="false" outlineLevel="0" collapsed="false">
      <c r="A1148" s="229"/>
      <c r="B1148" s="36" t="str">
        <f aca="false">IF(LEFT(A1148,3)="2.5", MID(A1148,7,2),LEFT(A1148,2))</f>
        <v/>
      </c>
      <c r="E1148" s="27"/>
      <c r="F1148" s="27"/>
    </row>
    <row r="1149" customFormat="false" ht="15" hidden="false" customHeight="false" outlineLevel="0" collapsed="false">
      <c r="A1149" s="165" t="s">
        <v>1454</v>
      </c>
      <c r="B1149" s="36" t="str">
        <f aca="false">IF(LEFT(A1149,3)="2.5", MID(A1149,7,2),LEFT(A1149,2))</f>
        <v>62</v>
      </c>
      <c r="C1149" s="14" t="s">
        <v>774</v>
      </c>
      <c r="D1149" s="248"/>
      <c r="E1149" s="27"/>
      <c r="F1149" s="27"/>
    </row>
    <row r="1150" customFormat="false" ht="15" hidden="false" customHeight="false" outlineLevel="0" collapsed="false">
      <c r="A1150" s="229" t="s">
        <v>1624</v>
      </c>
      <c r="B1150" s="36" t="str">
        <f aca="false">IF(LEFT(A1150,3)="2.5", MID(A1150,7,2),LEFT(A1150,2))</f>
        <v>66</v>
      </c>
      <c r="C1150" s="14" t="s">
        <v>774</v>
      </c>
      <c r="D1150" s="250"/>
      <c r="E1150" s="27"/>
      <c r="F1150" s="27"/>
    </row>
    <row r="1151" customFormat="false" ht="15" hidden="false" customHeight="false" outlineLevel="0" collapsed="false">
      <c r="A1151" s="165" t="s">
        <v>1458</v>
      </c>
      <c r="B1151" s="36" t="str">
        <f aca="false">IF(LEFT(A1151,3)="2.5", MID(A1151,7,2),LEFT(A1151,2))</f>
        <v>62</v>
      </c>
      <c r="C1151" s="14" t="s">
        <v>774</v>
      </c>
      <c r="D1151" s="248"/>
      <c r="E1151" s="27"/>
      <c r="F1151" s="27"/>
    </row>
    <row r="1152" customFormat="false" ht="15" hidden="false" customHeight="false" outlineLevel="0" collapsed="false">
      <c r="A1152" s="165"/>
      <c r="B1152" s="36" t="str">
        <f aca="false">IF(LEFT(A1152,3)="2.5", MID(A1152,7,2),LEFT(A1152,2))</f>
        <v/>
      </c>
      <c r="E1152" s="27"/>
      <c r="F1152" s="27"/>
    </row>
    <row r="1153" customFormat="false" ht="15" hidden="false" customHeight="false" outlineLevel="0" collapsed="false">
      <c r="A1153" s="165"/>
      <c r="B1153" s="36" t="str">
        <f aca="false">IF(LEFT(A1153,3)="2.5", MID(A1153,7,2),LEFT(A1153,2))</f>
        <v/>
      </c>
      <c r="E1153" s="27"/>
      <c r="F1153" s="27"/>
    </row>
    <row r="1154" customFormat="false" ht="15" hidden="false" customHeight="false" outlineLevel="0" collapsed="false">
      <c r="A1154" s="177"/>
      <c r="B1154" s="36" t="str">
        <f aca="false">IF(LEFT(A1154,3)="2.5", MID(A1154,7,2),LEFT(A1154,2))</f>
        <v/>
      </c>
      <c r="E1154" s="27"/>
      <c r="F1154" s="27"/>
    </row>
    <row r="1155" customFormat="false" ht="15" hidden="false" customHeight="false" outlineLevel="0" collapsed="false">
      <c r="A1155" s="16"/>
      <c r="B1155" s="36" t="str">
        <f aca="false">IF(LEFT(A1155,3)="2.5", MID(A1155,7,2),LEFT(A1155,2))</f>
        <v/>
      </c>
      <c r="E1155" s="27"/>
      <c r="F1155" s="27"/>
    </row>
    <row r="1156" customFormat="false" ht="15" hidden="false" customHeight="false" outlineLevel="0" collapsed="false">
      <c r="A1156" s="162" t="s">
        <v>1460</v>
      </c>
      <c r="B1156" s="36" t="str">
        <f aca="false">IF(LEFT(A1156,3)="2.5", MID(A1156,7,2),LEFT(A1156,2))</f>
        <v>64</v>
      </c>
      <c r="C1156" s="14" t="s">
        <v>774</v>
      </c>
      <c r="D1156" s="248"/>
      <c r="E1156" s="27"/>
      <c r="F1156" s="248"/>
    </row>
    <row r="1157" customFormat="false" ht="15" hidden="false" customHeight="false" outlineLevel="0" collapsed="false">
      <c r="A1157" s="165" t="s">
        <v>1462</v>
      </c>
      <c r="B1157" s="36" t="str">
        <f aca="false">IF(LEFT(A1157,3)="2.5", MID(A1157,7,2),LEFT(A1157,2))</f>
        <v>64</v>
      </c>
      <c r="C1157" s="14" t="s">
        <v>774</v>
      </c>
      <c r="D1157" s="248"/>
      <c r="E1157" s="27"/>
      <c r="F1157" s="248"/>
    </row>
    <row r="1158" customFormat="false" ht="15" hidden="false" customHeight="false" outlineLevel="0" collapsed="false">
      <c r="A1158" s="229" t="s">
        <v>1625</v>
      </c>
      <c r="B1158" s="36" t="str">
        <f aca="false">IF(LEFT(A1158,3)="2.5", MID(A1158,7,2),LEFT(A1158,2))</f>
        <v>67</v>
      </c>
      <c r="C1158" s="14" t="s">
        <v>774</v>
      </c>
      <c r="D1158" s="248"/>
      <c r="E1158" s="27"/>
      <c r="F1158" s="27"/>
    </row>
    <row r="1159" customFormat="false" ht="15" hidden="false" customHeight="false" outlineLevel="0" collapsed="false">
      <c r="A1159" s="165" t="s">
        <v>1466</v>
      </c>
      <c r="B1159" s="36" t="str">
        <f aca="false">IF(LEFT(A1159,3)="2.5", MID(A1159,7,2),LEFT(A1159,2))</f>
        <v>63</v>
      </c>
      <c r="C1159" s="14" t="s">
        <v>774</v>
      </c>
      <c r="D1159" s="248"/>
      <c r="E1159" s="27"/>
      <c r="F1159" s="27"/>
    </row>
    <row r="1160" customFormat="false" ht="15" hidden="false" customHeight="false" outlineLevel="0" collapsed="false">
      <c r="A1160" s="165" t="s">
        <v>1468</v>
      </c>
      <c r="B1160" s="36" t="str">
        <f aca="false">IF(LEFT(A1160,3)="2.5", MID(A1160,7,2),LEFT(A1160,2))</f>
        <v>63</v>
      </c>
      <c r="C1160" s="14" t="s">
        <v>774</v>
      </c>
      <c r="D1160" s="248"/>
      <c r="E1160" s="27"/>
      <c r="F1160" s="27"/>
    </row>
    <row r="1161" customFormat="false" ht="15" hidden="false" customHeight="false" outlineLevel="0" collapsed="false">
      <c r="A1161" s="165"/>
      <c r="B1161" s="36" t="str">
        <f aca="false">IF(LEFT(A1161,3)="2.5", MID(A1161,7,2),LEFT(A1161,2))</f>
        <v/>
      </c>
      <c r="E1161" s="27"/>
      <c r="F1161" s="27"/>
    </row>
    <row r="1162" customFormat="false" ht="15" hidden="false" customHeight="false" outlineLevel="0" collapsed="false">
      <c r="A1162" s="165"/>
      <c r="B1162" s="36" t="str">
        <f aca="false">IF(LEFT(A1162,3)="2.5", MID(A1162,7,2),LEFT(A1162,2))</f>
        <v/>
      </c>
      <c r="E1162" s="27"/>
      <c r="F1162" s="27"/>
    </row>
    <row r="1163" customFormat="false" ht="15" hidden="false" customHeight="false" outlineLevel="0" collapsed="false">
      <c r="A1163" s="177"/>
      <c r="B1163" s="36" t="str">
        <f aca="false">IF(LEFT(A1163,3)="2.5", MID(A1163,7,2),LEFT(A1163,2))</f>
        <v/>
      </c>
      <c r="E1163" s="27"/>
      <c r="F1163" s="27"/>
    </row>
    <row r="1164" customFormat="false" ht="15" hidden="false" customHeight="false" outlineLevel="0" collapsed="false">
      <c r="A1164" s="16"/>
      <c r="B1164" s="36" t="str">
        <f aca="false">IF(LEFT(A1164,3)="2.5", MID(A1164,7,2),LEFT(A1164,2))</f>
        <v/>
      </c>
      <c r="E1164" s="27"/>
      <c r="F1164" s="27"/>
    </row>
    <row r="1165" customFormat="false" ht="15" hidden="false" customHeight="false" outlineLevel="0" collapsed="false">
      <c r="A1165" s="162" t="s">
        <v>1470</v>
      </c>
      <c r="B1165" s="36" t="str">
        <f aca="false">IF(LEFT(A1165,3)="2.5", MID(A1165,7,2),LEFT(A1165,2))</f>
        <v>63</v>
      </c>
      <c r="C1165" s="14" t="s">
        <v>774</v>
      </c>
      <c r="D1165" s="248"/>
      <c r="E1165" s="27"/>
      <c r="F1165" s="27"/>
    </row>
    <row r="1166" customFormat="false" ht="15" hidden="false" customHeight="false" outlineLevel="0" collapsed="false">
      <c r="A1166" s="165" t="s">
        <v>1472</v>
      </c>
      <c r="B1166" s="36" t="str">
        <f aca="false">IF(LEFT(A1166,3)="2.5", MID(A1166,7,2),LEFT(A1166,2))</f>
        <v>63</v>
      </c>
      <c r="C1166" s="14" t="s">
        <v>774</v>
      </c>
      <c r="D1166" s="248"/>
      <c r="E1166" s="27"/>
      <c r="F1166" s="27"/>
    </row>
    <row r="1167" customFormat="false" ht="15" hidden="false" customHeight="false" outlineLevel="0" collapsed="false">
      <c r="A1167" s="165" t="s">
        <v>1474</v>
      </c>
      <c r="B1167" s="36" t="str">
        <f aca="false">IF(LEFT(A1167,3)="2.5", MID(A1167,7,2),LEFT(A1167,2))</f>
        <v>63</v>
      </c>
      <c r="C1167" s="14" t="s">
        <v>774</v>
      </c>
      <c r="D1167" s="248"/>
      <c r="E1167" s="27"/>
      <c r="F1167" s="27"/>
    </row>
    <row r="1168" customFormat="false" ht="15" hidden="false" customHeight="false" outlineLevel="0" collapsed="false">
      <c r="A1168" s="165" t="s">
        <v>1476</v>
      </c>
      <c r="B1168" s="36" t="str">
        <f aca="false">IF(LEFT(A1168,3)="2.5", MID(A1168,7,2),LEFT(A1168,2))</f>
        <v>64</v>
      </c>
      <c r="C1168" s="14" t="s">
        <v>774</v>
      </c>
      <c r="D1168" s="248"/>
      <c r="E1168" s="27"/>
      <c r="F1168" s="248"/>
    </row>
    <row r="1169" customFormat="false" ht="15" hidden="false" customHeight="false" outlineLevel="0" collapsed="false">
      <c r="A1169" s="165" t="s">
        <v>1478</v>
      </c>
      <c r="B1169" s="36" t="str">
        <f aca="false">IF(LEFT(A1169,3)="2.5", MID(A1169,7,2),LEFT(A1169,2))</f>
        <v>64</v>
      </c>
      <c r="C1169" s="14" t="s">
        <v>774</v>
      </c>
      <c r="D1169" s="248"/>
      <c r="E1169" s="27"/>
      <c r="F1169" s="248"/>
    </row>
    <row r="1170" customFormat="false" ht="15" hidden="false" customHeight="false" outlineLevel="0" collapsed="false">
      <c r="A1170" s="165" t="s">
        <v>1480</v>
      </c>
      <c r="B1170" s="36" t="str">
        <f aca="false">IF(LEFT(A1170,3)="2.5", MID(A1170,7,2),LEFT(A1170,2))</f>
        <v>63</v>
      </c>
      <c r="C1170" s="14" t="s">
        <v>774</v>
      </c>
      <c r="D1170" s="248"/>
      <c r="E1170" s="27"/>
      <c r="F1170" s="27"/>
    </row>
    <row r="1171" customFormat="false" ht="15" hidden="false" customHeight="false" outlineLevel="0" collapsed="false">
      <c r="A1171" s="165"/>
      <c r="B1171" s="36" t="str">
        <f aca="false">IF(LEFT(A1171,3)="2.5", MID(A1171,7,2),LEFT(A1171,2))</f>
        <v/>
      </c>
      <c r="E1171" s="27"/>
      <c r="F1171" s="27"/>
    </row>
    <row r="1172" customFormat="false" ht="15" hidden="false" customHeight="false" outlineLevel="0" collapsed="false">
      <c r="A1172" s="177"/>
      <c r="B1172" s="36" t="str">
        <f aca="false">IF(LEFT(A1172,3)="2.5", MID(A1172,7,2),LEFT(A1172,2))</f>
        <v/>
      </c>
      <c r="E1172" s="27"/>
      <c r="F1172" s="27"/>
    </row>
    <row r="1173" customFormat="false" ht="15" hidden="false" customHeight="false" outlineLevel="0" collapsed="false">
      <c r="A1173" s="16"/>
      <c r="B1173" s="36" t="str">
        <f aca="false">IF(LEFT(A1173,3)="2.5", MID(A1173,7,2),LEFT(A1173,2))</f>
        <v/>
      </c>
      <c r="E1173" s="27"/>
      <c r="F1173" s="27"/>
    </row>
    <row r="1174" customFormat="false" ht="15" hidden="false" customHeight="false" outlineLevel="0" collapsed="false">
      <c r="A1174" s="162" t="s">
        <v>1482</v>
      </c>
      <c r="B1174" s="36" t="str">
        <f aca="false">IF(LEFT(A1174,3)="2.5", MID(A1174,7,2),LEFT(A1174,2))</f>
        <v>64</v>
      </c>
      <c r="C1174" s="14" t="s">
        <v>774</v>
      </c>
      <c r="D1174" s="248"/>
      <c r="E1174" s="27"/>
      <c r="F1174" s="248"/>
    </row>
    <row r="1175" customFormat="false" ht="15" hidden="false" customHeight="false" outlineLevel="0" collapsed="false">
      <c r="A1175" s="165" t="s">
        <v>1484</v>
      </c>
      <c r="B1175" s="36" t="str">
        <f aca="false">IF(LEFT(A1175,3)="2.5", MID(A1175,7,2),LEFT(A1175,2))</f>
        <v>64</v>
      </c>
      <c r="C1175" s="14" t="s">
        <v>774</v>
      </c>
      <c r="D1175" s="248"/>
      <c r="E1175" s="27"/>
      <c r="F1175" s="248"/>
    </row>
    <row r="1176" customFormat="false" ht="15" hidden="false" customHeight="false" outlineLevel="0" collapsed="false">
      <c r="A1176" s="165" t="s">
        <v>1486</v>
      </c>
      <c r="B1176" s="36" t="str">
        <f aca="false">IF(LEFT(A1176,3)="2.5", MID(A1176,7,2),LEFT(A1176,2))</f>
        <v>63</v>
      </c>
      <c r="C1176" s="14" t="s">
        <v>774</v>
      </c>
      <c r="D1176" s="248"/>
      <c r="E1176" s="27"/>
      <c r="F1176" s="27"/>
    </row>
    <row r="1177" customFormat="false" ht="15" hidden="false" customHeight="false" outlineLevel="0" collapsed="false">
      <c r="A1177" s="229" t="s">
        <v>1626</v>
      </c>
      <c r="B1177" s="36" t="str">
        <f aca="false">IF(LEFT(A1177,3)="2.5", MID(A1177,7,2),LEFT(A1177,2))</f>
        <v>67</v>
      </c>
      <c r="C1177" s="14" t="s">
        <v>774</v>
      </c>
      <c r="D1177" s="248"/>
      <c r="E1177" s="27"/>
      <c r="F1177" s="27"/>
    </row>
    <row r="1178" customFormat="false" ht="15" hidden="false" customHeight="false" outlineLevel="0" collapsed="false">
      <c r="A1178" s="165" t="s">
        <v>1490</v>
      </c>
      <c r="B1178" s="36" t="str">
        <f aca="false">IF(LEFT(A1178,3)="2.5", MID(A1178,7,2),LEFT(A1178,2))</f>
        <v>63</v>
      </c>
      <c r="C1178" s="14" t="s">
        <v>774</v>
      </c>
      <c r="D1178" s="248"/>
      <c r="E1178" s="27"/>
      <c r="F1178" s="27"/>
    </row>
    <row r="1179" customFormat="false" ht="15" hidden="false" customHeight="false" outlineLevel="0" collapsed="false">
      <c r="A1179" s="165"/>
      <c r="B1179" s="36" t="str">
        <f aca="false">IF(LEFT(A1179,3)="2.5", MID(A1179,7,2),LEFT(A1179,2))</f>
        <v/>
      </c>
      <c r="E1179" s="27"/>
      <c r="F1179" s="27"/>
    </row>
    <row r="1180" customFormat="false" ht="15" hidden="false" customHeight="false" outlineLevel="0" collapsed="false">
      <c r="A1180" s="165"/>
      <c r="B1180" s="36" t="str">
        <f aca="false">IF(LEFT(A1180,3)="2.5", MID(A1180,7,2),LEFT(A1180,2))</f>
        <v/>
      </c>
      <c r="E1180" s="27"/>
      <c r="F1180" s="27"/>
    </row>
    <row r="1181" customFormat="false" ht="15" hidden="false" customHeight="false" outlineLevel="0" collapsed="false">
      <c r="A1181" s="177"/>
      <c r="B1181" s="36" t="str">
        <f aca="false">IF(LEFT(A1181,3)="2.5", MID(A1181,7,2),LEFT(A1181,2))</f>
        <v/>
      </c>
      <c r="E1181" s="27"/>
      <c r="F1181" s="27"/>
    </row>
    <row r="1182" customFormat="false" ht="15" hidden="false" customHeight="false" outlineLevel="0" collapsed="false">
      <c r="A1182" s="16"/>
      <c r="B1182" s="36" t="str">
        <f aca="false">IF(LEFT(A1182,3)="2.5", MID(A1182,7,2),LEFT(A1182,2))</f>
        <v/>
      </c>
      <c r="E1182" s="27"/>
      <c r="F1182" s="27"/>
    </row>
    <row r="1183" customFormat="false" ht="15" hidden="false" customHeight="false" outlineLevel="0" collapsed="false">
      <c r="A1183" s="234" t="s">
        <v>1627</v>
      </c>
      <c r="B1183" s="36" t="str">
        <f aca="false">IF(LEFT(A1183,3)="2.5", MID(A1183,7,2),LEFT(A1183,2))</f>
        <v>67</v>
      </c>
      <c r="C1183" s="14" t="s">
        <v>774</v>
      </c>
      <c r="D1183" s="248"/>
      <c r="E1183" s="27"/>
      <c r="F1183" s="27"/>
    </row>
    <row r="1184" customFormat="false" ht="15" hidden="false" customHeight="false" outlineLevel="0" collapsed="false">
      <c r="A1184" s="229"/>
      <c r="B1184" s="36" t="str">
        <f aca="false">IF(LEFT(A1184,3)="2.5", MID(A1184,7,2),LEFT(A1184,2))</f>
        <v/>
      </c>
      <c r="E1184" s="27"/>
      <c r="F1184" s="27"/>
    </row>
    <row r="1185" customFormat="false" ht="15" hidden="false" customHeight="false" outlineLevel="0" collapsed="false">
      <c r="A1185" s="165" t="s">
        <v>1494</v>
      </c>
      <c r="B1185" s="36" t="str">
        <f aca="false">IF(LEFT(A1185,3)="2.5", MID(A1185,7,2),LEFT(A1185,2))</f>
        <v>64</v>
      </c>
      <c r="C1185" s="14" t="s">
        <v>774</v>
      </c>
      <c r="D1185" s="248"/>
      <c r="E1185" s="27"/>
      <c r="F1185" s="248"/>
    </row>
    <row r="1186" customFormat="false" ht="15" hidden="false" customHeight="false" outlineLevel="0" collapsed="false">
      <c r="A1186" s="229" t="s">
        <v>1628</v>
      </c>
      <c r="B1186" s="36" t="str">
        <f aca="false">IF(LEFT(A1186,3)="2.5", MID(A1186,7,2),LEFT(A1186,2))</f>
        <v>67</v>
      </c>
      <c r="C1186" s="14" t="s">
        <v>774</v>
      </c>
      <c r="D1186" s="250"/>
      <c r="E1186" s="27"/>
      <c r="F1186" s="27"/>
    </row>
    <row r="1187" customFormat="false" ht="15" hidden="false" customHeight="false" outlineLevel="0" collapsed="false">
      <c r="A1187" s="165" t="s">
        <v>1498</v>
      </c>
      <c r="B1187" s="36" t="str">
        <f aca="false">IF(LEFT(A1187,3)="2.5", MID(A1187,7,2),LEFT(A1187,2))</f>
        <v>64</v>
      </c>
      <c r="C1187" s="14" t="s">
        <v>774</v>
      </c>
      <c r="D1187" s="248"/>
      <c r="E1187" s="27"/>
      <c r="F1187" s="248"/>
    </row>
    <row r="1189" customFormat="false" ht="15" hidden="false" customHeight="false" outlineLevel="0" collapsed="false">
      <c r="H1189" s="0" t="s">
        <v>1563</v>
      </c>
    </row>
    <row r="1190" customFormat="false" ht="15" hidden="false" customHeight="false" outlineLevel="0" collapsed="false">
      <c r="A1190" s="162" t="s">
        <v>1349</v>
      </c>
      <c r="B1190" s="36" t="str">
        <f aca="false">IF(LEFT(A1190,3)="2.5", MID(A1190,7,2),LEFT(A1190,2))</f>
        <v>59</v>
      </c>
      <c r="C1190" s="14" t="s">
        <v>774</v>
      </c>
      <c r="D1190" s="254"/>
    </row>
    <row r="1191" customFormat="false" ht="15" hidden="false" customHeight="false" outlineLevel="0" collapsed="false">
      <c r="A1191" s="165" t="s">
        <v>1352</v>
      </c>
      <c r="B1191" s="36" t="str">
        <f aca="false">IF(LEFT(A1191,3)="2.5", MID(A1191,7,2),LEFT(A1191,2))</f>
        <v>59</v>
      </c>
      <c r="C1191" s="31" t="s">
        <v>774</v>
      </c>
      <c r="D1191" s="254"/>
    </row>
    <row r="1192" customFormat="false" ht="15" hidden="false" customHeight="false" outlineLevel="0" collapsed="false">
      <c r="A1192" s="229" t="s">
        <v>1614</v>
      </c>
      <c r="B1192" s="36" t="str">
        <f aca="false">IF(LEFT(A1192,3)="2.5", MID(A1192,7,2),LEFT(A1192,2))</f>
        <v>65</v>
      </c>
      <c r="C1192" s="31" t="s">
        <v>774</v>
      </c>
      <c r="D1192" s="254"/>
    </row>
    <row r="1193" customFormat="false" ht="15" hidden="false" customHeight="false" outlineLevel="0" collapsed="false">
      <c r="A1193" s="165" t="s">
        <v>1356</v>
      </c>
      <c r="B1193" s="36" t="str">
        <f aca="false">IF(LEFT(A1193,3)="2.5", MID(A1193,7,2),LEFT(A1193,2))</f>
        <v>57</v>
      </c>
      <c r="C1193" s="31" t="s">
        <v>774</v>
      </c>
      <c r="D1193" s="254"/>
    </row>
    <row r="1194" customFormat="false" ht="15" hidden="false" customHeight="false" outlineLevel="0" collapsed="false">
      <c r="A1194" s="165" t="s">
        <v>1358</v>
      </c>
      <c r="B1194" s="36" t="str">
        <f aca="false">IF(LEFT(A1194,3)="2.5", MID(A1194,7,2),LEFT(A1194,2))</f>
        <v>57</v>
      </c>
      <c r="C1194" s="31" t="s">
        <v>774</v>
      </c>
      <c r="D1194" s="254"/>
    </row>
    <row r="1195" customFormat="false" ht="15" hidden="false" customHeight="false" outlineLevel="0" collapsed="false">
      <c r="A1195" s="229" t="s">
        <v>1615</v>
      </c>
      <c r="B1195" s="36" t="str">
        <f aca="false">IF(LEFT(A1195,3)="2.5", MID(A1195,7,2),LEFT(A1195,2))</f>
        <v>65</v>
      </c>
      <c r="C1195" s="31" t="s">
        <v>774</v>
      </c>
      <c r="D1195" s="254"/>
    </row>
    <row r="1196" customFormat="false" ht="15" hidden="false" customHeight="false" outlineLevel="0" collapsed="false">
      <c r="A1196" s="173" t="s">
        <v>1362</v>
      </c>
      <c r="B1196" s="36" t="str">
        <f aca="false">IF(LEFT(A1196,3)="2.5", MID(A1196,7,2),LEFT(A1196,2))</f>
        <v>58</v>
      </c>
      <c r="C1196" s="31" t="s">
        <v>774</v>
      </c>
      <c r="D1196" s="254"/>
    </row>
    <row r="1197" customFormat="false" ht="15" hidden="false" customHeight="false" outlineLevel="0" collapsed="false">
      <c r="A1197" s="206"/>
      <c r="B1197" s="36" t="str">
        <f aca="false">IF(LEFT(A1197,3)="2.5", MID(A1197,7,2),LEFT(A1197,2))</f>
        <v/>
      </c>
      <c r="C1197" s="31"/>
      <c r="D1197" s="59"/>
    </row>
    <row r="1198" customFormat="false" ht="15" hidden="false" customHeight="false" outlineLevel="0" collapsed="false">
      <c r="A1198" s="172"/>
      <c r="B1198" s="36" t="str">
        <f aca="false">IF(LEFT(A1198,3)="2.5", MID(A1198,7,2),LEFT(A1198,2))</f>
        <v/>
      </c>
      <c r="C1198" s="31"/>
      <c r="D1198" s="59"/>
    </row>
    <row r="1199" customFormat="false" ht="15" hidden="false" customHeight="false" outlineLevel="0" collapsed="false">
      <c r="A1199" s="162" t="s">
        <v>1364</v>
      </c>
      <c r="B1199" s="36" t="str">
        <f aca="false">IF(LEFT(A1199,3)="2.5", MID(A1199,7,2),LEFT(A1199,2))</f>
        <v>57</v>
      </c>
      <c r="C1199" s="31" t="s">
        <v>774</v>
      </c>
      <c r="D1199" s="254"/>
    </row>
    <row r="1200" customFormat="false" ht="15" hidden="false" customHeight="false" outlineLevel="0" collapsed="false">
      <c r="A1200" s="165" t="s">
        <v>1366</v>
      </c>
      <c r="B1200" s="36" t="str">
        <f aca="false">IF(LEFT(A1200,3)="2.5", MID(A1200,7,2),LEFT(A1200,2))</f>
        <v>57</v>
      </c>
      <c r="C1200" s="31" t="s">
        <v>774</v>
      </c>
      <c r="D1200" s="254"/>
    </row>
    <row r="1201" customFormat="false" ht="15" hidden="false" customHeight="false" outlineLevel="0" collapsed="false">
      <c r="A1201" s="165" t="s">
        <v>1368</v>
      </c>
      <c r="B1201" s="36" t="str">
        <f aca="false">IF(LEFT(A1201,3)="2.5", MID(A1201,7,2),LEFT(A1201,2))</f>
        <v>57</v>
      </c>
      <c r="C1201" s="31" t="s">
        <v>774</v>
      </c>
      <c r="D1201" s="254"/>
    </row>
    <row r="1202" customFormat="false" ht="15" hidden="false" customHeight="false" outlineLevel="0" collapsed="false">
      <c r="A1202" s="165" t="s">
        <v>1370</v>
      </c>
      <c r="B1202" s="36" t="str">
        <f aca="false">IF(LEFT(A1202,3)="2.5", MID(A1202,7,2),LEFT(A1202,2))</f>
        <v>59</v>
      </c>
      <c r="C1202" s="31" t="s">
        <v>774</v>
      </c>
      <c r="D1202" s="254"/>
    </row>
    <row r="1203" customFormat="false" ht="15" hidden="false" customHeight="false" outlineLevel="0" collapsed="false">
      <c r="A1203" s="165" t="s">
        <v>1372</v>
      </c>
      <c r="B1203" s="36" t="str">
        <f aca="false">IF(LEFT(A1203,3)="2.5", MID(A1203,7,2),LEFT(A1203,2))</f>
        <v>59</v>
      </c>
      <c r="C1203" s="31" t="s">
        <v>774</v>
      </c>
      <c r="D1203" s="254"/>
    </row>
    <row r="1204" customFormat="false" ht="15" hidden="false" customHeight="false" outlineLevel="0" collapsed="false">
      <c r="A1204" s="165" t="s">
        <v>1374</v>
      </c>
      <c r="B1204" s="36" t="str">
        <f aca="false">IF(LEFT(A1204,3)="2.5", MID(A1204,7,2),LEFT(A1204,2))</f>
        <v>57</v>
      </c>
      <c r="C1204" s="31" t="s">
        <v>774</v>
      </c>
      <c r="D1204" s="254"/>
    </row>
    <row r="1205" customFormat="false" ht="15" hidden="false" customHeight="false" outlineLevel="0" collapsed="false">
      <c r="A1205" s="229" t="s">
        <v>1616</v>
      </c>
      <c r="B1205" s="36" t="str">
        <f aca="false">IF(LEFT(A1205,3)="2.5", MID(A1205,7,2),LEFT(A1205,2))</f>
        <v>65</v>
      </c>
      <c r="C1205" s="31" t="s">
        <v>774</v>
      </c>
      <c r="D1205" s="254"/>
    </row>
    <row r="1206" customFormat="false" ht="15" hidden="false" customHeight="false" outlineLevel="0" collapsed="false">
      <c r="A1206" s="233"/>
      <c r="B1206" s="36" t="str">
        <f aca="false">IF(LEFT(A1206,3)="2.5", MID(A1206,7,2),LEFT(A1206,2))</f>
        <v/>
      </c>
      <c r="C1206" s="31"/>
      <c r="D1206" s="59"/>
    </row>
    <row r="1207" customFormat="false" ht="15" hidden="false" customHeight="false" outlineLevel="0" collapsed="false">
      <c r="A1207" s="22"/>
      <c r="B1207" s="36" t="str">
        <f aca="false">IF(LEFT(A1207,3)="2.5", MID(A1207,7,2),LEFT(A1207,2))</f>
        <v/>
      </c>
      <c r="C1207" s="31"/>
      <c r="D1207" s="59"/>
    </row>
    <row r="1208" customFormat="false" ht="15" hidden="false" customHeight="false" outlineLevel="0" collapsed="false">
      <c r="A1208" s="162" t="s">
        <v>1378</v>
      </c>
      <c r="B1208" s="36" t="str">
        <f aca="false">IF(LEFT(A1208,3)="2.5", MID(A1208,7,2),LEFT(A1208,2))</f>
        <v>59</v>
      </c>
      <c r="C1208" s="31" t="s">
        <v>774</v>
      </c>
      <c r="D1208" s="254"/>
    </row>
    <row r="1209" customFormat="false" ht="15" hidden="false" customHeight="false" outlineLevel="0" collapsed="false">
      <c r="A1209" s="165" t="s">
        <v>1380</v>
      </c>
      <c r="B1209" s="36" t="str">
        <f aca="false">IF(LEFT(A1209,3)="2.5", MID(A1209,7,2),LEFT(A1209,2))</f>
        <v>59</v>
      </c>
      <c r="C1209" s="31" t="s">
        <v>774</v>
      </c>
      <c r="D1209" s="254"/>
    </row>
    <row r="1210" customFormat="false" ht="15" hidden="false" customHeight="false" outlineLevel="0" collapsed="false">
      <c r="A1210" s="165" t="s">
        <v>1382</v>
      </c>
      <c r="B1210" s="36" t="str">
        <f aca="false">IF(LEFT(A1210,3)="2.5", MID(A1210,7,2),LEFT(A1210,2))</f>
        <v>57</v>
      </c>
      <c r="C1210" s="31" t="s">
        <v>774</v>
      </c>
      <c r="D1210" s="254"/>
    </row>
    <row r="1211" customFormat="false" ht="15" hidden="false" customHeight="false" outlineLevel="0" collapsed="false">
      <c r="A1211" s="229" t="s">
        <v>1617</v>
      </c>
      <c r="B1211" s="36" t="str">
        <f aca="false">IF(LEFT(A1211,3)="2.5", MID(A1211,7,2),LEFT(A1211,2))</f>
        <v>65</v>
      </c>
      <c r="C1211" s="31" t="s">
        <v>774</v>
      </c>
      <c r="D1211" s="254"/>
    </row>
    <row r="1212" customFormat="false" ht="15" hidden="false" customHeight="false" outlineLevel="0" collapsed="false">
      <c r="A1212" s="165" t="s">
        <v>1386</v>
      </c>
      <c r="B1212" s="36" t="str">
        <f aca="false">IF(LEFT(A1212,3)="2.5", MID(A1212,7,2),LEFT(A1212,2))</f>
        <v>57</v>
      </c>
      <c r="C1212" s="31" t="s">
        <v>774</v>
      </c>
      <c r="D1212" s="254"/>
    </row>
    <row r="1213" customFormat="false" ht="15" hidden="false" customHeight="false" outlineLevel="0" collapsed="false">
      <c r="A1213" s="165" t="s">
        <v>1388</v>
      </c>
      <c r="B1213" s="36" t="str">
        <f aca="false">IF(LEFT(A1213,3)="2.5", MID(A1213,7,2),LEFT(A1213,2))</f>
        <v>58</v>
      </c>
      <c r="C1213" s="31" t="s">
        <v>774</v>
      </c>
      <c r="D1213" s="254"/>
    </row>
    <row r="1214" customFormat="false" ht="15" hidden="false" customHeight="false" outlineLevel="0" collapsed="false">
      <c r="A1214" s="165" t="s">
        <v>1390</v>
      </c>
      <c r="B1214" s="36" t="str">
        <f aca="false">IF(LEFT(A1214,3)="2.5", MID(A1214,7,2),LEFT(A1214,2))</f>
        <v>58</v>
      </c>
      <c r="C1214" s="31" t="s">
        <v>774</v>
      </c>
      <c r="D1214" s="254"/>
    </row>
    <row r="1215" customFormat="false" ht="15" hidden="false" customHeight="false" outlineLevel="0" collapsed="false">
      <c r="A1215" s="206" t="s">
        <v>1392</v>
      </c>
      <c r="B1215" s="36" t="str">
        <f aca="false">IF(LEFT(A1215,3)="2.5", MID(A1215,7,2),LEFT(A1215,2))</f>
        <v>58</v>
      </c>
      <c r="C1215" s="31" t="s">
        <v>774</v>
      </c>
      <c r="D1215" s="254"/>
    </row>
    <row r="1216" customFormat="false" ht="15" hidden="false" customHeight="false" outlineLevel="0" collapsed="false">
      <c r="A1216" s="172"/>
      <c r="B1216" s="36" t="str">
        <f aca="false">IF(LEFT(A1216,3)="2.5", MID(A1216,7,2),LEFT(A1216,2))</f>
        <v/>
      </c>
      <c r="C1216" s="31"/>
      <c r="D1216" s="59"/>
    </row>
    <row r="1217" customFormat="false" ht="15" hidden="false" customHeight="false" outlineLevel="0" collapsed="false">
      <c r="A1217" s="234" t="s">
        <v>1618</v>
      </c>
      <c r="B1217" s="36" t="str">
        <f aca="false">IF(LEFT(A1217,3)="2.5", MID(A1217,7,2),LEFT(A1217,2))</f>
        <v>65</v>
      </c>
      <c r="C1217" s="31" t="s">
        <v>774</v>
      </c>
      <c r="D1217" s="254"/>
    </row>
    <row r="1218" customFormat="false" ht="15" hidden="false" customHeight="false" outlineLevel="0" collapsed="false">
      <c r="A1218" s="173" t="s">
        <v>1396</v>
      </c>
      <c r="B1218" s="36" t="str">
        <f aca="false">IF(LEFT(A1218,3)="2.5", MID(A1218,7,2),LEFT(A1218,2))</f>
        <v>58</v>
      </c>
      <c r="C1218" s="31" t="s">
        <v>774</v>
      </c>
      <c r="D1218" s="254"/>
    </row>
    <row r="1219" customFormat="false" ht="15" hidden="false" customHeight="false" outlineLevel="0" collapsed="false">
      <c r="A1219" s="165" t="s">
        <v>1398</v>
      </c>
      <c r="B1219" s="36" t="str">
        <f aca="false">IF(LEFT(A1219,3)="2.5", MID(A1219,7,2),LEFT(A1219,2))</f>
        <v>59</v>
      </c>
      <c r="C1219" s="31" t="s">
        <v>774</v>
      </c>
      <c r="D1219" s="254"/>
    </row>
    <row r="1220" customFormat="false" ht="15" hidden="false" customHeight="false" outlineLevel="0" collapsed="false">
      <c r="A1220" s="229" t="s">
        <v>1619</v>
      </c>
      <c r="B1220" s="36" t="str">
        <f aca="false">IF(LEFT(A1220,3)="2.5", MID(A1220,7,2),LEFT(A1220,2))</f>
        <v>65</v>
      </c>
      <c r="C1220" s="31" t="s">
        <v>774</v>
      </c>
      <c r="D1220" s="254"/>
    </row>
    <row r="1221" customFormat="false" ht="15" hidden="false" customHeight="false" outlineLevel="0" collapsed="false">
      <c r="A1221" s="165" t="s">
        <v>1402</v>
      </c>
      <c r="B1221" s="36" t="str">
        <f aca="false">IF(LEFT(A1221,3)="2.5", MID(A1221,7,2),LEFT(A1221,2))</f>
        <v>59</v>
      </c>
      <c r="C1221" s="31" t="s">
        <v>774</v>
      </c>
      <c r="D1221" s="254"/>
    </row>
    <row r="1222" customFormat="false" ht="15" hidden="false" customHeight="false" outlineLevel="0" collapsed="false">
      <c r="A1222" s="173" t="s">
        <v>1404</v>
      </c>
      <c r="B1222" s="36" t="str">
        <f aca="false">IF(LEFT(A1222,3)="2.5", MID(A1222,7,2),LEFT(A1222,2))</f>
        <v>58</v>
      </c>
      <c r="C1222" s="31" t="s">
        <v>774</v>
      </c>
      <c r="D1222" s="254"/>
    </row>
    <row r="1223" customFormat="false" ht="15" hidden="false" customHeight="false" outlineLevel="0" collapsed="false">
      <c r="A1223" s="165" t="s">
        <v>1406</v>
      </c>
      <c r="B1223" s="36" t="str">
        <f aca="false">IF(LEFT(A1223,3)="2.5", MID(A1223,7,2),LEFT(A1223,2))</f>
        <v>58</v>
      </c>
      <c r="C1223" s="31" t="s">
        <v>774</v>
      </c>
      <c r="D1223" s="254"/>
    </row>
    <row r="1224" customFormat="false" ht="15" hidden="false" customHeight="false" outlineLevel="0" collapsed="false">
      <c r="A1224" s="177" t="s">
        <v>1408</v>
      </c>
      <c r="B1224" s="36" t="str">
        <f aca="false">IF(LEFT(A1224,3)="2.5", MID(A1224,7,2),LEFT(A1224,2))</f>
        <v>58</v>
      </c>
      <c r="C1224" s="31" t="s">
        <v>774</v>
      </c>
      <c r="D1224" s="254"/>
    </row>
    <row r="1225" customFormat="false" ht="15" hidden="false" customHeight="false" outlineLevel="0" collapsed="false">
      <c r="A1225" s="16"/>
      <c r="B1225" s="36" t="str">
        <f aca="false">IF(LEFT(A1225,3)="2.5", MID(A1225,7,2),LEFT(A1225,2))</f>
        <v/>
      </c>
      <c r="C1225" s="31"/>
      <c r="D1225" s="59"/>
    </row>
    <row r="1226" customFormat="false" ht="15" hidden="false" customHeight="false" outlineLevel="0" collapsed="false">
      <c r="A1226" s="162" t="s">
        <v>1410</v>
      </c>
      <c r="B1226" s="36" t="str">
        <f aca="false">IF(LEFT(A1226,3)="2.5", MID(A1226,7,2),LEFT(A1226,2))</f>
        <v>62</v>
      </c>
      <c r="C1226" s="31" t="s">
        <v>774</v>
      </c>
      <c r="D1226" s="254"/>
    </row>
    <row r="1227" customFormat="false" ht="15" hidden="false" customHeight="false" outlineLevel="0" collapsed="false">
      <c r="A1227" s="165" t="s">
        <v>1412</v>
      </c>
      <c r="B1227" s="36" t="str">
        <f aca="false">IF(LEFT(A1227,3)="2.5", MID(A1227,7,2),LEFT(A1227,2))</f>
        <v>62</v>
      </c>
      <c r="C1227" s="31" t="s">
        <v>774</v>
      </c>
      <c r="D1227" s="254"/>
    </row>
    <row r="1228" customFormat="false" ht="15" hidden="false" customHeight="false" outlineLevel="0" collapsed="false">
      <c r="A1228" s="229" t="s">
        <v>1620</v>
      </c>
      <c r="B1228" s="36" t="str">
        <f aca="false">IF(LEFT(A1228,3)="2.5", MID(A1228,7,2),LEFT(A1228,2))</f>
        <v>66</v>
      </c>
      <c r="C1228" s="31" t="s">
        <v>774</v>
      </c>
      <c r="D1228" s="254"/>
    </row>
    <row r="1229" customFormat="false" ht="15" hidden="false" customHeight="false" outlineLevel="0" collapsed="false">
      <c r="A1229" s="165" t="s">
        <v>1416</v>
      </c>
      <c r="B1229" s="36" t="str">
        <f aca="false">IF(LEFT(A1229,3)="2.5", MID(A1229,7,2),LEFT(A1229,2))</f>
        <v>60</v>
      </c>
      <c r="C1229" s="31" t="s">
        <v>774</v>
      </c>
      <c r="D1229" s="254"/>
    </row>
    <row r="1230" customFormat="false" ht="15" hidden="false" customHeight="false" outlineLevel="0" collapsed="false">
      <c r="A1230" s="165" t="s">
        <v>1418</v>
      </c>
      <c r="B1230" s="36" t="str">
        <f aca="false">IF(LEFT(A1230,3)="2.5", MID(A1230,7,2),LEFT(A1230,2))</f>
        <v>60</v>
      </c>
      <c r="C1230" s="31" t="s">
        <v>774</v>
      </c>
      <c r="D1230" s="254"/>
    </row>
    <row r="1231" customFormat="false" ht="15" hidden="false" customHeight="false" outlineLevel="0" collapsed="false">
      <c r="A1231" s="229" t="s">
        <v>1621</v>
      </c>
      <c r="B1231" s="36" t="str">
        <f aca="false">IF(LEFT(A1231,3)="2.5", MID(A1231,7,2),LEFT(A1231,2))</f>
        <v>66</v>
      </c>
      <c r="C1231" s="31" t="s">
        <v>774</v>
      </c>
      <c r="D1231" s="254"/>
    </row>
    <row r="1232" customFormat="false" ht="15" hidden="false" customHeight="false" outlineLevel="0" collapsed="false">
      <c r="A1232" s="165" t="s">
        <v>1422</v>
      </c>
      <c r="B1232" s="36" t="str">
        <f aca="false">IF(LEFT(A1232,3)="2.5", MID(A1232,7,2),LEFT(A1232,2))</f>
        <v>61</v>
      </c>
      <c r="C1232" s="31" t="s">
        <v>774</v>
      </c>
      <c r="D1232" s="254"/>
    </row>
    <row r="1233" customFormat="false" ht="15" hidden="false" customHeight="false" outlineLevel="0" collapsed="false">
      <c r="A1233" s="177"/>
      <c r="B1233" s="36" t="str">
        <f aca="false">IF(LEFT(A1233,3)="2.5", MID(A1233,7,2),LEFT(A1233,2))</f>
        <v/>
      </c>
      <c r="C1233" s="31"/>
      <c r="D1233" s="59"/>
    </row>
    <row r="1234" customFormat="false" ht="15" hidden="false" customHeight="false" outlineLevel="0" collapsed="false">
      <c r="A1234" s="16"/>
      <c r="B1234" s="36" t="str">
        <f aca="false">IF(LEFT(A1234,3)="2.5", MID(A1234,7,2),LEFT(A1234,2))</f>
        <v/>
      </c>
      <c r="C1234" s="31"/>
      <c r="D1234" s="59"/>
    </row>
    <row r="1235" customFormat="false" ht="15" hidden="false" customHeight="false" outlineLevel="0" collapsed="false">
      <c r="A1235" s="162" t="s">
        <v>1424</v>
      </c>
      <c r="B1235" s="36" t="str">
        <f aca="false">IF(LEFT(A1235,3)="2.5", MID(A1235,7,2),LEFT(A1235,2))</f>
        <v>60</v>
      </c>
      <c r="C1235" s="31" t="s">
        <v>774</v>
      </c>
      <c r="D1235" s="254"/>
    </row>
    <row r="1236" customFormat="false" ht="15" hidden="false" customHeight="false" outlineLevel="0" collapsed="false">
      <c r="A1236" s="165" t="s">
        <v>1426</v>
      </c>
      <c r="B1236" s="36" t="str">
        <f aca="false">IF(LEFT(A1236,3)="2.5", MID(A1236,7,2),LEFT(A1236,2))</f>
        <v>60</v>
      </c>
      <c r="C1236" s="31" t="s">
        <v>774</v>
      </c>
      <c r="D1236" s="254"/>
    </row>
    <row r="1237" customFormat="false" ht="15" hidden="false" customHeight="false" outlineLevel="0" collapsed="false">
      <c r="A1237" s="165" t="s">
        <v>1428</v>
      </c>
      <c r="B1237" s="36" t="str">
        <f aca="false">IF(LEFT(A1237,3)="2.5", MID(A1237,7,2),LEFT(A1237,2))</f>
        <v>60</v>
      </c>
      <c r="C1237" s="31" t="s">
        <v>774</v>
      </c>
      <c r="D1237" s="254"/>
    </row>
    <row r="1238" customFormat="false" ht="15" hidden="false" customHeight="false" outlineLevel="0" collapsed="false">
      <c r="A1238" s="165" t="s">
        <v>1430</v>
      </c>
      <c r="B1238" s="36" t="str">
        <f aca="false">IF(LEFT(A1238,3)="2.5", MID(A1238,7,2),LEFT(A1238,2))</f>
        <v>62</v>
      </c>
      <c r="C1238" s="31" t="s">
        <v>774</v>
      </c>
      <c r="D1238" s="254"/>
    </row>
    <row r="1239" customFormat="false" ht="15" hidden="false" customHeight="false" outlineLevel="0" collapsed="false">
      <c r="A1239" s="165" t="s">
        <v>1432</v>
      </c>
      <c r="B1239" s="36" t="str">
        <f aca="false">IF(LEFT(A1239,3)="2.5", MID(A1239,7,2),LEFT(A1239,2))</f>
        <v>62</v>
      </c>
      <c r="C1239" s="31" t="s">
        <v>774</v>
      </c>
      <c r="D1239" s="254"/>
    </row>
    <row r="1240" customFormat="false" ht="15" hidden="false" customHeight="false" outlineLevel="0" collapsed="false">
      <c r="A1240" s="165" t="s">
        <v>1434</v>
      </c>
      <c r="B1240" s="36" t="str">
        <f aca="false">IF(LEFT(A1240,3)="2.5", MID(A1240,7,2),LEFT(A1240,2))</f>
        <v>60</v>
      </c>
      <c r="C1240" s="31" t="s">
        <v>774</v>
      </c>
      <c r="D1240" s="254"/>
    </row>
    <row r="1241" customFormat="false" ht="15" hidden="false" customHeight="false" outlineLevel="0" collapsed="false">
      <c r="A1241" s="165"/>
      <c r="B1241" s="36" t="str">
        <f aca="false">IF(LEFT(A1241,3)="2.5", MID(A1241,7,2),LEFT(A1241,2))</f>
        <v/>
      </c>
      <c r="C1241" s="31"/>
      <c r="D1241" s="59"/>
    </row>
    <row r="1242" customFormat="false" ht="15" hidden="false" customHeight="false" outlineLevel="0" collapsed="false">
      <c r="A1242" s="177"/>
      <c r="B1242" s="36" t="str">
        <f aca="false">IF(LEFT(A1242,3)="2.5", MID(A1242,7,2),LEFT(A1242,2))</f>
        <v/>
      </c>
      <c r="C1242" s="31"/>
      <c r="D1242" s="59"/>
    </row>
    <row r="1243" customFormat="false" ht="15" hidden="false" customHeight="false" outlineLevel="0" collapsed="false">
      <c r="A1243" s="16"/>
      <c r="B1243" s="36" t="str">
        <f aca="false">IF(LEFT(A1243,3)="2.5", MID(A1243,7,2),LEFT(A1243,2))</f>
        <v/>
      </c>
      <c r="C1243" s="31"/>
      <c r="D1243" s="59"/>
    </row>
    <row r="1244" customFormat="false" ht="15" hidden="false" customHeight="false" outlineLevel="0" collapsed="false">
      <c r="A1244" s="162" t="s">
        <v>1436</v>
      </c>
      <c r="B1244" s="36" t="str">
        <f aca="false">IF(LEFT(A1244,3)="2.5", MID(A1244,7,2),LEFT(A1244,2))</f>
        <v>62</v>
      </c>
      <c r="C1244" s="31" t="s">
        <v>774</v>
      </c>
      <c r="D1244" s="254"/>
    </row>
    <row r="1245" customFormat="false" ht="15" hidden="false" customHeight="false" outlineLevel="0" collapsed="false">
      <c r="A1245" s="165" t="s">
        <v>1438</v>
      </c>
      <c r="B1245" s="36" t="str">
        <f aca="false">IF(LEFT(A1245,3)="2.5", MID(A1245,7,2),LEFT(A1245,2))</f>
        <v>62</v>
      </c>
      <c r="C1245" s="31" t="s">
        <v>774</v>
      </c>
      <c r="D1245" s="254"/>
    </row>
    <row r="1246" customFormat="false" ht="15" hidden="false" customHeight="false" outlineLevel="0" collapsed="false">
      <c r="A1246" s="165" t="s">
        <v>1440</v>
      </c>
      <c r="B1246" s="36" t="str">
        <f aca="false">IF(LEFT(A1246,3)="2.5", MID(A1246,7,2),LEFT(A1246,2))</f>
        <v>60</v>
      </c>
      <c r="C1246" s="31" t="s">
        <v>774</v>
      </c>
      <c r="D1246" s="254"/>
    </row>
    <row r="1247" customFormat="false" ht="15" hidden="false" customHeight="false" outlineLevel="0" collapsed="false">
      <c r="A1247" s="229" t="s">
        <v>1622</v>
      </c>
      <c r="B1247" s="36" t="str">
        <f aca="false">IF(LEFT(A1247,3)="2.5", MID(A1247,7,2),LEFT(A1247,2))</f>
        <v>66</v>
      </c>
      <c r="C1247" s="31" t="s">
        <v>774</v>
      </c>
      <c r="D1247" s="254"/>
    </row>
    <row r="1248" customFormat="false" ht="15" hidden="false" customHeight="false" outlineLevel="0" collapsed="false">
      <c r="A1248" s="165" t="s">
        <v>1444</v>
      </c>
      <c r="B1248" s="36" t="str">
        <f aca="false">IF(LEFT(A1248,3)="2.5", MID(A1248,7,2),LEFT(A1248,2))</f>
        <v>60</v>
      </c>
      <c r="C1248" s="31" t="s">
        <v>774</v>
      </c>
      <c r="D1248" s="254"/>
    </row>
    <row r="1249" customFormat="false" ht="15" hidden="false" customHeight="false" outlineLevel="0" collapsed="false">
      <c r="A1249" s="165" t="s">
        <v>1446</v>
      </c>
      <c r="B1249" s="36" t="str">
        <f aca="false">IF(LEFT(A1249,3)="2.5", MID(A1249,7,2),LEFT(A1249,2))</f>
        <v>61</v>
      </c>
      <c r="C1249" s="31" t="s">
        <v>774</v>
      </c>
      <c r="D1249" s="254"/>
    </row>
    <row r="1250" customFormat="false" ht="15" hidden="false" customHeight="false" outlineLevel="0" collapsed="false">
      <c r="A1250" s="165" t="s">
        <v>1448</v>
      </c>
      <c r="B1250" s="36" t="str">
        <f aca="false">IF(LEFT(A1250,3)="2.5", MID(A1250,7,2),LEFT(A1250,2))</f>
        <v>61</v>
      </c>
      <c r="C1250" s="31" t="s">
        <v>774</v>
      </c>
      <c r="D1250" s="254"/>
    </row>
    <row r="1251" customFormat="false" ht="15" hidden="false" customHeight="false" outlineLevel="0" collapsed="false">
      <c r="A1251" s="177" t="s">
        <v>1450</v>
      </c>
      <c r="B1251" s="36" t="str">
        <f aca="false">IF(LEFT(A1251,3)="2.5", MID(A1251,7,2),LEFT(A1251,2))</f>
        <v>61</v>
      </c>
      <c r="C1251" s="31" t="s">
        <v>774</v>
      </c>
      <c r="D1251" s="254"/>
    </row>
    <row r="1252" customFormat="false" ht="15" hidden="false" customHeight="false" outlineLevel="0" collapsed="false">
      <c r="A1252" s="16"/>
      <c r="B1252" s="36" t="str">
        <f aca="false">IF(LEFT(A1252,3)="2.5", MID(A1252,7,2),LEFT(A1252,2))</f>
        <v/>
      </c>
      <c r="C1252" s="31"/>
      <c r="D1252" s="59"/>
    </row>
    <row r="1253" customFormat="false" ht="15" hidden="false" customHeight="false" outlineLevel="0" collapsed="false">
      <c r="A1253" s="234" t="s">
        <v>1623</v>
      </c>
      <c r="B1253" s="36" t="str">
        <f aca="false">IF(LEFT(A1253,3)="2.5", MID(A1253,7,2),LEFT(A1253,2))</f>
        <v>66</v>
      </c>
      <c r="C1253" s="31" t="s">
        <v>774</v>
      </c>
      <c r="D1253" s="254"/>
    </row>
    <row r="1254" customFormat="false" ht="15" hidden="false" customHeight="false" outlineLevel="0" collapsed="false">
      <c r="A1254" s="229"/>
      <c r="B1254" s="36" t="str">
        <f aca="false">IF(LEFT(A1254,3)="2.5", MID(A1254,7,2),LEFT(A1254,2))</f>
        <v/>
      </c>
      <c r="C1254" s="31" t="s">
        <v>774</v>
      </c>
      <c r="D1254" s="254"/>
    </row>
    <row r="1255" customFormat="false" ht="15" hidden="false" customHeight="false" outlineLevel="0" collapsed="false">
      <c r="A1255" s="165" t="s">
        <v>1454</v>
      </c>
      <c r="B1255" s="36" t="str">
        <f aca="false">IF(LEFT(A1255,3)="2.5", MID(A1255,7,2),LEFT(A1255,2))</f>
        <v>62</v>
      </c>
      <c r="C1255" s="31" t="s">
        <v>774</v>
      </c>
      <c r="D1255" s="254"/>
    </row>
    <row r="1256" customFormat="false" ht="15" hidden="false" customHeight="false" outlineLevel="0" collapsed="false">
      <c r="A1256" s="229" t="s">
        <v>1624</v>
      </c>
      <c r="B1256" s="36" t="str">
        <f aca="false">IF(LEFT(A1256,3)="2.5", MID(A1256,7,2),LEFT(A1256,2))</f>
        <v>66</v>
      </c>
      <c r="C1256" s="31" t="s">
        <v>774</v>
      </c>
      <c r="D1256" s="254"/>
    </row>
    <row r="1257" customFormat="false" ht="15" hidden="false" customHeight="false" outlineLevel="0" collapsed="false">
      <c r="A1257" s="165" t="s">
        <v>1458</v>
      </c>
      <c r="B1257" s="36" t="str">
        <f aca="false">IF(LEFT(A1257,3)="2.5", MID(A1257,7,2),LEFT(A1257,2))</f>
        <v>62</v>
      </c>
      <c r="C1257" s="31" t="s">
        <v>774</v>
      </c>
      <c r="D1257" s="254"/>
    </row>
    <row r="1258" customFormat="false" ht="15" hidden="false" customHeight="false" outlineLevel="0" collapsed="false">
      <c r="A1258" s="165"/>
      <c r="B1258" s="36" t="str">
        <f aca="false">IF(LEFT(A1258,3)="2.5", MID(A1258,7,2),LEFT(A1258,2))</f>
        <v/>
      </c>
      <c r="C1258" s="31"/>
      <c r="D1258" s="59"/>
    </row>
    <row r="1259" customFormat="false" ht="15" hidden="false" customHeight="false" outlineLevel="0" collapsed="false">
      <c r="A1259" s="165"/>
      <c r="B1259" s="36" t="str">
        <f aca="false">IF(LEFT(A1259,3)="2.5", MID(A1259,7,2),LEFT(A1259,2))</f>
        <v/>
      </c>
      <c r="C1259" s="31"/>
      <c r="D1259" s="59"/>
    </row>
    <row r="1260" customFormat="false" ht="15" hidden="false" customHeight="false" outlineLevel="0" collapsed="false">
      <c r="A1260" s="177"/>
      <c r="B1260" s="36" t="str">
        <f aca="false">IF(LEFT(A1260,3)="2.5", MID(A1260,7,2),LEFT(A1260,2))</f>
        <v/>
      </c>
      <c r="C1260" s="31"/>
      <c r="D1260" s="59"/>
    </row>
    <row r="1261" customFormat="false" ht="15" hidden="false" customHeight="false" outlineLevel="0" collapsed="false">
      <c r="A1261" s="16"/>
      <c r="B1261" s="36" t="str">
        <f aca="false">IF(LEFT(A1261,3)="2.5", MID(A1261,7,2),LEFT(A1261,2))</f>
        <v/>
      </c>
      <c r="C1261" s="31"/>
      <c r="D1261" s="59"/>
    </row>
    <row r="1262" customFormat="false" ht="15" hidden="false" customHeight="false" outlineLevel="0" collapsed="false">
      <c r="A1262" s="162" t="s">
        <v>1460</v>
      </c>
      <c r="B1262" s="36" t="str">
        <f aca="false">IF(LEFT(A1262,3)="2.5", MID(A1262,7,2),LEFT(A1262,2))</f>
        <v>64</v>
      </c>
      <c r="C1262" s="31" t="s">
        <v>774</v>
      </c>
      <c r="D1262" s="254"/>
      <c r="F1262" s="254"/>
    </row>
    <row r="1263" customFormat="false" ht="15" hidden="false" customHeight="false" outlineLevel="0" collapsed="false">
      <c r="A1263" s="165" t="s">
        <v>1462</v>
      </c>
      <c r="B1263" s="36" t="str">
        <f aca="false">IF(LEFT(A1263,3)="2.5", MID(A1263,7,2),LEFT(A1263,2))</f>
        <v>64</v>
      </c>
      <c r="C1263" s="31" t="s">
        <v>774</v>
      </c>
      <c r="D1263" s="254"/>
      <c r="F1263" s="254"/>
    </row>
    <row r="1264" customFormat="false" ht="15" hidden="false" customHeight="false" outlineLevel="0" collapsed="false">
      <c r="A1264" s="229" t="s">
        <v>1625</v>
      </c>
      <c r="B1264" s="36" t="str">
        <f aca="false">IF(LEFT(A1264,3)="2.5", MID(A1264,7,2),LEFT(A1264,2))</f>
        <v>67</v>
      </c>
      <c r="C1264" s="31" t="s">
        <v>774</v>
      </c>
      <c r="D1264" s="254"/>
    </row>
    <row r="1265" customFormat="false" ht="15" hidden="false" customHeight="false" outlineLevel="0" collapsed="false">
      <c r="A1265" s="165" t="s">
        <v>1466</v>
      </c>
      <c r="B1265" s="36" t="str">
        <f aca="false">IF(LEFT(A1265,3)="2.5", MID(A1265,7,2),LEFT(A1265,2))</f>
        <v>63</v>
      </c>
      <c r="C1265" s="31" t="s">
        <v>774</v>
      </c>
      <c r="D1265" s="254"/>
    </row>
    <row r="1266" customFormat="false" ht="15" hidden="false" customHeight="false" outlineLevel="0" collapsed="false">
      <c r="A1266" s="165" t="s">
        <v>1468</v>
      </c>
      <c r="B1266" s="36" t="str">
        <f aca="false">IF(LEFT(A1266,3)="2.5", MID(A1266,7,2),LEFT(A1266,2))</f>
        <v>63</v>
      </c>
      <c r="C1266" s="31" t="s">
        <v>774</v>
      </c>
      <c r="D1266" s="254"/>
    </row>
    <row r="1267" customFormat="false" ht="15" hidden="false" customHeight="false" outlineLevel="0" collapsed="false">
      <c r="A1267" s="229"/>
      <c r="B1267" s="36" t="str">
        <f aca="false">IF(LEFT(A1267,3)="2.5", MID(A1267,7,2),LEFT(A1267,2))</f>
        <v/>
      </c>
      <c r="C1267" s="31"/>
      <c r="D1267" s="194"/>
    </row>
    <row r="1268" customFormat="false" ht="15" hidden="false" customHeight="false" outlineLevel="0" collapsed="false">
      <c r="A1268" s="229"/>
      <c r="B1268" s="36" t="str">
        <f aca="false">IF(LEFT(A1268,3)="2.5", MID(A1268,7,2),LEFT(A1268,2))</f>
        <v/>
      </c>
      <c r="C1268" s="31"/>
      <c r="D1268" s="194"/>
    </row>
    <row r="1269" customFormat="false" ht="15" hidden="false" customHeight="false" outlineLevel="0" collapsed="false">
      <c r="A1269" s="233"/>
      <c r="B1269" s="36" t="str">
        <f aca="false">IF(LEFT(A1269,3)="2.5", MID(A1269,7,2),LEFT(A1269,2))</f>
        <v/>
      </c>
      <c r="C1269" s="31"/>
      <c r="D1269" s="194"/>
    </row>
    <row r="1270" customFormat="false" ht="15" hidden="false" customHeight="false" outlineLevel="0" collapsed="false">
      <c r="A1270" s="22"/>
      <c r="B1270" s="36" t="str">
        <f aca="false">IF(LEFT(A1270,3)="2.5", MID(A1270,7,2),LEFT(A1270,2))</f>
        <v/>
      </c>
      <c r="C1270" s="31"/>
      <c r="D1270" s="59"/>
    </row>
    <row r="1271" customFormat="false" ht="15" hidden="false" customHeight="false" outlineLevel="0" collapsed="false">
      <c r="A1271" s="162" t="s">
        <v>1470</v>
      </c>
      <c r="B1271" s="36" t="str">
        <f aca="false">IF(LEFT(A1271,3)="2.5", MID(A1271,7,2),LEFT(A1271,2))</f>
        <v>63</v>
      </c>
      <c r="C1271" s="31" t="s">
        <v>774</v>
      </c>
      <c r="D1271" s="254"/>
    </row>
    <row r="1272" customFormat="false" ht="15" hidden="false" customHeight="false" outlineLevel="0" collapsed="false">
      <c r="A1272" s="165" t="s">
        <v>1472</v>
      </c>
      <c r="B1272" s="36" t="str">
        <f aca="false">IF(LEFT(A1272,3)="2.5", MID(A1272,7,2),LEFT(A1272,2))</f>
        <v>63</v>
      </c>
      <c r="C1272" s="31" t="s">
        <v>774</v>
      </c>
      <c r="D1272" s="254"/>
    </row>
    <row r="1273" customFormat="false" ht="15" hidden="false" customHeight="false" outlineLevel="0" collapsed="false">
      <c r="A1273" s="165" t="s">
        <v>1474</v>
      </c>
      <c r="B1273" s="36" t="str">
        <f aca="false">IF(LEFT(A1273,3)="2.5", MID(A1273,7,2),LEFT(A1273,2))</f>
        <v>63</v>
      </c>
      <c r="C1273" s="31" t="s">
        <v>774</v>
      </c>
      <c r="D1273" s="254"/>
    </row>
    <row r="1274" customFormat="false" ht="15" hidden="false" customHeight="false" outlineLevel="0" collapsed="false">
      <c r="A1274" s="165" t="s">
        <v>1476</v>
      </c>
      <c r="B1274" s="36" t="str">
        <f aca="false">IF(LEFT(A1274,3)="2.5", MID(A1274,7,2),LEFT(A1274,2))</f>
        <v>64</v>
      </c>
      <c r="C1274" s="31" t="s">
        <v>774</v>
      </c>
      <c r="D1274" s="254"/>
    </row>
    <row r="1275" customFormat="false" ht="15" hidden="false" customHeight="false" outlineLevel="0" collapsed="false">
      <c r="A1275" s="165" t="s">
        <v>1478</v>
      </c>
      <c r="B1275" s="36" t="str">
        <f aca="false">IF(LEFT(A1275,3)="2.5", MID(A1275,7,2),LEFT(A1275,2))</f>
        <v>64</v>
      </c>
      <c r="C1275" s="31" t="s">
        <v>774</v>
      </c>
      <c r="D1275" s="254"/>
    </row>
    <row r="1276" customFormat="false" ht="15" hidden="false" customHeight="false" outlineLevel="0" collapsed="false">
      <c r="A1276" s="165" t="s">
        <v>1480</v>
      </c>
      <c r="B1276" s="36" t="str">
        <f aca="false">IF(LEFT(A1276,3)="2.5", MID(A1276,7,2),LEFT(A1276,2))</f>
        <v>63</v>
      </c>
      <c r="C1276" s="31" t="s">
        <v>774</v>
      </c>
      <c r="D1276" s="254"/>
    </row>
    <row r="1277" customFormat="false" ht="15" hidden="false" customHeight="false" outlineLevel="0" collapsed="false">
      <c r="A1277" s="165"/>
      <c r="B1277" s="36" t="str">
        <f aca="false">IF(LEFT(A1277,3)="2.5", MID(A1277,7,2),LEFT(A1277,2))</f>
        <v/>
      </c>
      <c r="C1277" s="31"/>
      <c r="D1277" s="194"/>
    </row>
    <row r="1278" customFormat="false" ht="15" hidden="false" customHeight="false" outlineLevel="0" collapsed="false">
      <c r="A1278" s="177"/>
      <c r="B1278" s="36" t="str">
        <f aca="false">IF(LEFT(A1278,3)="2.5", MID(A1278,7,2),LEFT(A1278,2))</f>
        <v/>
      </c>
      <c r="C1278" s="31"/>
      <c r="D1278" s="194"/>
    </row>
    <row r="1279" customFormat="false" ht="15" hidden="false" customHeight="false" outlineLevel="0" collapsed="false">
      <c r="A1279" s="16"/>
      <c r="B1279" s="36" t="str">
        <f aca="false">IF(LEFT(A1279,3)="2.5", MID(A1279,7,2),LEFT(A1279,2))</f>
        <v/>
      </c>
      <c r="C1279" s="31"/>
      <c r="D1279" s="59"/>
    </row>
    <row r="1280" customFormat="false" ht="15" hidden="false" customHeight="false" outlineLevel="0" collapsed="false">
      <c r="A1280" s="162" t="s">
        <v>1482</v>
      </c>
      <c r="B1280" s="36" t="str">
        <f aca="false">IF(LEFT(A1280,3)="2.5", MID(A1280,7,2),LEFT(A1280,2))</f>
        <v>64</v>
      </c>
      <c r="C1280" s="31" t="s">
        <v>774</v>
      </c>
      <c r="D1280" s="254"/>
      <c r="F1280" s="254"/>
    </row>
    <row r="1281" customFormat="false" ht="15" hidden="false" customHeight="false" outlineLevel="0" collapsed="false">
      <c r="A1281" s="165" t="s">
        <v>1484</v>
      </c>
      <c r="B1281" s="36" t="str">
        <f aca="false">IF(LEFT(A1281,3)="2.5", MID(A1281,7,2),LEFT(A1281,2))</f>
        <v>64</v>
      </c>
      <c r="C1281" s="31" t="s">
        <v>774</v>
      </c>
      <c r="D1281" s="254"/>
      <c r="F1281" s="254"/>
    </row>
    <row r="1282" customFormat="false" ht="15" hidden="false" customHeight="false" outlineLevel="0" collapsed="false">
      <c r="A1282" s="165" t="s">
        <v>1486</v>
      </c>
      <c r="B1282" s="36" t="str">
        <f aca="false">IF(LEFT(A1282,3)="2.5", MID(A1282,7,2),LEFT(A1282,2))</f>
        <v>63</v>
      </c>
      <c r="C1282" s="31" t="s">
        <v>774</v>
      </c>
      <c r="D1282" s="254"/>
    </row>
    <row r="1283" customFormat="false" ht="15" hidden="false" customHeight="false" outlineLevel="0" collapsed="false">
      <c r="A1283" s="229" t="s">
        <v>1626</v>
      </c>
      <c r="B1283" s="36" t="str">
        <f aca="false">IF(LEFT(A1283,3)="2.5", MID(A1283,7,2),LEFT(A1283,2))</f>
        <v>67</v>
      </c>
      <c r="C1283" s="31" t="s">
        <v>774</v>
      </c>
      <c r="D1283" s="254"/>
    </row>
    <row r="1284" customFormat="false" ht="15" hidden="false" customHeight="false" outlineLevel="0" collapsed="false">
      <c r="A1284" s="165" t="s">
        <v>1490</v>
      </c>
      <c r="B1284" s="36" t="str">
        <f aca="false">IF(LEFT(A1284,3)="2.5", MID(A1284,7,2),LEFT(A1284,2))</f>
        <v>63</v>
      </c>
      <c r="C1284" s="31" t="s">
        <v>774</v>
      </c>
      <c r="D1284" s="254"/>
    </row>
    <row r="1285" customFormat="false" ht="15" hidden="false" customHeight="false" outlineLevel="0" collapsed="false">
      <c r="A1285" s="165"/>
      <c r="B1285" s="36" t="str">
        <f aca="false">IF(LEFT(A1285,3)="2.5", MID(A1285,7,2),LEFT(A1285,2))</f>
        <v/>
      </c>
      <c r="C1285" s="31"/>
      <c r="D1285" s="59"/>
    </row>
    <row r="1286" customFormat="false" ht="15" hidden="false" customHeight="false" outlineLevel="0" collapsed="false">
      <c r="A1286" s="165"/>
      <c r="B1286" s="36" t="str">
        <f aca="false">IF(LEFT(A1286,3)="2.5", MID(A1286,7,2),LEFT(A1286,2))</f>
        <v/>
      </c>
      <c r="C1286" s="31"/>
      <c r="D1286" s="59"/>
    </row>
    <row r="1287" customFormat="false" ht="15" hidden="false" customHeight="false" outlineLevel="0" collapsed="false">
      <c r="A1287" s="177"/>
      <c r="B1287" s="36" t="str">
        <f aca="false">IF(LEFT(A1287,3)="2.5", MID(A1287,7,2),LEFT(A1287,2))</f>
        <v/>
      </c>
      <c r="C1287" s="31"/>
      <c r="D1287" s="59"/>
    </row>
    <row r="1288" customFormat="false" ht="15" hidden="false" customHeight="false" outlineLevel="0" collapsed="false">
      <c r="A1288" s="16"/>
      <c r="B1288" s="36" t="str">
        <f aca="false">IF(LEFT(A1288,3)="2.5", MID(A1288,7,2),LEFT(A1288,2))</f>
        <v/>
      </c>
      <c r="C1288" s="31"/>
      <c r="D1288" s="59"/>
    </row>
    <row r="1289" customFormat="false" ht="15" hidden="false" customHeight="false" outlineLevel="0" collapsed="false">
      <c r="A1289" s="234" t="s">
        <v>1627</v>
      </c>
      <c r="B1289" s="36" t="str">
        <f aca="false">IF(LEFT(A1289,3)="2.5", MID(A1289,7,2),LEFT(A1289,2))</f>
        <v>67</v>
      </c>
      <c r="C1289" s="31" t="s">
        <v>774</v>
      </c>
      <c r="D1289" s="254"/>
    </row>
    <row r="1290" customFormat="false" ht="15" hidden="false" customHeight="false" outlineLevel="0" collapsed="false">
      <c r="A1290" s="229"/>
      <c r="B1290" s="36" t="str">
        <f aca="false">IF(LEFT(A1290,3)="2.5", MID(A1290,7,2),LEFT(A1290,2))</f>
        <v/>
      </c>
      <c r="C1290" s="31"/>
      <c r="D1290" s="194"/>
    </row>
    <row r="1291" customFormat="false" ht="15" hidden="false" customHeight="false" outlineLevel="0" collapsed="false">
      <c r="A1291" s="165" t="s">
        <v>1494</v>
      </c>
      <c r="B1291" s="36" t="str">
        <f aca="false">IF(LEFT(A1291,3)="2.5", MID(A1291,7,2),LEFT(A1291,2))</f>
        <v>64</v>
      </c>
      <c r="C1291" s="31" t="s">
        <v>774</v>
      </c>
      <c r="D1291" s="254"/>
      <c r="F1291" s="254"/>
    </row>
    <row r="1292" customFormat="false" ht="15" hidden="false" customHeight="false" outlineLevel="0" collapsed="false">
      <c r="A1292" s="229" t="s">
        <v>1628</v>
      </c>
      <c r="B1292" s="36" t="str">
        <f aca="false">IF(LEFT(A1292,3)="2.5", MID(A1292,7,2),LEFT(A1292,2))</f>
        <v>67</v>
      </c>
      <c r="C1292" s="31" t="s">
        <v>774</v>
      </c>
      <c r="D1292" s="256"/>
    </row>
    <row r="1293" customFormat="false" ht="15" hidden="false" customHeight="false" outlineLevel="0" collapsed="false">
      <c r="A1293" s="165" t="s">
        <v>1498</v>
      </c>
      <c r="B1293" s="36" t="str">
        <f aca="false">IF(LEFT(A1293,3)="2.5", MID(A1293,7,2),LEFT(A1293,2))</f>
        <v>64</v>
      </c>
      <c r="C1293" s="31" t="s">
        <v>774</v>
      </c>
      <c r="D1293" s="254"/>
      <c r="F1293" s="254"/>
    </row>
  </sheetData>
  <mergeCells count="2">
    <mergeCell ref="C1:C3"/>
    <mergeCell ref="D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62"/>
  <sheetViews>
    <sheetView showFormulas="false" showGridLines="true" showRowColHeaders="true" showZeros="true" rightToLeft="false" tabSelected="false" showOutlineSymbols="true" defaultGridColor="true" view="normal" topLeftCell="A175" colorId="64" zoomScale="110" zoomScaleNormal="110" zoomScalePageLayoutView="100" workbookViewId="0">
      <selection pane="topLeft" activeCell="B191" activeCellId="0" sqref="B19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286" width="17.29"/>
    <col collapsed="false" customWidth="true" hidden="false" outlineLevel="0" max="3" min="3" style="14" width="5.7"/>
    <col collapsed="false" customWidth="true" hidden="false" outlineLevel="0" max="4" min="4" style="14" width="5.57"/>
    <col collapsed="false" customWidth="true" hidden="false" outlineLevel="0" max="6" min="5" style="14" width="1.58"/>
    <col collapsed="false" customWidth="true" hidden="false" outlineLevel="0" max="7" min="7" style="14" width="1.71"/>
    <col collapsed="false" customWidth="true" hidden="false" outlineLevel="0" max="9" min="8" style="0" width="8.67"/>
    <col collapsed="false" customWidth="true" hidden="false" outlineLevel="0" max="10" min="10" style="0" width="15.15"/>
    <col collapsed="false" customWidth="true" hidden="false" outlineLevel="0" max="12" min="11" style="14" width="1.58"/>
    <col collapsed="false" customWidth="true" hidden="false" outlineLevel="0" max="13" min="13" style="14" width="1.71"/>
    <col collapsed="false" customWidth="true" hidden="false" outlineLevel="0" max="14" min="14" style="0" width="12.42"/>
    <col collapsed="false" customWidth="true" hidden="false" outlineLevel="0" max="15" min="15" style="0" width="8.67"/>
    <col collapsed="false" customWidth="true" hidden="false" outlineLevel="0" max="16" min="16" style="0" width="18.58"/>
    <col collapsed="false" customWidth="true" hidden="false" outlineLevel="0" max="1025" min="17" style="0" width="8.67"/>
  </cols>
  <sheetData>
    <row r="1" customFormat="false" ht="15" hidden="false" customHeight="true" outlineLevel="0" collapsed="false">
      <c r="C1" s="16"/>
      <c r="D1" s="19" t="s">
        <v>36</v>
      </c>
    </row>
    <row r="2" customFormat="false" ht="26.25" hidden="false" customHeight="true" outlineLevel="0" collapsed="false">
      <c r="B2" s="287"/>
      <c r="C2" s="24" t="s">
        <v>41</v>
      </c>
      <c r="D2" s="19"/>
      <c r="E2" s="25" t="s">
        <v>42</v>
      </c>
      <c r="F2" s="25"/>
      <c r="G2" s="25"/>
      <c r="J2" s="288" t="s">
        <v>1629</v>
      </c>
      <c r="K2" s="288"/>
      <c r="L2" s="288"/>
      <c r="M2" s="288"/>
      <c r="N2" s="288"/>
    </row>
    <row r="3" customFormat="false" ht="60" hidden="false" customHeight="true" outlineLevel="0" collapsed="false">
      <c r="B3" s="289" t="s">
        <v>49</v>
      </c>
      <c r="C3" s="16"/>
      <c r="D3" s="19"/>
      <c r="J3" s="290" t="s">
        <v>1630</v>
      </c>
      <c r="K3" s="291" t="s">
        <v>42</v>
      </c>
      <c r="L3" s="291"/>
      <c r="M3" s="291"/>
      <c r="N3" s="292" t="s">
        <v>1631</v>
      </c>
      <c r="P3" s="293" t="s">
        <v>1632</v>
      </c>
    </row>
    <row r="4" customFormat="false" ht="18.75" hidden="false" customHeight="false" outlineLevel="0" collapsed="false">
      <c r="B4" s="289"/>
      <c r="C4" s="16"/>
      <c r="D4" s="285"/>
      <c r="J4" s="294"/>
      <c r="N4" s="295"/>
      <c r="P4" s="0" t="s">
        <v>1633</v>
      </c>
      <c r="Q4" s="0" t="n">
        <v>467</v>
      </c>
    </row>
    <row r="5" customFormat="false" ht="15" hidden="false" customHeight="false" outlineLevel="0" collapsed="false">
      <c r="A5" s="0" t="n">
        <v>1</v>
      </c>
      <c r="B5" s="296" t="s">
        <v>399</v>
      </c>
      <c r="C5" s="36" t="str">
        <f aca="false">IF(LEFT(B5,3)="2.5", MID(B5,7,2),LEFT(B5,2))</f>
        <v>1 </v>
      </c>
      <c r="D5" s="31" t="s">
        <v>58</v>
      </c>
      <c r="E5" s="48"/>
      <c r="F5" s="31"/>
      <c r="G5" s="144"/>
      <c r="H5" s="27" t="e">
        <f aca="false" t="array" ref="H5:H5">INDEX(Cable_L!$B$3:$B$80,MATCH(1,COUNTIFS(C5,Cable_L!$A$3:$A$80,$D5,Cable_L!$C$3:$C$80),0))</f>
        <v>#NAME?</v>
      </c>
      <c r="I5" s="27"/>
      <c r="J5" s="294" t="e">
        <f aca="false">_xlfn.CONCAT(B5,"  ",H5)</f>
        <v>#NAME?</v>
      </c>
      <c r="K5" s="297"/>
      <c r="L5" s="31"/>
      <c r="M5" s="144"/>
      <c r="N5" s="295"/>
      <c r="P5" s="0" t="s">
        <v>1634</v>
      </c>
      <c r="Q5" s="0" t="n">
        <v>40</v>
      </c>
    </row>
    <row r="6" customFormat="false" ht="15" hidden="false" customHeight="false" outlineLevel="0" collapsed="false">
      <c r="A6" s="0" t="n">
        <f aca="false">A5+1</f>
        <v>2</v>
      </c>
      <c r="B6" s="298" t="s">
        <v>436</v>
      </c>
      <c r="C6" s="36" t="str">
        <f aca="false">IF(LEFT(B6,3)="2.5", MID(B6,7,2),LEFT(B6,2))</f>
        <v>1 </v>
      </c>
      <c r="D6" s="31" t="s">
        <v>58</v>
      </c>
      <c r="E6" s="297"/>
      <c r="F6" s="31"/>
      <c r="G6" s="144"/>
      <c r="H6" s="27" t="e">
        <f aca="false" t="array" ref="H6:H6">INDEX(Cable_L!$B$3:$B$80,MATCH(1,COUNTIFS(C6,Cable_L!$A$3:$A$80,$D6,Cable_L!$C$3:$C$80),0))</f>
        <v>#NAME?</v>
      </c>
      <c r="I6" s="27"/>
      <c r="J6" s="294" t="e">
        <f aca="false">_xlfn.CONCAT(B6,"  ",H6)</f>
        <v>#NAME?</v>
      </c>
      <c r="K6" s="297"/>
      <c r="L6" s="31"/>
      <c r="M6" s="144"/>
      <c r="N6" s="295"/>
      <c r="P6" s="0" t="s">
        <v>1635</v>
      </c>
      <c r="Q6" s="0" t="n">
        <f aca="false">218+199</f>
        <v>417</v>
      </c>
    </row>
    <row r="7" customFormat="false" ht="15" hidden="false" customHeight="false" outlineLevel="0" collapsed="false">
      <c r="A7" s="0" t="n">
        <f aca="false">A6+1</f>
        <v>3</v>
      </c>
      <c r="B7" s="298" t="s">
        <v>491</v>
      </c>
      <c r="C7" s="36" t="str">
        <f aca="false">IF(LEFT(B7,3)="2.5", MID(B7,7,2),LEFT(B7,2))</f>
        <v>1 </v>
      </c>
      <c r="D7" s="31" t="s">
        <v>177</v>
      </c>
      <c r="E7" s="49"/>
      <c r="F7" s="31"/>
      <c r="G7" s="297"/>
      <c r="H7" s="27" t="e">
        <f aca="false" t="array" ref="H7:H7">INDEX(Cable_L!$B$3:$B$80,MATCH(1,COUNTIFS(C7,Cable_L!$A$3:$A$80,$D7,Cable_L!$C$3:$C$80),0))</f>
        <v>#NAME?</v>
      </c>
      <c r="I7" s="27"/>
      <c r="J7" s="294" t="e">
        <f aca="false">_xlfn.CONCAT(B7,"  ",H7)</f>
        <v>#NAME?</v>
      </c>
      <c r="K7" s="144"/>
      <c r="L7" s="31"/>
      <c r="M7" s="297"/>
      <c r="N7" s="295"/>
      <c r="P7" s="0" t="s">
        <v>1636</v>
      </c>
      <c r="Q7" s="299" t="n">
        <v>417</v>
      </c>
    </row>
    <row r="8" customFormat="false" ht="15" hidden="false" customHeight="false" outlineLevel="0" collapsed="false">
      <c r="A8" s="0" t="n">
        <f aca="false">A7+1</f>
        <v>4</v>
      </c>
      <c r="B8" s="300" t="s">
        <v>487</v>
      </c>
      <c r="C8" s="36" t="str">
        <f aca="false">IF(LEFT(B8,3)="2.5", MID(B8,7,2),LEFT(B8,2))</f>
        <v>1 </v>
      </c>
      <c r="D8" s="31" t="s">
        <v>177</v>
      </c>
      <c r="E8" s="129"/>
      <c r="F8" s="31"/>
      <c r="G8" s="297"/>
      <c r="H8" s="27" t="e">
        <f aca="false" t="array" ref="H8:H8">INDEX(Cable_L!$B$3:$B$80,MATCH(1,COUNTIFS(C8,Cable_L!$A$3:$A$80,$D8,Cable_L!$C$3:$C$80),0))</f>
        <v>#NAME?</v>
      </c>
      <c r="I8" s="27"/>
      <c r="J8" s="294" t="e">
        <f aca="false">_xlfn.CONCAT(B8,"  ",H8)</f>
        <v>#NAME?</v>
      </c>
      <c r="K8" s="144"/>
      <c r="L8" s="31"/>
      <c r="M8" s="297"/>
      <c r="N8" s="295"/>
      <c r="P8" s="0" t="s">
        <v>1637</v>
      </c>
      <c r="Q8" s="0" t="n">
        <f aca="false">Q7-Q6</f>
        <v>0</v>
      </c>
    </row>
    <row r="9" customFormat="false" ht="15" hidden="false" customHeight="false" outlineLevel="0" collapsed="false">
      <c r="A9" s="0" t="n">
        <f aca="false">A8+1</f>
        <v>5</v>
      </c>
      <c r="B9" s="301" t="s">
        <v>646</v>
      </c>
      <c r="C9" s="36" t="str">
        <f aca="false">IF(LEFT(B9,3)="2.5", MID(B9,7,2),LEFT(B9,2))</f>
        <v>1 </v>
      </c>
      <c r="D9" s="31" t="s">
        <v>177</v>
      </c>
      <c r="E9" s="144"/>
      <c r="F9" s="31"/>
      <c r="G9" s="302"/>
      <c r="H9" s="27" t="e">
        <f aca="false" t="array" ref="H9:H9">INDEX(Cable_L!$B$3:$B$80,MATCH(1,COUNTIFS(C9,Cable_L!$A$3:$A$80,$D9,Cable_L!$C$3:$C$80),0))</f>
        <v>#NAME?</v>
      </c>
      <c r="I9" s="27"/>
      <c r="J9" s="294" t="e">
        <f aca="false">_xlfn.CONCAT(B9,"  ",H9)</f>
        <v>#NAME?</v>
      </c>
      <c r="K9" s="144"/>
      <c r="L9" s="31"/>
      <c r="M9" s="297"/>
      <c r="N9" s="295"/>
    </row>
    <row r="10" customFormat="false" ht="15" hidden="false" customHeight="false" outlineLevel="0" collapsed="false">
      <c r="A10" s="0" t="n">
        <f aca="false">A9+1</f>
        <v>6</v>
      </c>
      <c r="B10" s="296" t="s">
        <v>500</v>
      </c>
      <c r="C10" s="36" t="str">
        <f aca="false">IF(LEFT(B10,3)="2.5", MID(B10,7,2),LEFT(B10,2))</f>
        <v>1 </v>
      </c>
      <c r="D10" s="31" t="s">
        <v>177</v>
      </c>
      <c r="E10" s="49"/>
      <c r="F10" s="31"/>
      <c r="G10" s="297"/>
      <c r="H10" s="27" t="e">
        <f aca="false" t="array" ref="H10:H10">INDEX(Cable_L!$B$3:$B$80,MATCH(1,COUNTIFS(C10,Cable_L!$A$3:$A$80,$D10,Cable_L!$C$3:$C$80),0))</f>
        <v>#NAME?</v>
      </c>
      <c r="I10" s="27"/>
      <c r="J10" s="294" t="e">
        <f aca="false">_xlfn.CONCAT(B10,"  ",H10)</f>
        <v>#NAME?</v>
      </c>
      <c r="K10" s="144"/>
      <c r="L10" s="31"/>
      <c r="M10" s="297"/>
      <c r="N10" s="295"/>
    </row>
    <row r="11" customFormat="false" ht="15" hidden="false" customHeight="false" outlineLevel="0" collapsed="false">
      <c r="A11" s="0" t="n">
        <f aca="false">A10+1</f>
        <v>7</v>
      </c>
      <c r="B11" s="298" t="s">
        <v>572</v>
      </c>
      <c r="C11" s="36" t="str">
        <f aca="false">IF(LEFT(B11,3)="2.5", MID(B11,7,2),LEFT(B11,2))</f>
        <v>1 </v>
      </c>
      <c r="D11" s="31" t="s">
        <v>177</v>
      </c>
      <c r="E11" s="49"/>
      <c r="F11" s="31"/>
      <c r="G11" s="302"/>
      <c r="H11" s="27" t="e">
        <f aca="false" t="array" ref="H11:H11">INDEX(Cable_L!$B$3:$B$80,MATCH(1,COUNTIFS(C11,Cable_L!$A$3:$A$80,$D11,Cable_L!$C$3:$C$80),0))</f>
        <v>#NAME?</v>
      </c>
      <c r="I11" s="27"/>
      <c r="J11" s="294" t="e">
        <f aca="false">_xlfn.CONCAT(B11,"  ",H11)</f>
        <v>#NAME?</v>
      </c>
      <c r="K11" s="144"/>
      <c r="L11" s="31"/>
      <c r="M11" s="297"/>
      <c r="N11" s="295"/>
    </row>
    <row r="12" customFormat="false" ht="15" hidden="false" customHeight="false" outlineLevel="0" collapsed="false">
      <c r="A12" s="0" t="n">
        <f aca="false">A11+1</f>
        <v>8</v>
      </c>
      <c r="B12" s="298" t="s">
        <v>495</v>
      </c>
      <c r="C12" s="36" t="str">
        <f aca="false">IF(LEFT(B12,3)="2.5", MID(B12,7,2),LEFT(B12,2))</f>
        <v>1 </v>
      </c>
      <c r="D12" s="31" t="s">
        <v>177</v>
      </c>
      <c r="E12" s="49"/>
      <c r="F12" s="31"/>
      <c r="G12" s="297"/>
      <c r="H12" s="27" t="e">
        <f aca="false" t="array" ref="H12:H12">INDEX(Cable_L!$B$3:$B$80,MATCH(1,COUNTIFS(C12,Cable_L!$A$3:$A$80,$D12,Cable_L!$C$3:$C$80),0))</f>
        <v>#NAME?</v>
      </c>
      <c r="I12" s="27"/>
      <c r="J12" s="294" t="e">
        <f aca="false">_xlfn.CONCAT(B12,"  ",H12)</f>
        <v>#NAME?</v>
      </c>
      <c r="K12" s="144"/>
      <c r="L12" s="31"/>
      <c r="M12" s="297"/>
      <c r="N12" s="295"/>
    </row>
    <row r="13" customFormat="false" ht="15" hidden="false" customHeight="false" outlineLevel="0" collapsed="false">
      <c r="A13" s="0" t="n">
        <f aca="false">A12+1</f>
        <v>9</v>
      </c>
      <c r="B13" s="298" t="s">
        <v>482</v>
      </c>
      <c r="C13" s="36" t="str">
        <f aca="false">IF(LEFT(B13,3)="2.5", MID(B13,7,2),LEFT(B13,2))</f>
        <v>10</v>
      </c>
      <c r="D13" s="31" t="s">
        <v>58</v>
      </c>
      <c r="E13" s="48"/>
      <c r="F13" s="31"/>
      <c r="G13" s="31"/>
      <c r="H13" s="27" t="e">
        <f aca="false" t="array" ref="H13:H13">INDEX(Cable_L!$B$3:$B$80,MATCH(1,COUNTIFS(C13,Cable_L!$A$3:$A$80,$D13,Cable_L!$C$3:$C$80),0))</f>
        <v>#NAME?</v>
      </c>
      <c r="I13" s="27"/>
      <c r="J13" s="294" t="e">
        <f aca="false">_xlfn.CONCAT(B13,"  ",H13)</f>
        <v>#NAME?</v>
      </c>
      <c r="K13" s="297"/>
      <c r="L13" s="31"/>
      <c r="M13" s="31"/>
      <c r="N13" s="295"/>
    </row>
    <row r="14" customFormat="false" ht="15" hidden="false" customHeight="false" outlineLevel="0" collapsed="false">
      <c r="A14" s="0" t="n">
        <f aca="false">A13+1</f>
        <v>10</v>
      </c>
      <c r="B14" s="298" t="s">
        <v>463</v>
      </c>
      <c r="C14" s="36" t="str">
        <f aca="false">IF(LEFT(B14,3)="2.5", MID(B14,7,2),LEFT(B14,2))</f>
        <v>10</v>
      </c>
      <c r="D14" s="31" t="s">
        <v>58</v>
      </c>
      <c r="E14" s="48"/>
      <c r="F14" s="31"/>
      <c r="G14" s="31"/>
      <c r="H14" s="27" t="e">
        <f aca="false" t="array" ref="H14:H14">INDEX(Cable_L!$B$3:$B$80,MATCH(1,COUNTIFS(C14,Cable_L!$A$3:$A$80,$D14,Cable_L!$C$3:$C$80),0))</f>
        <v>#NAME?</v>
      </c>
      <c r="I14" s="27"/>
      <c r="J14" s="294" t="e">
        <f aca="false">_xlfn.CONCAT(B14,"  ",H14)</f>
        <v>#NAME?</v>
      </c>
      <c r="K14" s="297"/>
      <c r="L14" s="31"/>
      <c r="M14" s="31"/>
      <c r="N14" s="295"/>
    </row>
    <row r="15" customFormat="false" ht="15" hidden="false" customHeight="false" outlineLevel="0" collapsed="false">
      <c r="A15" s="0" t="n">
        <f aca="false">A14+1</f>
        <v>11</v>
      </c>
      <c r="B15" s="303" t="s">
        <v>483</v>
      </c>
      <c r="C15" s="36" t="str">
        <f aca="false">IF(LEFT(B15,3)="2.5", MID(B15,7,2),LEFT(B15,2))</f>
        <v>10</v>
      </c>
      <c r="D15" s="31" t="s">
        <v>58</v>
      </c>
      <c r="E15" s="48"/>
      <c r="F15" s="31"/>
      <c r="G15" s="31"/>
      <c r="H15" s="27" t="e">
        <f aca="false" t="array" ref="H15:H15">INDEX(Cable_L!$B$3:$B$80,MATCH(1,COUNTIFS(C15,Cable_L!$A$3:$A$80,$D15,Cable_L!$C$3:$C$80),0))</f>
        <v>#NAME?</v>
      </c>
      <c r="I15" s="27"/>
      <c r="J15" s="294" t="e">
        <f aca="false">_xlfn.CONCAT(B15,"  ",H15)</f>
        <v>#NAME?</v>
      </c>
      <c r="K15" s="297"/>
      <c r="L15" s="31"/>
      <c r="M15" s="31"/>
      <c r="N15" s="295"/>
    </row>
    <row r="16" customFormat="false" ht="15" hidden="false" customHeight="false" outlineLevel="0" collapsed="false">
      <c r="A16" s="0" t="n">
        <f aca="false">A15+1</f>
        <v>12</v>
      </c>
      <c r="B16" s="304" t="s">
        <v>464</v>
      </c>
      <c r="C16" s="36" t="str">
        <f aca="false">IF(LEFT(B16,3)="2.5", MID(B16,7,2),LEFT(B16,2))</f>
        <v>10</v>
      </c>
      <c r="D16" s="31" t="s">
        <v>58</v>
      </c>
      <c r="E16" s="297"/>
      <c r="F16" s="31"/>
      <c r="G16" s="31"/>
      <c r="H16" s="27" t="e">
        <f aca="false" t="array" ref="H16:H16">INDEX(Cable_L!$B$3:$B$80,MATCH(1,COUNTIFS(C16,Cable_L!$A$3:$A$80,$D16,Cable_L!$C$3:$C$80),0))</f>
        <v>#NAME?</v>
      </c>
      <c r="I16" s="27"/>
      <c r="J16" s="294" t="e">
        <f aca="false">_xlfn.CONCAT(B16,"  ",H16)</f>
        <v>#NAME?</v>
      </c>
      <c r="K16" s="297"/>
      <c r="L16" s="31"/>
      <c r="M16" s="31"/>
      <c r="N16" s="295"/>
    </row>
    <row r="17" customFormat="false" ht="15" hidden="false" customHeight="false" outlineLevel="0" collapsed="false">
      <c r="A17" s="0" t="n">
        <f aca="false">A16+1</f>
        <v>13</v>
      </c>
      <c r="B17" s="298" t="s">
        <v>477</v>
      </c>
      <c r="C17" s="36" t="str">
        <f aca="false">IF(LEFT(B17,3)="2.5", MID(B17,7,2),LEFT(B17,2))</f>
        <v>10</v>
      </c>
      <c r="D17" s="31" t="s">
        <v>58</v>
      </c>
      <c r="E17" s="47"/>
      <c r="F17" s="31"/>
      <c r="G17" s="31"/>
      <c r="H17" s="27" t="e">
        <f aca="false" t="array" ref="H17:H17">INDEX(Cable_L!$B$3:$B$80,MATCH(1,COUNTIFS(C17,Cable_L!$A$3:$A$80,$D17,Cable_L!$C$3:$C$80),0))</f>
        <v>#NAME?</v>
      </c>
      <c r="I17" s="27"/>
      <c r="J17" s="294" t="e">
        <f aca="false">_xlfn.CONCAT(B17,"  ",H17)</f>
        <v>#NAME?</v>
      </c>
      <c r="K17" s="297"/>
      <c r="L17" s="31"/>
      <c r="M17" s="31"/>
      <c r="N17" s="295"/>
    </row>
    <row r="18" customFormat="false" ht="15" hidden="false" customHeight="false" outlineLevel="0" collapsed="false">
      <c r="A18" s="0" t="n">
        <f aca="false">A17+1</f>
        <v>14</v>
      </c>
      <c r="B18" s="298" t="s">
        <v>450</v>
      </c>
      <c r="C18" s="36" t="str">
        <f aca="false">IF(LEFT(B18,3)="2.5", MID(B18,7,2),LEFT(B18,2))</f>
        <v>10</v>
      </c>
      <c r="D18" s="31" t="s">
        <v>58</v>
      </c>
      <c r="E18" s="42"/>
      <c r="F18" s="31"/>
      <c r="G18" s="31"/>
      <c r="H18" s="27" t="e">
        <f aca="false" t="array" ref="H18:H18">INDEX(Cable_L!$B$3:$B$80,MATCH(1,COUNTIFS(C18,Cable_L!$A$3:$A$80,$D18,Cable_L!$C$3:$C$80),0))</f>
        <v>#NAME?</v>
      </c>
      <c r="I18" s="27"/>
      <c r="J18" s="294" t="e">
        <f aca="false">_xlfn.CONCAT(B18,"  ",H18)</f>
        <v>#NAME?</v>
      </c>
      <c r="K18" s="297"/>
      <c r="L18" s="31"/>
      <c r="M18" s="31"/>
      <c r="N18" s="295"/>
    </row>
    <row r="19" customFormat="false" ht="15" hidden="false" customHeight="false" outlineLevel="0" collapsed="false">
      <c r="A19" s="0" t="n">
        <f aca="false">A18+1</f>
        <v>15</v>
      </c>
      <c r="B19" s="303" t="s">
        <v>478</v>
      </c>
      <c r="C19" s="36" t="str">
        <f aca="false">IF(LEFT(B19,3)="2.5", MID(B19,7,2),LEFT(B19,2))</f>
        <v>10</v>
      </c>
      <c r="D19" s="31" t="s">
        <v>58</v>
      </c>
      <c r="E19" s="48"/>
      <c r="F19" s="31"/>
      <c r="G19" s="31"/>
      <c r="H19" s="27" t="e">
        <f aca="false" t="array" ref="H19:H19">INDEX(Cable_L!$B$3:$B$80,MATCH(1,COUNTIFS(C19,Cable_L!$A$3:$A$80,$D19,Cable_L!$C$3:$C$80),0))</f>
        <v>#NAME?</v>
      </c>
      <c r="I19" s="27"/>
      <c r="J19" s="294" t="e">
        <f aca="false">_xlfn.CONCAT(B19,"  ",H19)</f>
        <v>#NAME?</v>
      </c>
      <c r="K19" s="297"/>
      <c r="L19" s="31"/>
      <c r="M19" s="31"/>
      <c r="N19" s="295"/>
    </row>
    <row r="20" customFormat="false" ht="15" hidden="false" customHeight="false" outlineLevel="0" collapsed="false">
      <c r="A20" s="0" t="n">
        <f aca="false">A19+1</f>
        <v>16</v>
      </c>
      <c r="B20" s="303" t="s">
        <v>451</v>
      </c>
      <c r="C20" s="36" t="str">
        <f aca="false">IF(LEFT(B20,3)="2.5", MID(B20,7,2),LEFT(B20,2))</f>
        <v>10</v>
      </c>
      <c r="D20" s="31" t="s">
        <v>58</v>
      </c>
      <c r="E20" s="48"/>
      <c r="F20" s="31"/>
      <c r="G20" s="31"/>
      <c r="H20" s="27" t="e">
        <f aca="false" t="array" ref="H20:H20">INDEX(Cable_L!$B$3:$B$80,MATCH(1,COUNTIFS(C20,Cable_L!$A$3:$A$80,$D20,Cable_L!$C$3:$C$80),0))</f>
        <v>#NAME?</v>
      </c>
      <c r="I20" s="27"/>
      <c r="J20" s="294" t="e">
        <f aca="false">_xlfn.CONCAT(B20,"  ",H20)</f>
        <v>#NAME?</v>
      </c>
      <c r="K20" s="297"/>
      <c r="L20" s="31"/>
      <c r="M20" s="31"/>
      <c r="N20" s="295"/>
    </row>
    <row r="21" customFormat="false" ht="15" hidden="false" customHeight="false" outlineLevel="0" collapsed="false">
      <c r="A21" s="0" t="n">
        <f aca="false">A20+1</f>
        <v>17</v>
      </c>
      <c r="B21" s="298" t="s">
        <v>403</v>
      </c>
      <c r="C21" s="36" t="str">
        <f aca="false">IF(LEFT(B21,3)="2.5", MID(B21,7,2),LEFT(B21,2))</f>
        <v>11</v>
      </c>
      <c r="D21" s="31" t="s">
        <v>58</v>
      </c>
      <c r="E21" s="48"/>
      <c r="F21" s="31"/>
      <c r="G21" s="31"/>
      <c r="H21" s="27" t="e">
        <f aca="false" t="array" ref="H21:H21">INDEX(Cable_L!$B$3:$B$80,MATCH(1,COUNTIFS(C21,Cable_L!$A$3:$A$80,$D21,Cable_L!$C$3:$C$80),0))</f>
        <v>#NAME?</v>
      </c>
      <c r="I21" s="27"/>
      <c r="J21" s="294" t="e">
        <f aca="false">_xlfn.CONCAT(B21,"  ",H21)</f>
        <v>#NAME?</v>
      </c>
      <c r="K21" s="297"/>
      <c r="L21" s="31"/>
      <c r="M21" s="31"/>
      <c r="N21" s="295"/>
    </row>
    <row r="22" customFormat="false" ht="15" hidden="false" customHeight="false" outlineLevel="0" collapsed="false">
      <c r="A22" s="0" t="n">
        <f aca="false">A21+1</f>
        <v>18</v>
      </c>
      <c r="B22" s="298" t="s">
        <v>411</v>
      </c>
      <c r="C22" s="36" t="str">
        <f aca="false">IF(LEFT(B22,3)="2.5", MID(B22,7,2),LEFT(B22,2))</f>
        <v>11</v>
      </c>
      <c r="D22" s="31" t="s">
        <v>58</v>
      </c>
      <c r="E22" s="42"/>
      <c r="F22" s="31"/>
      <c r="G22" s="31"/>
      <c r="H22" s="27" t="e">
        <f aca="false" t="array" ref="H22:H22">INDEX(Cable_L!$B$3:$B$80,MATCH(1,COUNTIFS(C22,Cable_L!$A$3:$A$80,$D22,Cable_L!$C$3:$C$80),0))</f>
        <v>#NAME?</v>
      </c>
      <c r="I22" s="27"/>
      <c r="J22" s="294" t="e">
        <f aca="false">_xlfn.CONCAT(B22,"  ",H22)</f>
        <v>#NAME?</v>
      </c>
      <c r="K22" s="297"/>
      <c r="L22" s="31"/>
      <c r="M22" s="31"/>
      <c r="N22" s="295"/>
    </row>
    <row r="23" customFormat="false" ht="15" hidden="false" customHeight="false" outlineLevel="0" collapsed="false">
      <c r="A23" s="0" t="n">
        <f aca="false">A22+1</f>
        <v>19</v>
      </c>
      <c r="B23" s="304" t="s">
        <v>405</v>
      </c>
      <c r="C23" s="36" t="str">
        <f aca="false">IF(LEFT(B23,3)="2.5", MID(B23,7,2),LEFT(B23,2))</f>
        <v>11</v>
      </c>
      <c r="D23" s="31" t="s">
        <v>58</v>
      </c>
      <c r="E23" s="297"/>
      <c r="F23" s="31"/>
      <c r="G23" s="31"/>
      <c r="H23" s="27" t="e">
        <f aca="false" t="array" ref="H23:H23">INDEX(Cable_L!$B$3:$B$80,MATCH(1,COUNTIFS(C23,Cable_L!$A$3:$A$80,$D23,Cable_L!$C$3:$C$80),0))</f>
        <v>#NAME?</v>
      </c>
      <c r="I23" s="27"/>
      <c r="J23" s="294" t="e">
        <f aca="false">_xlfn.CONCAT(B23,"  ",H23)</f>
        <v>#NAME?</v>
      </c>
      <c r="K23" s="297"/>
      <c r="L23" s="31"/>
      <c r="M23" s="31"/>
      <c r="N23" s="295"/>
    </row>
    <row r="24" customFormat="false" ht="15" hidden="false" customHeight="false" outlineLevel="0" collapsed="false">
      <c r="A24" s="0" t="n">
        <f aca="false">A23+1</f>
        <v>20</v>
      </c>
      <c r="B24" s="303" t="s">
        <v>413</v>
      </c>
      <c r="C24" s="36" t="str">
        <f aca="false">IF(LEFT(B24,3)="2.5", MID(B24,7,2),LEFT(B24,2))</f>
        <v>11</v>
      </c>
      <c r="D24" s="31" t="s">
        <v>58</v>
      </c>
      <c r="E24" s="48"/>
      <c r="F24" s="31"/>
      <c r="G24" s="131"/>
      <c r="H24" s="27" t="e">
        <f aca="false" t="array" ref="H24:H24">INDEX(Cable_L!$B$3:$B$80,MATCH(1,COUNTIFS(C24,Cable_L!$A$3:$A$80,$D24,Cable_L!$C$3:$C$80),0))</f>
        <v>#NAME?</v>
      </c>
      <c r="I24" s="27"/>
      <c r="J24" s="294" t="e">
        <f aca="false">_xlfn.CONCAT(B24,"  ",H24)</f>
        <v>#NAME?</v>
      </c>
      <c r="K24" s="297"/>
      <c r="L24" s="31"/>
      <c r="M24" s="31"/>
      <c r="N24" s="295"/>
    </row>
    <row r="25" customFormat="false" ht="15" hidden="false" customHeight="false" outlineLevel="0" collapsed="false">
      <c r="A25" s="0" t="n">
        <f aca="false">A24+1</f>
        <v>21</v>
      </c>
      <c r="B25" s="298" t="s">
        <v>379</v>
      </c>
      <c r="C25" s="36" t="str">
        <f aca="false">IF(LEFT(B25,3)="2.5", MID(B25,7,2),LEFT(B25,2))</f>
        <v>11</v>
      </c>
      <c r="D25" s="14" t="s">
        <v>58</v>
      </c>
      <c r="E25" s="37"/>
      <c r="F25" s="305"/>
      <c r="G25" s="305"/>
      <c r="H25" s="27" t="e">
        <f aca="false" t="array" ref="H25:H25">INDEX(Cable_L!$B$3:$B$80,MATCH(1,COUNTIFS(C25,Cable_L!$A$3:$A$80,$D25,Cable_L!$C$3:$C$80),0))</f>
        <v>#NAME?</v>
      </c>
      <c r="I25" s="27"/>
      <c r="J25" s="294" t="e">
        <f aca="false">_xlfn.CONCAT(B25,"  ",H25)</f>
        <v>#NAME?</v>
      </c>
      <c r="K25" s="306"/>
      <c r="N25" s="295"/>
    </row>
    <row r="26" customFormat="false" ht="15" hidden="false" customHeight="false" outlineLevel="0" collapsed="false">
      <c r="A26" s="0" t="n">
        <f aca="false">A25+1</f>
        <v>22</v>
      </c>
      <c r="B26" s="298" t="s">
        <v>546</v>
      </c>
      <c r="C26" s="36" t="str">
        <f aca="false">IF(LEFT(B26,3)="2.5", MID(B26,7,2),LEFT(B26,2))</f>
        <v>12</v>
      </c>
      <c r="D26" s="31" t="s">
        <v>58</v>
      </c>
      <c r="E26" s="302"/>
      <c r="F26" s="31"/>
      <c r="G26" s="31"/>
      <c r="H26" s="27" t="e">
        <f aca="false" t="array" ref="H26:H26">INDEX(Cable_L!$B$3:$B$80,MATCH(1,COUNTIFS(C26,Cable_L!$A$3:$A$80,$D26,Cable_L!$C$3:$C$80),0))</f>
        <v>#NAME?</v>
      </c>
      <c r="I26" s="27"/>
      <c r="J26" s="294" t="e">
        <f aca="false">_xlfn.CONCAT(B26,"  ",H26)</f>
        <v>#NAME?</v>
      </c>
      <c r="K26" s="302"/>
      <c r="L26" s="31"/>
      <c r="M26" s="31"/>
      <c r="N26" s="295"/>
    </row>
    <row r="27" customFormat="false" ht="15" hidden="false" customHeight="false" outlineLevel="0" collapsed="false">
      <c r="A27" s="0" t="n">
        <f aca="false">A26+1</f>
        <v>23</v>
      </c>
      <c r="B27" s="301" t="s">
        <v>506</v>
      </c>
      <c r="C27" s="36" t="str">
        <f aca="false">IF(LEFT(B27,3)="2.5", MID(B27,7,2),LEFT(B27,2))</f>
        <v>12</v>
      </c>
      <c r="D27" s="31" t="s">
        <v>58</v>
      </c>
      <c r="E27" s="302"/>
      <c r="F27" s="31"/>
      <c r="G27" s="31"/>
      <c r="H27" s="27" t="e">
        <f aca="false" t="array" ref="H27:H27">INDEX(Cable_L!$B$3:$B$80,MATCH(1,COUNTIFS(C27,Cable_L!$A$3:$A$80,$D27,Cable_L!$C$3:$C$80),0))</f>
        <v>#NAME?</v>
      </c>
      <c r="I27" s="27"/>
      <c r="J27" s="294" t="e">
        <f aca="false">_xlfn.CONCAT(B27,"  ",H27)</f>
        <v>#NAME?</v>
      </c>
      <c r="K27" s="302"/>
      <c r="L27" s="31"/>
      <c r="M27" s="31"/>
      <c r="N27" s="295"/>
    </row>
    <row r="28" customFormat="false" ht="15" hidden="false" customHeight="false" outlineLevel="0" collapsed="false">
      <c r="A28" s="0" t="n">
        <f aca="false">A27+1</f>
        <v>24</v>
      </c>
      <c r="B28" s="296" t="s">
        <v>526</v>
      </c>
      <c r="C28" s="36" t="str">
        <f aca="false">IF(LEFT(B28,3)="2.5", MID(B28,7,2),LEFT(B28,2))</f>
        <v>12</v>
      </c>
      <c r="D28" s="31" t="s">
        <v>58</v>
      </c>
      <c r="E28" s="68"/>
      <c r="F28" s="31"/>
      <c r="G28" s="31"/>
      <c r="H28" s="27" t="e">
        <f aca="false" t="array" ref="H28:H28">INDEX(Cable_L!$B$3:$B$80,MATCH(1,COUNTIFS(C28,Cable_L!$A$3:$A$80,$D28,Cable_L!$C$3:$C$80),0))</f>
        <v>#NAME?</v>
      </c>
      <c r="I28" s="27"/>
      <c r="J28" s="294" t="e">
        <f aca="false">_xlfn.CONCAT(B28,"  ",H28)</f>
        <v>#NAME?</v>
      </c>
      <c r="K28" s="302"/>
      <c r="L28" s="31"/>
      <c r="M28" s="31"/>
      <c r="N28" s="295"/>
    </row>
    <row r="29" customFormat="false" ht="15" hidden="false" customHeight="false" outlineLevel="0" collapsed="false">
      <c r="A29" s="0" t="n">
        <f aca="false">A28+1</f>
        <v>25</v>
      </c>
      <c r="B29" s="298" t="s">
        <v>620</v>
      </c>
      <c r="C29" s="36" t="str">
        <f aca="false">IF(LEFT(B29,3)="2.5", MID(B29,7,2),LEFT(B29,2))</f>
        <v>12</v>
      </c>
      <c r="D29" s="31" t="s">
        <v>58</v>
      </c>
      <c r="E29" s="68"/>
      <c r="F29" s="31"/>
      <c r="G29" s="31"/>
      <c r="H29" s="27" t="e">
        <f aca="false" t="array" ref="H29:H29">INDEX(Cable_L!$B$3:$B$80,MATCH(1,COUNTIFS(C29,Cable_L!$A$3:$A$80,$D29,Cable_L!$C$3:$C$80),0))</f>
        <v>#NAME?</v>
      </c>
      <c r="I29" s="27"/>
      <c r="J29" s="294" t="e">
        <f aca="false">_xlfn.CONCAT(B29,"  ",H29)</f>
        <v>#NAME?</v>
      </c>
      <c r="K29" s="302"/>
      <c r="L29" s="31"/>
      <c r="M29" s="31"/>
      <c r="N29" s="295"/>
    </row>
    <row r="30" customFormat="false" ht="15" hidden="false" customHeight="false" outlineLevel="0" collapsed="false">
      <c r="A30" s="0" t="n">
        <f aca="false">A29+1</f>
        <v>26</v>
      </c>
      <c r="B30" s="298" t="s">
        <v>580</v>
      </c>
      <c r="C30" s="36" t="str">
        <f aca="false">IF(LEFT(B30,3)="2.5", MID(B30,7,2),LEFT(B30,2))</f>
        <v>12</v>
      </c>
      <c r="D30" s="31" t="s">
        <v>58</v>
      </c>
      <c r="E30" s="69"/>
      <c r="F30" s="31"/>
      <c r="G30" s="31"/>
      <c r="H30" s="27" t="e">
        <f aca="false" t="array" ref="H30:H30">INDEX(Cable_L!$B$3:$B$80,MATCH(1,COUNTIFS(C30,Cable_L!$A$3:$A$80,$D30,Cable_L!$C$3:$C$80),0))</f>
        <v>#NAME?</v>
      </c>
      <c r="I30" s="27"/>
      <c r="J30" s="294" t="e">
        <f aca="false">_xlfn.CONCAT(B30,"  ",H30)</f>
        <v>#NAME?</v>
      </c>
      <c r="K30" s="302"/>
      <c r="L30" s="31"/>
      <c r="M30" s="31"/>
      <c r="N30" s="295"/>
    </row>
    <row r="31" customFormat="false" ht="15" hidden="false" customHeight="false" outlineLevel="0" collapsed="false">
      <c r="A31" s="0" t="n">
        <f aca="false">A30+1</f>
        <v>27</v>
      </c>
      <c r="B31" s="298" t="s">
        <v>600</v>
      </c>
      <c r="C31" s="36" t="str">
        <f aca="false">IF(LEFT(B31,3)="2.5", MID(B31,7,2),LEFT(B31,2))</f>
        <v>12</v>
      </c>
      <c r="D31" s="31" t="s">
        <v>58</v>
      </c>
      <c r="E31" s="302"/>
      <c r="F31" s="31"/>
      <c r="G31" s="31"/>
      <c r="H31" s="27" t="e">
        <f aca="false" t="array" ref="H31:H31">INDEX(Cable_L!$B$3:$B$80,MATCH(1,COUNTIFS(C31,Cable_L!$A$3:$A$80,$D31,Cable_L!$C$3:$C$80),0))</f>
        <v>#NAME?</v>
      </c>
      <c r="I31" s="27"/>
      <c r="J31" s="294" t="e">
        <f aca="false">_xlfn.CONCAT(B31,"  ",H31)</f>
        <v>#NAME?</v>
      </c>
      <c r="K31" s="302"/>
      <c r="L31" s="31"/>
      <c r="M31" s="31"/>
      <c r="N31" s="295"/>
    </row>
    <row r="32" customFormat="false" ht="15" hidden="false" customHeight="false" outlineLevel="0" collapsed="false">
      <c r="A32" s="0" t="n">
        <f aca="false">A31+1</f>
        <v>28</v>
      </c>
      <c r="B32" s="307" t="s">
        <v>83</v>
      </c>
      <c r="C32" s="36" t="str">
        <f aca="false">IF(LEFT(B32,3)="2.5", MID(B32,7,2),LEFT(B32,2))</f>
        <v>13</v>
      </c>
      <c r="D32" s="31" t="s">
        <v>58</v>
      </c>
      <c r="E32" s="297"/>
      <c r="F32" s="31"/>
      <c r="G32" s="144"/>
      <c r="H32" s="27" t="e">
        <f aca="false" t="array" ref="H32:H32">INDEX(Cable_L!$B$3:$B$80,MATCH(1,COUNTIFS(C32,Cable_L!$A$3:$A$80,$D32,Cable_L!$C$3:$C$80),0))</f>
        <v>#NAME?</v>
      </c>
      <c r="I32" s="27"/>
      <c r="J32" s="294" t="e">
        <f aca="false">_xlfn.CONCAT(B32,"  ",H32)</f>
        <v>#NAME?</v>
      </c>
      <c r="K32" s="297"/>
      <c r="L32" s="31"/>
      <c r="M32" s="144"/>
      <c r="N32" s="295"/>
    </row>
    <row r="33" customFormat="false" ht="15" hidden="false" customHeight="false" outlineLevel="0" collapsed="false">
      <c r="A33" s="0" t="n">
        <f aca="false">A32+1</f>
        <v>29</v>
      </c>
      <c r="B33" s="298" t="s">
        <v>125</v>
      </c>
      <c r="C33" s="36" t="str">
        <f aca="false">IF(LEFT(B33,3)="2.5", MID(B33,7,2),LEFT(B33,2))</f>
        <v>13</v>
      </c>
      <c r="D33" s="31" t="s">
        <v>58</v>
      </c>
      <c r="E33" s="48"/>
      <c r="F33" s="31"/>
      <c r="G33" s="144"/>
      <c r="H33" s="27" t="e">
        <f aca="false" t="array" ref="H33:H33">INDEX(Cable_L!$B$3:$B$80,MATCH(1,COUNTIFS(C33,Cable_L!$A$3:$A$80,$D33,Cable_L!$C$3:$C$80),0))</f>
        <v>#NAME?</v>
      </c>
      <c r="I33" s="27"/>
      <c r="J33" s="294" t="e">
        <f aca="false">_xlfn.CONCAT(B33,"  ",H33)</f>
        <v>#NAME?</v>
      </c>
      <c r="K33" s="297"/>
      <c r="L33" s="31"/>
      <c r="M33" s="144"/>
      <c r="N33" s="295"/>
    </row>
    <row r="34" customFormat="false" ht="15" hidden="false" customHeight="false" outlineLevel="0" collapsed="false">
      <c r="A34" s="0" t="n">
        <f aca="false">A33+1</f>
        <v>30</v>
      </c>
      <c r="B34" s="298" t="s">
        <v>181</v>
      </c>
      <c r="C34" s="36" t="str">
        <f aca="false">IF(LEFT(B34,3)="2.5", MID(B34,7,2),LEFT(B34,2))</f>
        <v>13</v>
      </c>
      <c r="D34" s="31" t="s">
        <v>177</v>
      </c>
      <c r="E34" s="49"/>
      <c r="F34" s="31"/>
      <c r="G34" s="297"/>
      <c r="H34" s="27" t="e">
        <f aca="false" t="array" ref="H34:H34">INDEX(Cable_L!$B$3:$B$80,MATCH(1,COUNTIFS(C34,Cable_L!$A$3:$A$80,$D34,Cable_L!$C$3:$C$80),0))</f>
        <v>#NAME?</v>
      </c>
      <c r="I34" s="27"/>
      <c r="J34" s="294" t="e">
        <f aca="false">_xlfn.CONCAT(B34,"  ",H34)</f>
        <v>#NAME?</v>
      </c>
      <c r="K34" s="144"/>
      <c r="L34" s="31"/>
      <c r="M34" s="297"/>
      <c r="N34" s="295"/>
    </row>
    <row r="35" customFormat="false" ht="15" hidden="false" customHeight="false" outlineLevel="0" collapsed="false">
      <c r="A35" s="0" t="n">
        <f aca="false">A34+1</f>
        <v>31</v>
      </c>
      <c r="B35" s="298" t="s">
        <v>176</v>
      </c>
      <c r="C35" s="36" t="str">
        <f aca="false">IF(LEFT(B35,3)="2.5", MID(B35,7,2),LEFT(B35,2))</f>
        <v>13</v>
      </c>
      <c r="D35" s="31" t="s">
        <v>177</v>
      </c>
      <c r="E35" s="49"/>
      <c r="F35" s="31"/>
      <c r="G35" s="48"/>
      <c r="H35" s="27" t="e">
        <f aca="false" t="array" ref="H35:H35">INDEX(Cable_L!$B$3:$B$80,MATCH(1,COUNTIFS(C35,Cable_L!$A$3:$A$80,$D35,Cable_L!$C$3:$C$80),0))</f>
        <v>#NAME?</v>
      </c>
      <c r="I35" s="27"/>
      <c r="J35" s="294" t="e">
        <f aca="false">_xlfn.CONCAT(B35,"  ",H35)</f>
        <v>#NAME?</v>
      </c>
      <c r="K35" s="144"/>
      <c r="L35" s="31"/>
      <c r="M35" s="297"/>
      <c r="N35" s="295"/>
    </row>
    <row r="36" customFormat="false" ht="15" hidden="false" customHeight="false" outlineLevel="0" collapsed="false">
      <c r="A36" s="0" t="n">
        <f aca="false">A35+1</f>
        <v>32</v>
      </c>
      <c r="B36" s="301" t="s">
        <v>342</v>
      </c>
      <c r="C36" s="36" t="str">
        <f aca="false">IF(LEFT(B36,3)="2.5", MID(B36,7,2),LEFT(B36,2))</f>
        <v>13</v>
      </c>
      <c r="D36" s="31" t="s">
        <v>177</v>
      </c>
      <c r="E36" s="144"/>
      <c r="F36" s="31"/>
      <c r="G36" s="302"/>
      <c r="H36" s="27" t="e">
        <f aca="false" t="array" ref="H36:H36">INDEX(Cable_L!$B$3:$B$80,MATCH(1,COUNTIFS(C36,Cable_L!$A$3:$A$80,$D36,Cable_L!$C$3:$C$80),0))</f>
        <v>#NAME?</v>
      </c>
      <c r="I36" s="27"/>
      <c r="J36" s="294" t="e">
        <f aca="false">_xlfn.CONCAT(B36,"  ",H36)</f>
        <v>#NAME?</v>
      </c>
      <c r="K36" s="144"/>
      <c r="L36" s="31"/>
      <c r="M36" s="297"/>
      <c r="N36" s="295"/>
    </row>
    <row r="37" customFormat="false" ht="15" hidden="false" customHeight="false" outlineLevel="0" collapsed="false">
      <c r="A37" s="0" t="n">
        <f aca="false">A36+1</f>
        <v>33</v>
      </c>
      <c r="B37" s="296" t="s">
        <v>193</v>
      </c>
      <c r="C37" s="36" t="str">
        <f aca="false">IF(LEFT(B37,3)="2.5", MID(B37,7,2),LEFT(B37,2))</f>
        <v>13</v>
      </c>
      <c r="D37" s="31" t="s">
        <v>177</v>
      </c>
      <c r="E37" s="49"/>
      <c r="F37" s="31"/>
      <c r="G37" s="297"/>
      <c r="H37" s="27" t="e">
        <f aca="false" t="array" ref="H37:H37">INDEX(Cable_L!$B$3:$B$80,MATCH(1,COUNTIFS(C37,Cable_L!$A$3:$A$80,$D37,Cable_L!$C$3:$C$80),0))</f>
        <v>#NAME?</v>
      </c>
      <c r="I37" s="27"/>
      <c r="J37" s="294" t="e">
        <f aca="false">_xlfn.CONCAT(B37,"  ",H37)</f>
        <v>#NAME?</v>
      </c>
      <c r="K37" s="144"/>
      <c r="L37" s="31"/>
      <c r="M37" s="297"/>
      <c r="N37" s="295"/>
    </row>
    <row r="38" customFormat="false" ht="15" hidden="false" customHeight="false" outlineLevel="0" collapsed="false">
      <c r="A38" s="0" t="n">
        <f aca="false">A37+1</f>
        <v>34</v>
      </c>
      <c r="B38" s="298" t="s">
        <v>267</v>
      </c>
      <c r="C38" s="36" t="str">
        <f aca="false">IF(LEFT(B38,3)="2.5", MID(B38,7,2),LEFT(B38,2))</f>
        <v>13</v>
      </c>
      <c r="D38" s="31" t="s">
        <v>177</v>
      </c>
      <c r="E38" s="49"/>
      <c r="F38" s="31"/>
      <c r="G38" s="302"/>
      <c r="H38" s="27" t="e">
        <f aca="false" t="array" ref="H38:H38">INDEX(Cable_L!$B$3:$B$80,MATCH(1,COUNTIFS(C38,Cable_L!$A$3:$A$80,$D38,Cable_L!$C$3:$C$80),0))</f>
        <v>#NAME?</v>
      </c>
      <c r="I38" s="27"/>
      <c r="J38" s="294" t="e">
        <f aca="false">_xlfn.CONCAT(B38,"  ",H38)</f>
        <v>#NAME?</v>
      </c>
      <c r="K38" s="144"/>
      <c r="L38" s="31"/>
      <c r="M38" s="297"/>
      <c r="N38" s="295"/>
    </row>
    <row r="39" customFormat="false" ht="15" hidden="false" customHeight="false" outlineLevel="0" collapsed="false">
      <c r="A39" s="0" t="n">
        <f aca="false">A38+1</f>
        <v>35</v>
      </c>
      <c r="B39" s="298" t="s">
        <v>185</v>
      </c>
      <c r="C39" s="36" t="str">
        <f aca="false">IF(LEFT(B39,3)="2.5", MID(B39,7,2),LEFT(B39,2))</f>
        <v>13</v>
      </c>
      <c r="D39" s="31" t="s">
        <v>177</v>
      </c>
      <c r="E39" s="129"/>
      <c r="F39" s="31"/>
      <c r="G39" s="297"/>
      <c r="H39" s="27" t="e">
        <f aca="false" t="array" ref="H39:H39">INDEX(Cable_L!$B$3:$B$80,MATCH(1,COUNTIFS(C39,Cable_L!$A$3:$A$80,$D39,Cable_L!$C$3:$C$80),0))</f>
        <v>#NAME?</v>
      </c>
      <c r="I39" s="27"/>
      <c r="J39" s="294" t="e">
        <f aca="false">_xlfn.CONCAT(B39,"  ",H39)</f>
        <v>#NAME?</v>
      </c>
      <c r="K39" s="144"/>
      <c r="L39" s="31"/>
      <c r="M39" s="297"/>
      <c r="N39" s="295"/>
    </row>
    <row r="40" customFormat="false" ht="15" hidden="false" customHeight="false" outlineLevel="0" collapsed="false">
      <c r="A40" s="0" t="n">
        <f aca="false">A39+1</f>
        <v>36</v>
      </c>
      <c r="B40" s="298" t="s">
        <v>212</v>
      </c>
      <c r="C40" s="36" t="str">
        <f aca="false">IF(LEFT(B40,3)="2.5", MID(B40,7,2),LEFT(B40,2))</f>
        <v>14</v>
      </c>
      <c r="D40" s="31" t="s">
        <v>58</v>
      </c>
      <c r="E40" s="302"/>
      <c r="F40" s="31"/>
      <c r="G40" s="144"/>
      <c r="H40" s="27" t="e">
        <f aca="false" t="array" ref="H40:H40">INDEX(Cable_L!$B$3:$B$80,MATCH(1,COUNTIFS(C40,Cable_L!$A$3:$A$80,$D40,Cable_L!$C$3:$C$80),0))</f>
        <v>#NAME?</v>
      </c>
      <c r="I40" s="27"/>
      <c r="J40" s="294" t="e">
        <f aca="false">_xlfn.CONCAT(B40,"  ",H40)</f>
        <v>#NAME?</v>
      </c>
      <c r="K40" s="302"/>
      <c r="L40" s="31"/>
      <c r="M40" s="144"/>
      <c r="N40" s="295"/>
    </row>
    <row r="41" customFormat="false" ht="15" hidden="false" customHeight="false" outlineLevel="0" collapsed="false">
      <c r="A41" s="0" t="n">
        <f aca="false">A40+1</f>
        <v>37</v>
      </c>
      <c r="B41" s="307" t="s">
        <v>232</v>
      </c>
      <c r="C41" s="36" t="str">
        <f aca="false">IF(LEFT(B41,3)="2.5", MID(B41,7,2),LEFT(B41,2))</f>
        <v>14</v>
      </c>
      <c r="D41" s="31" t="s">
        <v>58</v>
      </c>
      <c r="E41" s="302"/>
      <c r="F41" s="31"/>
      <c r="G41" s="144"/>
      <c r="H41" s="27" t="e">
        <f aca="false" t="array" ref="H41:H41">INDEX(Cable_L!$B$3:$B$80,MATCH(1,COUNTIFS(C41,Cable_L!$A$3:$A$80,$D41,Cable_L!$C$3:$C$80),0))</f>
        <v>#NAME?</v>
      </c>
      <c r="I41" s="27"/>
      <c r="J41" s="294" t="e">
        <f aca="false">_xlfn.CONCAT(B41,"  ",H41)</f>
        <v>#NAME?</v>
      </c>
      <c r="K41" s="302"/>
      <c r="L41" s="31"/>
      <c r="M41" s="144"/>
      <c r="N41" s="295"/>
    </row>
    <row r="42" customFormat="false" ht="15" hidden="false" customHeight="false" outlineLevel="0" collapsed="false">
      <c r="A42" s="0" t="n">
        <f aca="false">A41+1</f>
        <v>38</v>
      </c>
      <c r="B42" s="298" t="s">
        <v>263</v>
      </c>
      <c r="C42" s="36" t="str">
        <f aca="false">IF(LEFT(B42,3)="2.5", MID(B42,7,2),LEFT(B42,2))</f>
        <v>14</v>
      </c>
      <c r="D42" s="31" t="s">
        <v>177</v>
      </c>
      <c r="E42" s="49"/>
      <c r="F42" s="31"/>
      <c r="G42" s="68"/>
      <c r="H42" s="27" t="e">
        <f aca="false" t="array" ref="H42:H42">INDEX(Cable_L!$B$3:$B$80,MATCH(1,COUNTIFS(C42,Cable_L!$A$3:$A$80,$D42,Cable_L!$C$3:$C$80),0))</f>
        <v>#NAME?</v>
      </c>
      <c r="I42" s="27"/>
      <c r="J42" s="294" t="e">
        <f aca="false">_xlfn.CONCAT(B42,"  ",H42)</f>
        <v>#NAME?</v>
      </c>
      <c r="K42" s="144"/>
      <c r="L42" s="31"/>
      <c r="M42" s="302"/>
      <c r="N42" s="295"/>
    </row>
    <row r="43" customFormat="false" ht="15" hidden="false" customHeight="false" outlineLevel="0" collapsed="false">
      <c r="A43" s="0" t="n">
        <f aca="false">A42+1</f>
        <v>39</v>
      </c>
      <c r="B43" s="298" t="s">
        <v>259</v>
      </c>
      <c r="C43" s="36" t="str">
        <f aca="false">IF(LEFT(B43,3)="2.5", MID(B43,7,2),LEFT(B43,2))</f>
        <v>14</v>
      </c>
      <c r="D43" s="31" t="s">
        <v>177</v>
      </c>
      <c r="E43" s="49"/>
      <c r="F43" s="131"/>
      <c r="G43" s="68"/>
      <c r="H43" s="27" t="e">
        <f aca="false" t="array" ref="H43:H43">INDEX(Cable_L!$B$3:$B$80,MATCH(1,COUNTIFS(C43,Cable_L!$A$3:$A$80,$D43,Cable_L!$C$3:$C$80),0))</f>
        <v>#NAME?</v>
      </c>
      <c r="I43" s="27"/>
      <c r="J43" s="294" t="e">
        <f aca="false">_xlfn.CONCAT(B43,"  ",H43)</f>
        <v>#NAME?</v>
      </c>
      <c r="K43" s="144"/>
      <c r="L43" s="31"/>
      <c r="M43" s="297"/>
      <c r="N43" s="295"/>
    </row>
    <row r="44" customFormat="false" ht="15" hidden="false" customHeight="false" outlineLevel="0" collapsed="false">
      <c r="A44" s="0" t="n">
        <f aca="false">A43+1</f>
        <v>40</v>
      </c>
      <c r="B44" s="298" t="s">
        <v>291</v>
      </c>
      <c r="C44" s="36" t="str">
        <f aca="false">IF(LEFT(B44,3)="2.5", MID(B44,7,2),LEFT(B44,2))</f>
        <v>14</v>
      </c>
      <c r="D44" s="31" t="s">
        <v>58</v>
      </c>
      <c r="E44" s="302"/>
      <c r="F44" s="31"/>
      <c r="G44" s="144"/>
      <c r="H44" s="27" t="e">
        <f aca="false" t="array" ref="H44:H44">INDEX(Cable_L!$B$3:$B$80,MATCH(1,COUNTIFS(C44,Cable_L!$A$3:$A$80,$D44,Cable_L!$C$3:$C$80),0))</f>
        <v>#NAME?</v>
      </c>
      <c r="I44" s="27"/>
      <c r="J44" s="294" t="e">
        <f aca="false">_xlfn.CONCAT(B44,"  ",H44)</f>
        <v>#NAME?</v>
      </c>
      <c r="K44" s="302"/>
      <c r="L44" s="31"/>
      <c r="M44" s="144"/>
      <c r="N44" s="295"/>
    </row>
    <row r="45" customFormat="false" ht="15" hidden="false" customHeight="false" outlineLevel="0" collapsed="false">
      <c r="A45" s="0" t="n">
        <f aca="false">A44+1</f>
        <v>41</v>
      </c>
      <c r="B45" s="301" t="s">
        <v>311</v>
      </c>
      <c r="C45" s="36" t="str">
        <f aca="false">IF(LEFT(B45,3)="2.5", MID(B45,7,2),LEFT(B45,2))</f>
        <v>14</v>
      </c>
      <c r="D45" s="31" t="s">
        <v>58</v>
      </c>
      <c r="E45" s="302"/>
      <c r="F45" s="31"/>
      <c r="G45" s="144"/>
      <c r="H45" s="27" t="e">
        <f aca="false" t="array" ref="H45:H45">INDEX(Cable_L!$B$3:$B$80,MATCH(1,COUNTIFS(C45,Cable_L!$A$3:$A$80,$D45,Cable_L!$C$3:$C$80),0))</f>
        <v>#NAME?</v>
      </c>
      <c r="I45" s="27"/>
      <c r="J45" s="294" t="e">
        <f aca="false">_xlfn.CONCAT(B45,"  ",H45)</f>
        <v>#NAME?</v>
      </c>
      <c r="K45" s="302"/>
      <c r="L45" s="31"/>
      <c r="M45" s="144"/>
      <c r="N45" s="295"/>
    </row>
    <row r="46" customFormat="false" ht="15" hidden="false" customHeight="false" outlineLevel="0" collapsed="false">
      <c r="A46" s="0" t="n">
        <f aca="false">A45+1</f>
        <v>42</v>
      </c>
      <c r="B46" s="296" t="s">
        <v>339</v>
      </c>
      <c r="C46" s="36" t="str">
        <f aca="false">IF(LEFT(B46,3)="2.5", MID(B46,7,2),LEFT(B46,2))</f>
        <v>14</v>
      </c>
      <c r="D46" s="31" t="s">
        <v>177</v>
      </c>
      <c r="E46" s="129"/>
      <c r="F46" s="31"/>
      <c r="G46" s="302"/>
      <c r="H46" s="27" t="e">
        <f aca="false" t="array" ref="H46:H46">INDEX(Cable_L!$B$3:$B$80,MATCH(1,COUNTIFS(C46,Cable_L!$A$3:$A$80,$D46,Cable_L!$C$3:$C$80),0))</f>
        <v>#NAME?</v>
      </c>
      <c r="I46" s="27"/>
      <c r="J46" s="294" t="e">
        <f aca="false">_xlfn.CONCAT(B46,"  ",H46)</f>
        <v>#NAME?</v>
      </c>
      <c r="K46" s="144"/>
      <c r="L46" s="31"/>
      <c r="M46" s="297"/>
      <c r="N46" s="295"/>
    </row>
    <row r="47" customFormat="false" ht="15" hidden="false" customHeight="false" outlineLevel="0" collapsed="false">
      <c r="A47" s="0" t="n">
        <f aca="false">A46+1</f>
        <v>43</v>
      </c>
      <c r="B47" s="298" t="s">
        <v>336</v>
      </c>
      <c r="C47" s="36" t="str">
        <f aca="false">IF(LEFT(B47,3)="2.5", MID(B47,7,2),LEFT(B47,2))</f>
        <v>14</v>
      </c>
      <c r="D47" s="31" t="s">
        <v>177</v>
      </c>
      <c r="E47" s="144"/>
      <c r="F47" s="31"/>
      <c r="G47" s="302"/>
      <c r="H47" s="27" t="e">
        <f aca="false" t="array" ref="H47:H47">INDEX(Cable_L!$B$3:$B$80,MATCH(1,COUNTIFS(C47,Cable_L!$A$3:$A$80,$D47,Cable_L!$C$3:$C$80),0))</f>
        <v>#NAME?</v>
      </c>
      <c r="I47" s="27"/>
      <c r="J47" s="294" t="e">
        <f aca="false">_xlfn.CONCAT(B47,"  ",H47)</f>
        <v>#NAME?</v>
      </c>
      <c r="K47" s="144"/>
      <c r="L47" s="31"/>
      <c r="M47" s="297"/>
      <c r="N47" s="295"/>
    </row>
    <row r="48" customFormat="false" ht="15" hidden="false" customHeight="false" outlineLevel="0" collapsed="false">
      <c r="A48" s="0" t="n">
        <f aca="false">A47+1</f>
        <v>44</v>
      </c>
      <c r="B48" s="298" t="s">
        <v>121</v>
      </c>
      <c r="C48" s="36" t="str">
        <f aca="false">IF(LEFT(B48,3)="2.5", MID(B48,7,2),LEFT(B48,2))</f>
        <v>15</v>
      </c>
      <c r="D48" s="31" t="s">
        <v>58</v>
      </c>
      <c r="E48" s="308"/>
      <c r="F48" s="31"/>
      <c r="G48" s="31"/>
      <c r="H48" s="27" t="e">
        <f aca="false" t="array" ref="H48:H48">INDEX(Cable_L!$B$3:$B$80,MATCH(1,COUNTIFS(C48,Cable_L!$A$3:$A$80,$D48,Cable_L!$C$3:$C$80),0))</f>
        <v>#NAME?</v>
      </c>
      <c r="I48" s="27"/>
      <c r="J48" s="294" t="e">
        <f aca="false">_xlfn.CONCAT(B48,"  ",H48)</f>
        <v>#NAME?</v>
      </c>
      <c r="K48" s="297"/>
      <c r="L48" s="31"/>
      <c r="M48" s="31"/>
      <c r="N48" s="295"/>
    </row>
    <row r="49" customFormat="false" ht="15" hidden="false" customHeight="false" outlineLevel="0" collapsed="false">
      <c r="A49" s="0" t="n">
        <f aca="false">A48+1</f>
        <v>45</v>
      </c>
      <c r="B49" s="298" t="s">
        <v>162</v>
      </c>
      <c r="C49" s="36" t="str">
        <f aca="false">IF(LEFT(B49,3)="2.5", MID(B49,7,2),LEFT(B49,2))</f>
        <v>15</v>
      </c>
      <c r="D49" s="31" t="s">
        <v>58</v>
      </c>
      <c r="E49" s="297"/>
      <c r="F49" s="31"/>
      <c r="H49" s="27" t="e">
        <f aca="false" t="array" ref="H49:H49">INDEX(Cable_L!$B$3:$B$80,MATCH(1,COUNTIFS(C49,Cable_L!$A$3:$A$80,$D49,Cable_L!$C$3:$C$80),0))</f>
        <v>#NAME?</v>
      </c>
      <c r="I49" s="27"/>
      <c r="J49" s="294" t="e">
        <f aca="false">_xlfn.CONCAT(B49,"  ",H49)</f>
        <v>#NAME?</v>
      </c>
      <c r="K49" s="297"/>
      <c r="L49" s="31"/>
      <c r="N49" s="295"/>
    </row>
    <row r="50" customFormat="false" ht="15" hidden="false" customHeight="false" outlineLevel="0" collapsed="false">
      <c r="A50" s="0" t="n">
        <f aca="false">A49+1</f>
        <v>46</v>
      </c>
      <c r="B50" s="307" t="s">
        <v>110</v>
      </c>
      <c r="C50" s="36" t="str">
        <f aca="false">IF(LEFT(B50,3)="2.5", MID(B50,7,2),LEFT(B50,2))</f>
        <v>15</v>
      </c>
      <c r="D50" s="31" t="s">
        <v>58</v>
      </c>
      <c r="E50" s="297"/>
      <c r="F50" s="31"/>
      <c r="G50" s="31"/>
      <c r="H50" s="27" t="e">
        <f aca="false" t="array" ref="H50:H50">INDEX(Cable_L!$B$3:$B$80,MATCH(1,COUNTIFS(C50,Cable_L!$A$3:$A$80,$D50,Cable_L!$C$3:$C$80),0))</f>
        <v>#NAME?</v>
      </c>
      <c r="I50" s="27"/>
      <c r="J50" s="294" t="e">
        <f aca="false">_xlfn.CONCAT(B50,"  ",H50)</f>
        <v>#NAME?</v>
      </c>
      <c r="K50" s="297"/>
      <c r="L50" s="31"/>
      <c r="M50" s="31"/>
      <c r="N50" s="295"/>
    </row>
    <row r="51" customFormat="false" ht="15" hidden="false" customHeight="false" outlineLevel="0" collapsed="false">
      <c r="A51" s="0" t="n">
        <f aca="false">A50+1</f>
        <v>47</v>
      </c>
      <c r="B51" s="298" t="s">
        <v>148</v>
      </c>
      <c r="C51" s="36" t="str">
        <f aca="false">IF(LEFT(B51,3)="2.5", MID(B51,7,2),LEFT(B51,2))</f>
        <v>15</v>
      </c>
      <c r="D51" s="31" t="s">
        <v>58</v>
      </c>
      <c r="E51" s="48"/>
      <c r="F51" s="31"/>
      <c r="G51" s="31"/>
      <c r="H51" s="27" t="e">
        <f aca="false" t="array" ref="H51:H51">INDEX(Cable_L!$B$3:$B$80,MATCH(1,COUNTIFS(C51,Cable_L!$A$3:$A$80,$D51,Cable_L!$C$3:$C$80),0))</f>
        <v>#NAME?</v>
      </c>
      <c r="I51" s="27"/>
      <c r="J51" s="294" t="e">
        <f aca="false">_xlfn.CONCAT(B51,"  ",H51)</f>
        <v>#NAME?</v>
      </c>
      <c r="K51" s="297"/>
      <c r="L51" s="31"/>
      <c r="M51" s="31"/>
      <c r="N51" s="295"/>
    </row>
    <row r="52" customFormat="false" ht="15" hidden="false" customHeight="false" outlineLevel="0" collapsed="false">
      <c r="A52" s="0" t="n">
        <f aca="false">A51+1</f>
        <v>48</v>
      </c>
      <c r="B52" s="298" t="s">
        <v>78</v>
      </c>
      <c r="C52" s="36" t="str">
        <f aca="false">IF(LEFT(B52,3)="2.5", MID(B52,7,2),LEFT(B52,2))</f>
        <v>15</v>
      </c>
      <c r="D52" s="31" t="s">
        <v>58</v>
      </c>
      <c r="E52" s="48"/>
      <c r="F52" s="31"/>
      <c r="H52" s="27" t="e">
        <f aca="false" t="array" ref="H52:H52">INDEX(Cable_L!$B$3:$B$80,MATCH(1,COUNTIFS(C52,Cable_L!$A$3:$A$80,$D52,Cable_L!$C$3:$C$80),0))</f>
        <v>#NAME?</v>
      </c>
      <c r="I52" s="27"/>
      <c r="J52" s="294" t="e">
        <f aca="false">_xlfn.CONCAT(B52,"  ",H52)</f>
        <v>#NAME?</v>
      </c>
      <c r="K52" s="297"/>
      <c r="L52" s="31"/>
      <c r="N52" s="295"/>
    </row>
    <row r="53" customFormat="false" ht="15" hidden="false" customHeight="false" outlineLevel="0" collapsed="false">
      <c r="A53" s="0" t="n">
        <f aca="false">A52+1</f>
        <v>49</v>
      </c>
      <c r="B53" s="298" t="s">
        <v>189</v>
      </c>
      <c r="C53" s="36" t="str">
        <f aca="false">IF(LEFT(B53,3)="2.5", MID(B53,7,2),LEFT(B53,2))</f>
        <v>15</v>
      </c>
      <c r="D53" s="31" t="s">
        <v>177</v>
      </c>
      <c r="E53" s="49"/>
      <c r="F53" s="297"/>
      <c r="G53" s="48"/>
      <c r="H53" s="27" t="e">
        <f aca="false" t="array" ref="H53:H53">INDEX(Cable_L!$B$3:$B$80,MATCH(1,COUNTIFS(C53,Cable_L!$A$3:$A$80,$D53,Cable_L!$C$3:$C$80),0))</f>
        <v>#NAME?</v>
      </c>
      <c r="I53" s="27"/>
      <c r="J53" s="294" t="e">
        <f aca="false">_xlfn.CONCAT(B53,"  ",H53)</f>
        <v>#NAME?</v>
      </c>
      <c r="K53" s="144"/>
      <c r="L53" s="297"/>
      <c r="M53" s="297"/>
      <c r="N53" s="295"/>
    </row>
    <row r="54" customFormat="false" ht="15" hidden="false" customHeight="false" outlineLevel="0" collapsed="false">
      <c r="A54" s="0" t="n">
        <f aca="false">A53+1</f>
        <v>50</v>
      </c>
      <c r="B54" s="301" t="s">
        <v>229</v>
      </c>
      <c r="C54" s="36" t="str">
        <f aca="false">IF(LEFT(B54,3)="2.5", MID(B54,7,2),LEFT(B54,2))</f>
        <v>16</v>
      </c>
      <c r="D54" s="31" t="s">
        <v>58</v>
      </c>
      <c r="E54" s="302"/>
      <c r="F54" s="31"/>
      <c r="G54" s="31"/>
      <c r="H54" s="27" t="e">
        <f aca="false" t="array" ref="H54:H54">INDEX(Cable_L!$B$3:$B$80,MATCH(1,COUNTIFS(C54,Cable_L!$A$3:$A$80,$D54,Cable_L!$C$3:$C$80),0))</f>
        <v>#NAME?</v>
      </c>
      <c r="I54" s="27"/>
      <c r="J54" s="294" t="e">
        <f aca="false">_xlfn.CONCAT(B54,"  ",H54)</f>
        <v>#NAME?</v>
      </c>
      <c r="K54" s="302"/>
      <c r="L54" s="31"/>
      <c r="M54" s="31"/>
      <c r="N54" s="295"/>
    </row>
    <row r="55" customFormat="false" ht="15" hidden="false" customHeight="false" outlineLevel="0" collapsed="false">
      <c r="A55" s="0" t="n">
        <f aca="false">A54+1</f>
        <v>51</v>
      </c>
      <c r="B55" s="296" t="s">
        <v>253</v>
      </c>
      <c r="C55" s="36" t="str">
        <f aca="false">IF(LEFT(B55,3)="2.5", MID(B55,7,2),LEFT(B55,2))</f>
        <v>16</v>
      </c>
      <c r="D55" s="31" t="s">
        <v>58</v>
      </c>
      <c r="E55" s="68"/>
      <c r="F55" s="31"/>
      <c r="G55" s="31"/>
      <c r="H55" s="27" t="e">
        <f aca="false" t="array" ref="H55:H55">INDEX(Cable_L!$B$3:$B$80,MATCH(1,COUNTIFS(C55,Cable_L!$A$3:$A$80,$D55,Cable_L!$C$3:$C$80),0))</f>
        <v>#NAME?</v>
      </c>
      <c r="I55" s="27"/>
      <c r="J55" s="294" t="e">
        <f aca="false">_xlfn.CONCAT(B55,"  ",H55)</f>
        <v>#NAME?</v>
      </c>
      <c r="K55" s="302"/>
      <c r="L55" s="31"/>
      <c r="M55" s="31"/>
      <c r="N55" s="295"/>
    </row>
    <row r="56" customFormat="false" ht="15" hidden="false" customHeight="false" outlineLevel="0" collapsed="false">
      <c r="A56" s="0" t="n">
        <f aca="false">A55+1</f>
        <v>52</v>
      </c>
      <c r="B56" s="298" t="s">
        <v>223</v>
      </c>
      <c r="C56" s="36" t="str">
        <f aca="false">IF(LEFT(B56,3)="2.5", MID(B56,7,2),LEFT(B56,2))</f>
        <v>16</v>
      </c>
      <c r="D56" s="31" t="s">
        <v>58</v>
      </c>
      <c r="E56" s="68"/>
      <c r="F56" s="31"/>
      <c r="G56" s="31"/>
      <c r="H56" s="27" t="e">
        <f aca="false" t="array" ref="H56:H56">INDEX(Cable_L!$B$3:$B$80,MATCH(1,COUNTIFS(C56,Cable_L!$A$3:$A$80,$D56,Cable_L!$C$3:$C$80),0))</f>
        <v>#NAME?</v>
      </c>
      <c r="I56" s="27"/>
      <c r="J56" s="294" t="e">
        <f aca="false">_xlfn.CONCAT(B56,"  ",H56)</f>
        <v>#NAME?</v>
      </c>
      <c r="K56" s="302"/>
      <c r="L56" s="31"/>
      <c r="M56" s="31"/>
      <c r="N56" s="295"/>
    </row>
    <row r="57" customFormat="false" ht="15" hidden="false" customHeight="false" outlineLevel="0" collapsed="false">
      <c r="A57" s="0" t="n">
        <f aca="false">A56+1</f>
        <v>53</v>
      </c>
      <c r="B57" s="298" t="s">
        <v>244</v>
      </c>
      <c r="C57" s="36" t="str">
        <f aca="false">IF(LEFT(B57,3)="2.5", MID(B57,7,2),LEFT(B57,2))</f>
        <v>16</v>
      </c>
      <c r="D57" s="31" t="s">
        <v>58</v>
      </c>
      <c r="E57" s="69"/>
      <c r="F57" s="31"/>
      <c r="G57" s="31"/>
      <c r="H57" s="27" t="e">
        <f aca="false" t="array" ref="H57:H57">INDEX(Cable_L!$B$3:$B$80,MATCH(1,COUNTIFS(C57,Cable_L!$A$3:$A$80,$D57,Cable_L!$C$3:$C$80),0))</f>
        <v>#NAME?</v>
      </c>
      <c r="I57" s="27"/>
      <c r="J57" s="294" t="e">
        <f aca="false">_xlfn.CONCAT(B57,"  ",H57)</f>
        <v>#NAME?</v>
      </c>
      <c r="K57" s="302"/>
      <c r="L57" s="31"/>
      <c r="M57" s="31"/>
      <c r="N57" s="295"/>
    </row>
    <row r="58" customFormat="false" ht="15" hidden="false" customHeight="false" outlineLevel="0" collapsed="false">
      <c r="A58" s="0" t="n">
        <f aca="false">A57+1</f>
        <v>54</v>
      </c>
      <c r="B58" s="298" t="s">
        <v>209</v>
      </c>
      <c r="C58" s="36" t="str">
        <f aca="false">IF(LEFT(B58,3)="2.5", MID(B58,7,2),LEFT(B58,2))</f>
        <v>16</v>
      </c>
      <c r="D58" s="31" t="s">
        <v>58</v>
      </c>
      <c r="E58" s="302"/>
      <c r="F58" s="31"/>
      <c r="G58" s="31"/>
      <c r="H58" s="27" t="e">
        <f aca="false" t="array" ref="H58:H58">INDEX(Cable_L!$B$3:$B$80,MATCH(1,COUNTIFS(C58,Cable_L!$A$3:$A$80,$D58,Cable_L!$C$3:$C$80),0))</f>
        <v>#NAME?</v>
      </c>
      <c r="I58" s="27"/>
      <c r="J58" s="294" t="e">
        <f aca="false">_xlfn.CONCAT(B58,"  ",H58)</f>
        <v>#NAME?</v>
      </c>
      <c r="K58" s="302"/>
      <c r="L58" s="31"/>
      <c r="M58" s="31"/>
      <c r="N58" s="295"/>
    </row>
    <row r="59" customFormat="false" ht="15" hidden="false" customHeight="false" outlineLevel="0" collapsed="false">
      <c r="A59" s="0" t="n">
        <f aca="false">A58+1</f>
        <v>55</v>
      </c>
      <c r="B59" s="307" t="s">
        <v>271</v>
      </c>
      <c r="C59" s="36" t="str">
        <f aca="false">IF(LEFT(B59,3)="2.5", MID(B59,7,2),LEFT(B59,2))</f>
        <v>16</v>
      </c>
      <c r="D59" s="31" t="s">
        <v>177</v>
      </c>
      <c r="E59" s="144"/>
      <c r="F59" s="297"/>
      <c r="G59" s="302"/>
      <c r="H59" s="27" t="e">
        <f aca="false" t="array" ref="H59:H59">INDEX(Cable_L!$B$3:$B$80,MATCH(1,COUNTIFS(C59,Cable_L!$A$3:$A$80,$D59,Cable_L!$C$3:$C$80),0))</f>
        <v>#NAME?</v>
      </c>
      <c r="I59" s="27"/>
      <c r="J59" s="294" t="e">
        <f aca="false">_xlfn.CONCAT(B59,"  ",H59)</f>
        <v>#NAME?</v>
      </c>
      <c r="K59" s="144"/>
      <c r="L59" s="297"/>
      <c r="M59" s="297"/>
      <c r="N59" s="295"/>
    </row>
    <row r="60" customFormat="false" ht="15" hidden="false" customHeight="false" outlineLevel="0" collapsed="false">
      <c r="A60" s="0" t="n">
        <f aca="false">A59+1</f>
        <v>56</v>
      </c>
      <c r="B60" s="298" t="s">
        <v>308</v>
      </c>
      <c r="C60" s="36" t="str">
        <f aca="false">IF(LEFT(B60,3)="2.5", MID(B60,7,2),LEFT(B60,2))</f>
        <v>17</v>
      </c>
      <c r="D60" s="31" t="s">
        <v>58</v>
      </c>
      <c r="E60" s="68"/>
      <c r="F60" s="31"/>
      <c r="G60" s="131"/>
      <c r="H60" s="27" t="e">
        <f aca="false" t="array" ref="H60:H60">INDEX(Cable_L!$B$3:$B$80,MATCH(1,COUNTIFS(C60,Cable_L!$A$3:$A$80,$D60,Cable_L!$C$3:$C$80),0))</f>
        <v>#NAME?</v>
      </c>
      <c r="I60" s="27"/>
      <c r="J60" s="294" t="e">
        <f aca="false">_xlfn.CONCAT(B60,"  ",H60)</f>
        <v>#NAME?</v>
      </c>
      <c r="K60" s="302"/>
      <c r="L60" s="31"/>
      <c r="M60" s="31"/>
      <c r="N60" s="295"/>
    </row>
    <row r="61" customFormat="false" ht="15" hidden="false" customHeight="false" outlineLevel="0" collapsed="false">
      <c r="A61" s="0" t="n">
        <f aca="false">A60+1</f>
        <v>57</v>
      </c>
      <c r="B61" s="298" t="s">
        <v>331</v>
      </c>
      <c r="C61" s="36" t="str">
        <f aca="false">IF(LEFT(B61,3)="2.5", MID(B61,7,2),LEFT(B61,2))</f>
        <v>17</v>
      </c>
      <c r="D61" s="31" t="s">
        <v>58</v>
      </c>
      <c r="E61" s="68"/>
      <c r="F61" s="131"/>
      <c r="G61" s="131"/>
      <c r="H61" s="27" t="e">
        <f aca="false" t="array" ref="H61:H61">INDEX(Cable_L!$B$3:$B$80,MATCH(1,COUNTIFS(C61,Cable_L!$A$3:$A$80,$D61,Cable_L!$C$3:$C$80),0))</f>
        <v>#NAME?</v>
      </c>
      <c r="I61" s="27"/>
      <c r="J61" s="294" t="e">
        <f aca="false">_xlfn.CONCAT(B61,"  ",H61)</f>
        <v>#NAME?</v>
      </c>
      <c r="K61" s="302"/>
      <c r="L61" s="31"/>
      <c r="M61" s="31"/>
      <c r="N61" s="295"/>
    </row>
    <row r="62" customFormat="false" ht="15" hidden="false" customHeight="false" outlineLevel="0" collapsed="false">
      <c r="A62" s="0" t="n">
        <f aca="false">A61+1</f>
        <v>58</v>
      </c>
      <c r="B62" s="298" t="s">
        <v>302</v>
      </c>
      <c r="C62" s="36" t="str">
        <f aca="false">IF(LEFT(B62,3)="2.5", MID(B62,7,2),LEFT(B62,2))</f>
        <v>17</v>
      </c>
      <c r="D62" s="31" t="s">
        <v>58</v>
      </c>
      <c r="E62" s="302"/>
      <c r="F62" s="31"/>
      <c r="G62" s="31"/>
      <c r="H62" s="27" t="e">
        <f aca="false" t="array" ref="H62:H62">INDEX(Cable_L!$B$3:$B$80,MATCH(1,COUNTIFS(C62,Cable_L!$A$3:$A$80,$D62,Cable_L!$C$3:$C$80),0))</f>
        <v>#NAME?</v>
      </c>
      <c r="I62" s="27"/>
      <c r="J62" s="294" t="e">
        <f aca="false">_xlfn.CONCAT(B62,"  ",H62)</f>
        <v>#NAME?</v>
      </c>
      <c r="K62" s="302"/>
      <c r="L62" s="31"/>
      <c r="M62" s="31"/>
      <c r="N62" s="295"/>
    </row>
    <row r="63" customFormat="false" ht="15" hidden="false" customHeight="false" outlineLevel="0" collapsed="false">
      <c r="A63" s="0" t="n">
        <f aca="false">A62+1</f>
        <v>59</v>
      </c>
      <c r="B63" s="298" t="s">
        <v>322</v>
      </c>
      <c r="C63" s="36" t="str">
        <f aca="false">IF(LEFT(B63,3)="2.5", MID(B63,7,2),LEFT(B63,2))</f>
        <v>17</v>
      </c>
      <c r="D63" s="31" t="s">
        <v>58</v>
      </c>
      <c r="E63" s="68"/>
      <c r="F63" s="31"/>
      <c r="G63" s="31"/>
      <c r="H63" s="27" t="e">
        <f aca="false" t="array" ref="H63:H63">INDEX(Cable_L!$B$3:$B$80,MATCH(1,COUNTIFS(C63,Cable_L!$A$3:$A$80,$D63,Cable_L!$C$3:$C$80),0))</f>
        <v>#NAME?</v>
      </c>
      <c r="I63" s="27"/>
      <c r="J63" s="294" t="e">
        <f aca="false">_xlfn.CONCAT(B63,"  ",H63)</f>
        <v>#NAME?</v>
      </c>
      <c r="K63" s="302"/>
      <c r="L63" s="31"/>
      <c r="M63" s="31"/>
      <c r="N63" s="295"/>
    </row>
    <row r="64" customFormat="false" ht="15" hidden="false" customHeight="false" outlineLevel="0" collapsed="false">
      <c r="A64" s="0" t="n">
        <f aca="false">A63+1</f>
        <v>60</v>
      </c>
      <c r="B64" s="298" t="s">
        <v>288</v>
      </c>
      <c r="C64" s="36" t="str">
        <f aca="false">IF(LEFT(B64,3)="2.5", MID(B64,7,2),LEFT(B64,2))</f>
        <v>17</v>
      </c>
      <c r="D64" s="31" t="s">
        <v>58</v>
      </c>
      <c r="E64" s="68"/>
      <c r="F64" s="31"/>
      <c r="G64" s="31"/>
      <c r="H64" s="27" t="e">
        <f aca="false" t="array" ref="H64:H64">INDEX(Cable_L!$B$3:$B$80,MATCH(1,COUNTIFS(C64,Cable_L!$A$3:$A$80,$D64,Cable_L!$C$3:$C$80),0))</f>
        <v>#NAME?</v>
      </c>
      <c r="I64" s="27"/>
      <c r="J64" s="294" t="e">
        <f aca="false">_xlfn.CONCAT(B64,"  ",H64)</f>
        <v>#NAME?</v>
      </c>
      <c r="K64" s="302"/>
      <c r="L64" s="31"/>
      <c r="M64" s="31"/>
      <c r="N64" s="295"/>
    </row>
    <row r="65" customFormat="false" ht="15" hidden="false" customHeight="false" outlineLevel="0" collapsed="false">
      <c r="A65" s="0" t="n">
        <f aca="false">A64+1</f>
        <v>61</v>
      </c>
      <c r="B65" s="298" t="s">
        <v>345</v>
      </c>
      <c r="C65" s="36" t="str">
        <f aca="false">IF(LEFT(B65,3)="2.5", MID(B65,7,2),LEFT(B65,2))</f>
        <v>17</v>
      </c>
      <c r="D65" s="31" t="s">
        <v>177</v>
      </c>
      <c r="E65" s="49"/>
      <c r="F65" s="302"/>
      <c r="G65" s="68"/>
      <c r="H65" s="27" t="e">
        <f aca="false" t="array" ref="H65:H65">INDEX(Cable_L!$B$3:$B$80,MATCH(1,COUNTIFS(C65,Cable_L!$A$3:$A$80,$D65,Cable_L!$C$3:$C$80),0))</f>
        <v>#NAME?</v>
      </c>
      <c r="I65" s="27"/>
      <c r="J65" s="294" t="e">
        <f aca="false">_xlfn.CONCAT(B65,"  ",H65)</f>
        <v>#NAME?</v>
      </c>
      <c r="K65" s="144"/>
      <c r="L65" s="297"/>
      <c r="M65" s="297"/>
      <c r="N65" s="295"/>
    </row>
    <row r="66" customFormat="false" ht="15" hidden="false" customHeight="false" outlineLevel="0" collapsed="false">
      <c r="A66" s="0" t="n">
        <f aca="false">A65+1</f>
        <v>62</v>
      </c>
      <c r="B66" s="298" t="s">
        <v>144</v>
      </c>
      <c r="C66" s="36" t="str">
        <f aca="false">IF(LEFT(B66,3)="2.5", MID(B66,7,2),LEFT(B66,2))</f>
        <v>18</v>
      </c>
      <c r="D66" s="31" t="s">
        <v>58</v>
      </c>
      <c r="E66" s="48"/>
      <c r="F66" s="31"/>
      <c r="G66" s="31"/>
      <c r="H66" s="27" t="e">
        <f aca="false" t="array" ref="H66:H66">INDEX(Cable_L!$B$3:$B$80,MATCH(1,COUNTIFS(C66,Cable_L!$A$3:$A$80,$D66,Cable_L!$C$3:$C$80),0))</f>
        <v>#NAME?</v>
      </c>
      <c r="I66" s="27"/>
      <c r="J66" s="294" t="e">
        <f aca="false">_xlfn.CONCAT(B66,"  ",H66)</f>
        <v>#NAME?</v>
      </c>
      <c r="K66" s="297"/>
      <c r="L66" s="31"/>
      <c r="M66" s="31"/>
      <c r="N66" s="295"/>
    </row>
    <row r="67" customFormat="false" ht="15" hidden="false" customHeight="false" outlineLevel="0" collapsed="false">
      <c r="A67" s="0" t="n">
        <f aca="false">A66+1</f>
        <v>63</v>
      </c>
      <c r="B67" s="307" t="s">
        <v>105</v>
      </c>
      <c r="C67" s="36" t="str">
        <f aca="false">IF(LEFT(B67,3)="2.5", MID(B67,7,2),LEFT(B67,2))</f>
        <v>18</v>
      </c>
      <c r="D67" s="31" t="s">
        <v>58</v>
      </c>
      <c r="E67" s="297"/>
      <c r="F67" s="31"/>
      <c r="G67" s="31"/>
      <c r="H67" s="27" t="e">
        <f aca="false" t="array" ref="H67:H67">INDEX(Cable_L!$B$3:$B$80,MATCH(1,COUNTIFS(C67,Cable_L!$A$3:$A$80,$D67,Cable_L!$C$3:$C$80),0))</f>
        <v>#NAME?</v>
      </c>
      <c r="I67" s="27"/>
      <c r="J67" s="294" t="e">
        <f aca="false">_xlfn.CONCAT(B67,"  ",H67)</f>
        <v>#NAME?</v>
      </c>
      <c r="K67" s="297"/>
      <c r="L67" s="31"/>
      <c r="M67" s="31"/>
      <c r="N67" s="295"/>
    </row>
    <row r="68" customFormat="false" ht="15" hidden="false" customHeight="false" outlineLevel="0" collapsed="false">
      <c r="A68" s="0" t="n">
        <f aca="false">A67+1</f>
        <v>64</v>
      </c>
      <c r="B68" s="298" t="s">
        <v>65</v>
      </c>
      <c r="C68" s="36" t="str">
        <f aca="false">IF(LEFT(B68,3)="2.5", MID(B68,7,2),LEFT(B68,2))</f>
        <v>18</v>
      </c>
      <c r="D68" s="31" t="s">
        <v>58</v>
      </c>
      <c r="E68" s="47"/>
      <c r="F68" s="31"/>
      <c r="G68" s="31"/>
      <c r="H68" s="27" t="e">
        <f aca="false" t="array" ref="H68:H68">INDEX(Cable_L!$B$3:$B$80,MATCH(1,COUNTIFS(C68,Cable_L!$A$3:$A$80,$D68,Cable_L!$C$3:$C$80),0))</f>
        <v>#NAME?</v>
      </c>
      <c r="I68" s="27"/>
      <c r="J68" s="294" t="e">
        <f aca="false">_xlfn.CONCAT(B68,"  ",H68)</f>
        <v>#NAME?</v>
      </c>
      <c r="K68" s="297"/>
      <c r="L68" s="31"/>
      <c r="M68" s="31"/>
      <c r="N68" s="295"/>
    </row>
    <row r="69" customFormat="false" ht="15" hidden="false" customHeight="false" outlineLevel="0" collapsed="false">
      <c r="A69" s="0" t="n">
        <f aca="false">A68+1</f>
        <v>65</v>
      </c>
      <c r="B69" s="298" t="s">
        <v>73</v>
      </c>
      <c r="C69" s="36" t="str">
        <f aca="false">IF(LEFT(B69,3)="2.5", MID(B69,7,2),LEFT(B69,2))</f>
        <v>18</v>
      </c>
      <c r="D69" s="31" t="s">
        <v>58</v>
      </c>
      <c r="E69" s="42"/>
      <c r="F69" s="31"/>
      <c r="G69" s="31"/>
      <c r="H69" s="27" t="e">
        <f aca="false" t="array" ref="H69:H69">INDEX(Cable_L!$B$3:$B$80,MATCH(1,COUNTIFS(C69,Cable_L!$A$3:$A$80,$D69,Cable_L!$C$3:$C$80),0))</f>
        <v>#NAME?</v>
      </c>
      <c r="I69" s="27"/>
      <c r="J69" s="294" t="e">
        <f aca="false">_xlfn.CONCAT(B69,"  ",H69)</f>
        <v>#NAME?</v>
      </c>
      <c r="K69" s="297"/>
      <c r="L69" s="31"/>
      <c r="M69" s="31"/>
      <c r="N69" s="295"/>
    </row>
    <row r="70" customFormat="false" ht="15" hidden="false" customHeight="false" outlineLevel="0" collapsed="false">
      <c r="A70" s="0" t="n">
        <f aca="false">A69+1</f>
        <v>66</v>
      </c>
      <c r="B70" s="298" t="s">
        <v>241</v>
      </c>
      <c r="C70" s="36" t="str">
        <f aca="false">IF(LEFT(B70,3)="2.5", MID(B70,7,2),LEFT(B70,2))</f>
        <v>19</v>
      </c>
      <c r="D70" s="31" t="s">
        <v>58</v>
      </c>
      <c r="E70" s="68"/>
      <c r="F70" s="31"/>
      <c r="G70" s="31"/>
      <c r="H70" s="27" t="e">
        <f aca="false" t="array" ref="H70:H70">INDEX(Cable_L!$B$3:$B$80,MATCH(1,COUNTIFS(C70,Cable_L!$A$3:$A$80,$D70,Cable_L!$C$3:$C$80),0))</f>
        <v>#NAME?</v>
      </c>
      <c r="I70" s="27"/>
      <c r="J70" s="294" t="e">
        <f aca="false">_xlfn.CONCAT(B70,"  ",H70)</f>
        <v>#NAME?</v>
      </c>
      <c r="K70" s="297"/>
      <c r="L70" s="31"/>
      <c r="M70" s="31"/>
      <c r="N70" s="295"/>
    </row>
    <row r="71" customFormat="false" ht="15" hidden="false" customHeight="false" outlineLevel="0" collapsed="false">
      <c r="A71" s="0" t="n">
        <f aca="false">A70+1</f>
        <v>67</v>
      </c>
      <c r="B71" s="298" t="s">
        <v>220</v>
      </c>
      <c r="C71" s="36" t="str">
        <f aca="false">IF(LEFT(B71,3)="2.5", MID(B71,7,2),LEFT(B71,2))</f>
        <v>19</v>
      </c>
      <c r="D71" s="31" t="s">
        <v>58</v>
      </c>
      <c r="E71" s="68"/>
      <c r="F71" s="31"/>
      <c r="G71" s="131"/>
      <c r="H71" s="27" t="e">
        <f aca="false" t="array" ref="H71:H71">INDEX(Cable_L!$B$3:$B$80,MATCH(1,COUNTIFS(C71,Cable_L!$A$3:$A$80,$D71,Cable_L!$C$3:$C$80),0))</f>
        <v>#NAME?</v>
      </c>
      <c r="I71" s="27"/>
      <c r="J71" s="294" t="e">
        <f aca="false">_xlfn.CONCAT(B71,"  ",H71)</f>
        <v>#NAME?</v>
      </c>
      <c r="K71" s="297"/>
      <c r="L71" s="31"/>
      <c r="M71" s="31"/>
      <c r="N71" s="295"/>
    </row>
    <row r="72" customFormat="false" ht="15" hidden="false" customHeight="false" outlineLevel="0" collapsed="false">
      <c r="A72" s="0" t="n">
        <f aca="false">A71+1</f>
        <v>68</v>
      </c>
      <c r="B72" s="298" t="s">
        <v>202</v>
      </c>
      <c r="C72" s="36" t="str">
        <f aca="false">IF(LEFT(B72,3)="2.5", MID(B72,7,2),LEFT(B72,2))</f>
        <v>19</v>
      </c>
      <c r="D72" s="31" t="s">
        <v>58</v>
      </c>
      <c r="E72" s="68"/>
      <c r="F72" s="31"/>
      <c r="G72" s="31"/>
      <c r="H72" s="27" t="e">
        <f aca="false" t="array" ref="H72:H72">INDEX(Cable_L!$B$3:$B$80,MATCH(1,COUNTIFS(C72,Cable_L!$A$3:$A$80,$D72,Cable_L!$C$3:$C$80),0))</f>
        <v>#NAME?</v>
      </c>
      <c r="I72" s="27"/>
      <c r="J72" s="294" t="e">
        <f aca="false">_xlfn.CONCAT(B72,"  ",H72)</f>
        <v>#NAME?</v>
      </c>
      <c r="K72" s="297"/>
      <c r="L72" s="31"/>
      <c r="M72" s="31"/>
      <c r="N72" s="295"/>
    </row>
    <row r="73" customFormat="false" ht="15" hidden="false" customHeight="false" outlineLevel="0" collapsed="false">
      <c r="A73" s="0" t="n">
        <f aca="false">A72+1</f>
        <v>69</v>
      </c>
      <c r="B73" s="301" t="s">
        <v>206</v>
      </c>
      <c r="C73" s="36" t="str">
        <f aca="false">IF(LEFT(B73,3)="2.5", MID(B73,7,2),LEFT(B73,2))</f>
        <v>19</v>
      </c>
      <c r="D73" s="31" t="s">
        <v>58</v>
      </c>
      <c r="E73" s="68"/>
      <c r="F73" s="31"/>
      <c r="G73" s="31"/>
      <c r="H73" s="27" t="e">
        <f aca="false" t="array" ref="H73:H73">INDEX(Cable_L!$B$3:$B$80,MATCH(1,COUNTIFS(C73,Cable_L!$A$3:$A$80,$D73,Cable_L!$C$3:$C$80),0))</f>
        <v>#NAME?</v>
      </c>
      <c r="I73" s="27"/>
      <c r="J73" s="294" t="e">
        <f aca="false">_xlfn.CONCAT(B73,"  ",H73)</f>
        <v>#NAME?</v>
      </c>
      <c r="K73" s="297"/>
      <c r="L73" s="31"/>
      <c r="M73" s="31"/>
      <c r="N73" s="295"/>
    </row>
    <row r="74" customFormat="false" ht="15" hidden="false" customHeight="false" outlineLevel="0" collapsed="false">
      <c r="A74" s="0" t="n">
        <f aca="false">A73+1</f>
        <v>70</v>
      </c>
      <c r="B74" s="296" t="s">
        <v>247</v>
      </c>
      <c r="C74" s="36" t="str">
        <f aca="false">IF(LEFT(B74,3)="2.5", MID(B74,7,2),LEFT(B74,2))</f>
        <v>19</v>
      </c>
      <c r="D74" s="31" t="s">
        <v>58</v>
      </c>
      <c r="E74" s="68"/>
      <c r="F74" s="31"/>
      <c r="G74" s="31"/>
      <c r="H74" s="27" t="e">
        <f aca="false" t="array" ref="H74:H74">INDEX(Cable_L!$B$3:$B$80,MATCH(1,COUNTIFS(C74,Cable_L!$A$3:$A$80,$D74,Cable_L!$C$3:$C$80),0))</f>
        <v>#NAME?</v>
      </c>
      <c r="I74" s="27"/>
      <c r="J74" s="294" t="e">
        <f aca="false">_xlfn.CONCAT(B74,"  ",H74)</f>
        <v>#NAME?</v>
      </c>
      <c r="K74" s="297"/>
      <c r="L74" s="31"/>
      <c r="M74" s="31"/>
      <c r="N74" s="295"/>
    </row>
    <row r="75" customFormat="false" ht="15" hidden="false" customHeight="false" outlineLevel="0" collapsed="false">
      <c r="A75" s="0" t="n">
        <f aca="false">A74+1</f>
        <v>71</v>
      </c>
      <c r="B75" s="298" t="s">
        <v>226</v>
      </c>
      <c r="C75" s="36" t="str">
        <f aca="false">IF(LEFT(B75,3)="2.5", MID(B75,7,2),LEFT(B75,2))</f>
        <v>19</v>
      </c>
      <c r="D75" s="31" t="s">
        <v>58</v>
      </c>
      <c r="E75" s="68"/>
      <c r="F75" s="31"/>
      <c r="G75" s="31"/>
      <c r="H75" s="27" t="e">
        <f aca="false" t="array" ref="H75:H75">INDEX(Cable_L!$B$3:$B$80,MATCH(1,COUNTIFS(C75,Cable_L!$A$3:$A$80,$D75,Cable_L!$C$3:$C$80),0))</f>
        <v>#NAME?</v>
      </c>
      <c r="I75" s="27"/>
      <c r="J75" s="294" t="e">
        <f aca="false">_xlfn.CONCAT(B75,"  ",H75)</f>
        <v>#NAME?</v>
      </c>
      <c r="K75" s="297"/>
      <c r="L75" s="31"/>
      <c r="M75" s="31"/>
      <c r="N75" s="295"/>
    </row>
    <row r="76" customFormat="false" ht="15" hidden="false" customHeight="false" outlineLevel="0" collapsed="false">
      <c r="A76" s="0" t="n">
        <f aca="false">A75+1</f>
        <v>72</v>
      </c>
      <c r="B76" s="298" t="s">
        <v>250</v>
      </c>
      <c r="C76" s="36" t="str">
        <f aca="false">IF(LEFT(B76,3)="2.5", MID(B76,7,2),LEFT(B76,2))</f>
        <v>19</v>
      </c>
      <c r="D76" s="31" t="s">
        <v>58</v>
      </c>
      <c r="E76" s="68"/>
      <c r="F76" s="31"/>
      <c r="G76" s="31"/>
      <c r="H76" s="27" t="e">
        <f aca="false" t="array" ref="H76:H76">INDEX(Cable_L!$B$3:$B$80,MATCH(1,COUNTIFS(C76,Cable_L!$A$3:$A$80,$D76,Cable_L!$C$3:$C$80),0))</f>
        <v>#NAME?</v>
      </c>
      <c r="I76" s="27"/>
      <c r="J76" s="294" t="e">
        <f aca="false">_xlfn.CONCAT(B76,"  ",H76)</f>
        <v>#NAME?</v>
      </c>
      <c r="K76" s="297"/>
      <c r="L76" s="31"/>
      <c r="M76" s="31"/>
      <c r="N76" s="295"/>
    </row>
    <row r="77" customFormat="false" ht="15" hidden="false" customHeight="false" outlineLevel="0" collapsed="false">
      <c r="A77" s="0" t="n">
        <f aca="false">A76+1</f>
        <v>73</v>
      </c>
      <c r="B77" s="298" t="s">
        <v>521</v>
      </c>
      <c r="C77" s="36" t="str">
        <f aca="false">IF(LEFT(B77,3)="2.5", MID(B77,7,2),LEFT(B77,2))</f>
        <v>2 </v>
      </c>
      <c r="D77" s="31" t="s">
        <v>58</v>
      </c>
      <c r="E77" s="68"/>
      <c r="F77" s="31"/>
      <c r="G77" s="144"/>
      <c r="H77" s="27" t="e">
        <f aca="false" t="array" ref="H77:H77">INDEX(Cable_L!$B$3:$B$80,MATCH(1,COUNTIFS(C77,Cable_L!$A$3:$A$80,$D77,Cable_L!$C$3:$C$80),0))</f>
        <v>#NAME?</v>
      </c>
      <c r="I77" s="27"/>
      <c r="J77" s="294" t="e">
        <f aca="false">_xlfn.CONCAT(B77,"  ",H77)</f>
        <v>#NAME?</v>
      </c>
      <c r="K77" s="297"/>
      <c r="L77" s="31"/>
      <c r="M77" s="144"/>
      <c r="N77" s="295"/>
    </row>
    <row r="78" customFormat="false" ht="15" hidden="false" customHeight="false" outlineLevel="0" collapsed="false">
      <c r="A78" s="0" t="n">
        <f aca="false">A77+1</f>
        <v>74</v>
      </c>
      <c r="B78" s="298" t="s">
        <v>541</v>
      </c>
      <c r="C78" s="36" t="str">
        <f aca="false">IF(LEFT(B78,3)="2.5", MID(B78,7,2),LEFT(B78,2))</f>
        <v>2 </v>
      </c>
      <c r="D78" s="31" t="s">
        <v>58</v>
      </c>
      <c r="E78" s="68"/>
      <c r="F78" s="31"/>
      <c r="G78" s="144"/>
      <c r="H78" s="27" t="e">
        <f aca="false" t="array" ref="H78:H78">INDEX(Cable_L!$B$3:$B$80,MATCH(1,COUNTIFS(C78,Cable_L!$A$3:$A$80,$D78,Cable_L!$C$3:$C$80),0))</f>
        <v>#NAME?</v>
      </c>
      <c r="I78" s="27"/>
      <c r="J78" s="294" t="e">
        <f aca="false">_xlfn.CONCAT(B78,"  ",H78)</f>
        <v>#NAME?</v>
      </c>
      <c r="K78" s="297"/>
      <c r="L78" s="31"/>
      <c r="M78" s="144"/>
      <c r="N78" s="295"/>
    </row>
    <row r="79" customFormat="false" ht="15" hidden="false" customHeight="false" outlineLevel="0" collapsed="false">
      <c r="A79" s="0" t="n">
        <f aca="false">A78+1</f>
        <v>75</v>
      </c>
      <c r="B79" s="298" t="s">
        <v>569</v>
      </c>
      <c r="C79" s="36" t="str">
        <f aca="false">IF(LEFT(B79,3)="2.5", MID(B79,7,2),LEFT(B79,2))</f>
        <v>2 </v>
      </c>
      <c r="D79" s="31" t="s">
        <v>177</v>
      </c>
      <c r="E79" s="49"/>
      <c r="F79" s="31"/>
      <c r="G79" s="302"/>
      <c r="H79" s="27" t="e">
        <f aca="false" t="array" ref="H79:H79">INDEX(Cable_L!$B$3:$B$80,MATCH(1,COUNTIFS(C79,Cable_L!$A$3:$A$80,$D79,Cable_L!$C$3:$C$80),0))</f>
        <v>#NAME?</v>
      </c>
      <c r="I79" s="27"/>
      <c r="J79" s="294" t="e">
        <f aca="false">_xlfn.CONCAT(B79,"  ",H79)</f>
        <v>#NAME?</v>
      </c>
      <c r="K79" s="144"/>
      <c r="L79" s="31"/>
      <c r="M79" s="297"/>
      <c r="N79" s="295"/>
    </row>
    <row r="80" customFormat="false" ht="15" hidden="false" customHeight="false" outlineLevel="0" collapsed="false">
      <c r="A80" s="0" t="n">
        <f aca="false">A79+1</f>
        <v>76</v>
      </c>
      <c r="B80" s="301" t="s">
        <v>566</v>
      </c>
      <c r="C80" s="36" t="str">
        <f aca="false">IF(LEFT(B80,3)="2.5", MID(B80,7,2),LEFT(B80,2))</f>
        <v>2 </v>
      </c>
      <c r="D80" s="31" t="s">
        <v>177</v>
      </c>
      <c r="E80" s="49"/>
      <c r="F80" s="31"/>
      <c r="G80" s="302"/>
      <c r="H80" s="27" t="e">
        <f aca="false" t="array" ref="H80:H80">INDEX(Cable_L!$B$3:$B$80,MATCH(1,COUNTIFS(C80,Cable_L!$A$3:$A$80,$D80,Cable_L!$C$3:$C$80),0))</f>
        <v>#NAME?</v>
      </c>
      <c r="I80" s="27"/>
      <c r="J80" s="294" t="e">
        <f aca="false">_xlfn.CONCAT(B80,"  ",H80)</f>
        <v>#NAME?</v>
      </c>
      <c r="K80" s="144"/>
      <c r="L80" s="31"/>
      <c r="M80" s="297"/>
      <c r="N80" s="295"/>
    </row>
    <row r="81" customFormat="false" ht="15" hidden="false" customHeight="false" outlineLevel="0" collapsed="false">
      <c r="A81" s="0" t="n">
        <f aca="false">A80+1</f>
        <v>77</v>
      </c>
      <c r="B81" s="296" t="s">
        <v>595</v>
      </c>
      <c r="C81" s="36" t="str">
        <f aca="false">IF(LEFT(B81,3)="2.5", MID(B81,7,2),LEFT(B81,2))</f>
        <v>2 </v>
      </c>
      <c r="D81" s="31" t="s">
        <v>58</v>
      </c>
      <c r="E81" s="68"/>
      <c r="F81" s="31"/>
      <c r="G81" s="49"/>
      <c r="H81" s="27" t="e">
        <f aca="false" t="array" ref="H81:H81">INDEX(Cable_L!$B$3:$B$80,MATCH(1,COUNTIFS(C81,Cable_L!$A$3:$A$80,$D81,Cable_L!$C$3:$C$80),0))</f>
        <v>#NAME?</v>
      </c>
      <c r="I81" s="27"/>
      <c r="J81" s="294" t="e">
        <f aca="false">_xlfn.CONCAT(B81,"  ",H81)</f>
        <v>#NAME?</v>
      </c>
      <c r="K81" s="297"/>
      <c r="L81" s="31"/>
      <c r="M81" s="144"/>
      <c r="N81" s="295"/>
    </row>
    <row r="82" customFormat="false" ht="15" hidden="false" customHeight="false" outlineLevel="0" collapsed="false">
      <c r="A82" s="0" t="n">
        <f aca="false">A81+1</f>
        <v>78</v>
      </c>
      <c r="B82" s="298" t="s">
        <v>615</v>
      </c>
      <c r="C82" s="36" t="str">
        <f aca="false">IF(LEFT(B82,3)="2.5", MID(B82,7,2),LEFT(B82,2))</f>
        <v>2 </v>
      </c>
      <c r="D82" s="31" t="s">
        <v>58</v>
      </c>
      <c r="E82" s="68"/>
      <c r="F82" s="31"/>
      <c r="G82" s="49"/>
      <c r="H82" s="27" t="e">
        <f aca="false" t="array" ref="H82:H82">INDEX(Cable_L!$B$3:$B$80,MATCH(1,COUNTIFS(C82,Cable_L!$A$3:$A$80,$D82,Cable_L!$C$3:$C$80),0))</f>
        <v>#NAME?</v>
      </c>
      <c r="I82" s="27"/>
      <c r="J82" s="294" t="e">
        <f aca="false">_xlfn.CONCAT(B82,"  ",H82)</f>
        <v>#NAME?</v>
      </c>
      <c r="K82" s="297"/>
      <c r="L82" s="31"/>
      <c r="M82" s="144"/>
      <c r="N82" s="295"/>
    </row>
    <row r="83" customFormat="false" ht="15" hidden="false" customHeight="false" outlineLevel="0" collapsed="false">
      <c r="A83" s="0" t="n">
        <f aca="false">A82+1</f>
        <v>79</v>
      </c>
      <c r="B83" s="298" t="s">
        <v>643</v>
      </c>
      <c r="C83" s="36" t="str">
        <f aca="false">IF(LEFT(B83,3)="2.5", MID(B83,7,2),LEFT(B83,2))</f>
        <v>2 </v>
      </c>
      <c r="D83" s="31" t="s">
        <v>177</v>
      </c>
      <c r="E83" s="49"/>
      <c r="F83" s="31"/>
      <c r="G83" s="68"/>
      <c r="H83" s="27" t="e">
        <f aca="false" t="array" ref="H83:H83">INDEX(Cable_L!$B$3:$B$80,MATCH(1,COUNTIFS(C83,Cable_L!$A$3:$A$80,$D83,Cable_L!$C$3:$C$80),0))</f>
        <v>#NAME?</v>
      </c>
      <c r="I83" s="27"/>
      <c r="J83" s="294" t="e">
        <f aca="false">_xlfn.CONCAT(B83,"  ",H83)</f>
        <v>#NAME?</v>
      </c>
      <c r="K83" s="144"/>
      <c r="L83" s="31"/>
      <c r="M83" s="297"/>
      <c r="N83" s="295"/>
    </row>
    <row r="84" customFormat="false" ht="15" hidden="false" customHeight="false" outlineLevel="0" collapsed="false">
      <c r="A84" s="0" t="n">
        <f aca="false">A83+1</f>
        <v>80</v>
      </c>
      <c r="B84" s="298" t="s">
        <v>640</v>
      </c>
      <c r="C84" s="36" t="str">
        <f aca="false">IF(LEFT(B84,3)="2.5", MID(B84,7,2),LEFT(B84,2))</f>
        <v>2 </v>
      </c>
      <c r="D84" s="31" t="s">
        <v>177</v>
      </c>
      <c r="E84" s="144"/>
      <c r="F84" s="31"/>
      <c r="G84" s="302"/>
      <c r="H84" s="27" t="e">
        <f aca="false" t="array" ref="H84:H84">INDEX(Cable_L!$B$3:$B$80,MATCH(1,COUNTIFS(C84,Cable_L!$A$3:$A$80,$D84,Cable_L!$C$3:$C$80),0))</f>
        <v>#NAME?</v>
      </c>
      <c r="I84" s="27"/>
      <c r="J84" s="294" t="e">
        <f aca="false">_xlfn.CONCAT(B84,"  ",H84)</f>
        <v>#NAME?</v>
      </c>
      <c r="K84" s="144"/>
      <c r="L84" s="31"/>
      <c r="M84" s="297"/>
      <c r="N84" s="295"/>
    </row>
    <row r="85" customFormat="false" ht="15" hidden="false" customHeight="false" outlineLevel="0" collapsed="false">
      <c r="A85" s="0" t="n">
        <f aca="false">A84+1</f>
        <v>81</v>
      </c>
      <c r="B85" s="307" t="s">
        <v>319</v>
      </c>
      <c r="C85" s="36" t="str">
        <f aca="false">IF(LEFT(B85,3)="2.5", MID(B85,7,2),LEFT(B85,2))</f>
        <v>20</v>
      </c>
      <c r="D85" s="31" t="s">
        <v>58</v>
      </c>
      <c r="E85" s="302"/>
      <c r="F85" s="31"/>
      <c r="G85" s="31"/>
      <c r="H85" s="27" t="e">
        <f aca="false" t="array" ref="H85:H85">INDEX(Cable_L!$B$3:$B$80,MATCH(1,COUNTIFS(C85,Cable_L!$A$3:$A$80,$D85,Cable_L!$C$3:$C$80),0))</f>
        <v>#NAME?</v>
      </c>
      <c r="I85" s="27"/>
      <c r="J85" s="294" t="e">
        <f aca="false">_xlfn.CONCAT(B85,"  ",H85)</f>
        <v>#NAME?</v>
      </c>
      <c r="K85" s="297"/>
      <c r="L85" s="31"/>
      <c r="M85" s="31"/>
      <c r="N85" s="295"/>
    </row>
    <row r="86" customFormat="false" ht="15" hidden="false" customHeight="false" outlineLevel="0" collapsed="false">
      <c r="A86" s="0" t="n">
        <f aca="false">A85+1</f>
        <v>82</v>
      </c>
      <c r="B86" s="298" t="s">
        <v>299</v>
      </c>
      <c r="C86" s="36" t="str">
        <f aca="false">IF(LEFT(B86,3)="2.5", MID(B86,7,2),LEFT(B86,2))</f>
        <v>20</v>
      </c>
      <c r="D86" s="31" t="s">
        <v>58</v>
      </c>
      <c r="E86" s="68"/>
      <c r="F86" s="31"/>
      <c r="G86" s="31"/>
      <c r="H86" s="27" t="e">
        <f aca="false" t="array" ref="H86:H86">INDEX(Cable_L!$B$3:$B$80,MATCH(1,COUNTIFS(C86,Cable_L!$A$3:$A$80,$D86,Cable_L!$C$3:$C$80),0))</f>
        <v>#NAME?</v>
      </c>
      <c r="I86" s="27"/>
      <c r="J86" s="294" t="e">
        <f aca="false">_xlfn.CONCAT(B86,"  ",H86)</f>
        <v>#NAME?</v>
      </c>
      <c r="K86" s="297"/>
      <c r="L86" s="31"/>
      <c r="M86" s="31"/>
      <c r="N86" s="295"/>
    </row>
    <row r="87" customFormat="false" ht="15" hidden="false" customHeight="false" outlineLevel="0" collapsed="false">
      <c r="A87" s="0" t="n">
        <f aca="false">A86+1</f>
        <v>83</v>
      </c>
      <c r="B87" s="298" t="s">
        <v>281</v>
      </c>
      <c r="C87" s="36" t="str">
        <f aca="false">IF(LEFT(B87,3)="2.5", MID(B87,7,2),LEFT(B87,2))</f>
        <v>20</v>
      </c>
      <c r="D87" s="31" t="s">
        <v>58</v>
      </c>
      <c r="E87" s="68"/>
      <c r="F87" s="31"/>
      <c r="G87" s="31"/>
      <c r="H87" s="27" t="e">
        <f aca="false" t="array" ref="H87:H87">INDEX(Cable_L!$B$3:$B$80,MATCH(1,COUNTIFS(C87,Cable_L!$A$3:$A$80,$D87,Cable_L!$C$3:$C$80),0))</f>
        <v>#NAME?</v>
      </c>
      <c r="I87" s="27"/>
      <c r="J87" s="294" t="e">
        <f aca="false">_xlfn.CONCAT(B87,"  ",H87)</f>
        <v>#NAME?</v>
      </c>
      <c r="K87" s="297"/>
      <c r="L87" s="31"/>
      <c r="M87" s="31"/>
      <c r="N87" s="295"/>
    </row>
    <row r="88" customFormat="false" ht="15" hidden="false" customHeight="false" outlineLevel="0" collapsed="false">
      <c r="A88" s="0" t="n">
        <f aca="false">A87+1</f>
        <v>84</v>
      </c>
      <c r="B88" s="298" t="s">
        <v>285</v>
      </c>
      <c r="C88" s="36" t="str">
        <f aca="false">IF(LEFT(B88,3)="2.5", MID(B88,7,2),LEFT(B88,2))</f>
        <v>20</v>
      </c>
      <c r="D88" s="31" t="s">
        <v>58</v>
      </c>
      <c r="E88" s="68"/>
      <c r="F88" s="31"/>
      <c r="G88" s="131"/>
      <c r="H88" s="27" t="e">
        <f aca="false" t="array" ref="H88:H88">INDEX(Cable_L!$B$3:$B$80,MATCH(1,COUNTIFS(C88,Cable_L!$A$3:$A$80,$D88,Cable_L!$C$3:$C$80),0))</f>
        <v>#NAME?</v>
      </c>
      <c r="I88" s="27"/>
      <c r="J88" s="294" t="e">
        <f aca="false">_xlfn.CONCAT(B88,"  ",H88)</f>
        <v>#NAME?</v>
      </c>
      <c r="K88" s="297"/>
      <c r="L88" s="31"/>
      <c r="M88" s="31"/>
      <c r="N88" s="295"/>
    </row>
    <row r="89" customFormat="false" ht="15" hidden="false" customHeight="false" outlineLevel="0" collapsed="false">
      <c r="A89" s="0" t="n">
        <f aca="false">A88+1</f>
        <v>85</v>
      </c>
      <c r="B89" s="301" t="s">
        <v>325</v>
      </c>
      <c r="C89" s="36" t="str">
        <f aca="false">IF(LEFT(B89,3)="2.5", MID(B89,7,2),LEFT(B89,2))</f>
        <v>20</v>
      </c>
      <c r="D89" s="31" t="s">
        <v>58</v>
      </c>
      <c r="E89" s="302"/>
      <c r="F89" s="31"/>
      <c r="G89" s="31"/>
      <c r="H89" s="27" t="e">
        <f aca="false" t="array" ref="H89:H89">INDEX(Cable_L!$B$3:$B$80,MATCH(1,COUNTIFS(C89,Cable_L!$A$3:$A$80,$D89,Cable_L!$C$3:$C$80),0))</f>
        <v>#NAME?</v>
      </c>
      <c r="I89" s="27"/>
      <c r="J89" s="294" t="e">
        <f aca="false">_xlfn.CONCAT(B89,"  ",H89)</f>
        <v>#NAME?</v>
      </c>
      <c r="K89" s="297"/>
      <c r="L89" s="31"/>
      <c r="M89" s="31"/>
      <c r="N89" s="295"/>
    </row>
    <row r="90" customFormat="false" ht="15" hidden="false" customHeight="false" outlineLevel="0" collapsed="false">
      <c r="A90" s="0" t="n">
        <f aca="false">A89+1</f>
        <v>86</v>
      </c>
      <c r="B90" s="296" t="s">
        <v>305</v>
      </c>
      <c r="C90" s="36" t="str">
        <f aca="false">IF(LEFT(B90,3)="2.5", MID(B90,7,2),LEFT(B90,2))</f>
        <v>20</v>
      </c>
      <c r="D90" s="31" t="s">
        <v>58</v>
      </c>
      <c r="E90" s="68"/>
      <c r="F90" s="31"/>
      <c r="G90" s="31"/>
      <c r="H90" s="27" t="e">
        <f aca="false" t="array" ref="H90:H90">INDEX(Cable_L!$B$3:$B$80,MATCH(1,COUNTIFS(C90,Cable_L!$A$3:$A$80,$D90,Cable_L!$C$3:$C$80),0))</f>
        <v>#NAME?</v>
      </c>
      <c r="I90" s="27"/>
      <c r="J90" s="294" t="e">
        <f aca="false">_xlfn.CONCAT(B90,"  ",H90)</f>
        <v>#NAME?</v>
      </c>
      <c r="K90" s="297"/>
      <c r="L90" s="31"/>
      <c r="M90" s="31"/>
      <c r="N90" s="295"/>
    </row>
    <row r="91" customFormat="false" ht="15" hidden="false" customHeight="false" outlineLevel="0" collapsed="false">
      <c r="A91" s="0" t="n">
        <f aca="false">A90+1</f>
        <v>87</v>
      </c>
      <c r="B91" s="298" t="s">
        <v>328</v>
      </c>
      <c r="C91" s="36" t="str">
        <f aca="false">IF(LEFT(B91,3)="2.5", MID(B91,7,2),LEFT(B91,2))</f>
        <v>20</v>
      </c>
      <c r="D91" s="31" t="s">
        <v>58</v>
      </c>
      <c r="E91" s="68"/>
      <c r="F91" s="31"/>
      <c r="G91" s="31"/>
      <c r="H91" s="27" t="e">
        <f aca="false" t="array" ref="H91:H91">INDEX(Cable_L!$B$3:$B$80,MATCH(1,COUNTIFS(C91,Cable_L!$A$3:$A$80,$D91,Cable_L!$C$3:$C$80),0))</f>
        <v>#NAME?</v>
      </c>
      <c r="I91" s="27"/>
      <c r="J91" s="294" t="e">
        <f aca="false">_xlfn.CONCAT(B91,"  ",H91)</f>
        <v>#NAME?</v>
      </c>
      <c r="K91" s="297"/>
      <c r="L91" s="31"/>
      <c r="M91" s="31"/>
      <c r="N91" s="295"/>
    </row>
    <row r="92" customFormat="false" ht="15" hidden="false" customHeight="false" outlineLevel="0" collapsed="false">
      <c r="A92" s="0" t="n">
        <f aca="false">A91+1</f>
        <v>88</v>
      </c>
      <c r="B92" s="298" t="s">
        <v>157</v>
      </c>
      <c r="C92" s="36" t="str">
        <f aca="false">IF(LEFT(B92,3)="2.5", MID(B92,7,2),LEFT(B92,2))</f>
        <v>21</v>
      </c>
      <c r="D92" s="31" t="s">
        <v>58</v>
      </c>
      <c r="E92" s="42"/>
      <c r="F92" s="31"/>
      <c r="G92" s="31"/>
      <c r="H92" s="27" t="e">
        <f aca="false" t="array" ref="H92:H92">INDEX(Cable_L!$B$3:$B$80,MATCH(1,COUNTIFS(C92,Cable_L!$A$3:$A$80,$D92,Cable_L!$C$3:$C$80),0))</f>
        <v>#NAME?</v>
      </c>
      <c r="I92" s="27"/>
      <c r="J92" s="294" t="e">
        <f aca="false">_xlfn.CONCAT(B92,"  ",H92)</f>
        <v>#NAME?</v>
      </c>
      <c r="K92" s="297"/>
      <c r="L92" s="31"/>
      <c r="M92" s="31"/>
      <c r="N92" s="295"/>
    </row>
    <row r="93" customFormat="false" ht="15" hidden="false" customHeight="false" outlineLevel="0" collapsed="false">
      <c r="A93" s="0" t="n">
        <f aca="false">A92+1</f>
        <v>89</v>
      </c>
      <c r="B93" s="298" t="s">
        <v>129</v>
      </c>
      <c r="C93" s="36" t="str">
        <f aca="false">IF(LEFT(B93,3)="2.5", MID(B93,7,2),LEFT(B93,2))</f>
        <v>21</v>
      </c>
      <c r="D93" s="31" t="s">
        <v>58</v>
      </c>
      <c r="E93" s="297"/>
      <c r="F93" s="31"/>
      <c r="H93" s="27" t="e">
        <f aca="false" t="array" ref="H93:H93">INDEX(Cable_L!$B$3:$B$80,MATCH(1,COUNTIFS(C93,Cable_L!$A$3:$A$80,$D93,Cable_L!$C$3:$C$80),0))</f>
        <v>#NAME?</v>
      </c>
      <c r="I93" s="27"/>
      <c r="J93" s="294" t="e">
        <f aca="false">_xlfn.CONCAT(B93,"  ",H93)</f>
        <v>#NAME?</v>
      </c>
      <c r="K93" s="297"/>
      <c r="L93" s="31"/>
      <c r="N93" s="295"/>
    </row>
    <row r="94" customFormat="false" ht="15" hidden="false" customHeight="false" outlineLevel="0" collapsed="false">
      <c r="A94" s="0" t="n">
        <f aca="false">A93+1</f>
        <v>90</v>
      </c>
      <c r="B94" s="304" t="s">
        <v>158</v>
      </c>
      <c r="C94" s="36" t="str">
        <f aca="false">IF(LEFT(B94,3)="2.5", MID(B94,7,2),LEFT(B94,2))</f>
        <v>21</v>
      </c>
      <c r="D94" s="31" t="s">
        <v>58</v>
      </c>
      <c r="E94" s="297"/>
      <c r="F94" s="31"/>
      <c r="G94" s="31"/>
      <c r="H94" s="27" t="e">
        <f aca="false" t="array" ref="H94:H94">INDEX(Cable_L!$B$3:$B$80,MATCH(1,COUNTIFS(C94,Cable_L!$A$3:$A$80,$D94,Cable_L!$C$3:$C$80),0))</f>
        <v>#NAME?</v>
      </c>
      <c r="I94" s="27"/>
      <c r="J94" s="294" t="e">
        <f aca="false">_xlfn.CONCAT(B94,"  ",H94)</f>
        <v>#NAME?</v>
      </c>
      <c r="K94" s="297"/>
      <c r="L94" s="31"/>
      <c r="M94" s="31"/>
      <c r="N94" s="295"/>
    </row>
    <row r="95" customFormat="false" ht="15" hidden="false" customHeight="false" outlineLevel="0" collapsed="false">
      <c r="A95" s="0" t="n">
        <f aca="false">A94+1</f>
        <v>91</v>
      </c>
      <c r="B95" s="303" t="s">
        <v>130</v>
      </c>
      <c r="C95" s="36" t="str">
        <f aca="false">IF(LEFT(B95,3)="2.5", MID(B95,7,2),LEFT(B95,2))</f>
        <v>21</v>
      </c>
      <c r="D95" s="31" t="s">
        <v>58</v>
      </c>
      <c r="E95" s="48"/>
      <c r="F95" s="31"/>
      <c r="H95" s="27" t="e">
        <f aca="false" t="array" ref="H95:H95">INDEX(Cable_L!$B$3:$B$80,MATCH(1,COUNTIFS(C95,Cable_L!$A$3:$A$80,$D95,Cable_L!$C$3:$C$80),0))</f>
        <v>#NAME?</v>
      </c>
      <c r="I95" s="27"/>
      <c r="J95" s="294" t="e">
        <f aca="false">_xlfn.CONCAT(B95,"  ",H95)</f>
        <v>#NAME?</v>
      </c>
      <c r="K95" s="297"/>
      <c r="L95" s="31"/>
      <c r="N95" s="295"/>
    </row>
    <row r="96" customFormat="false" ht="15" hidden="false" customHeight="false" outlineLevel="0" collapsed="false">
      <c r="A96" s="0" t="n">
        <f aca="false">A95+1</f>
        <v>92</v>
      </c>
      <c r="B96" s="298" t="s">
        <v>134</v>
      </c>
      <c r="C96" s="36" t="str">
        <f aca="false">IF(LEFT(B96,3)="2.5", MID(B96,7,2),LEFT(B96,2))</f>
        <v>21</v>
      </c>
      <c r="D96" s="31" t="s">
        <v>58</v>
      </c>
      <c r="E96" s="48"/>
      <c r="F96" s="31"/>
      <c r="G96" s="31"/>
      <c r="H96" s="27" t="e">
        <f aca="false" t="array" ref="H96:H96">INDEX(Cable_L!$B$3:$B$80,MATCH(1,COUNTIFS(C96,Cable_L!$A$3:$A$80,$D96,Cable_L!$C$3:$C$80),0))</f>
        <v>#NAME?</v>
      </c>
      <c r="I96" s="27"/>
      <c r="J96" s="294" t="e">
        <f aca="false">_xlfn.CONCAT(B96,"  ",H96)</f>
        <v>#NAME?</v>
      </c>
      <c r="K96" s="297"/>
      <c r="L96" s="31"/>
      <c r="M96" s="31"/>
      <c r="N96" s="295"/>
    </row>
    <row r="97" customFormat="false" ht="15" hidden="false" customHeight="false" outlineLevel="0" collapsed="false">
      <c r="A97" s="0" t="n">
        <f aca="false">A96+1</f>
        <v>93</v>
      </c>
      <c r="B97" s="298" t="s">
        <v>114</v>
      </c>
      <c r="C97" s="36" t="str">
        <f aca="false">IF(LEFT(B97,3)="2.5", MID(B97,7,2),LEFT(B97,2))</f>
        <v>21</v>
      </c>
      <c r="D97" s="31" t="s">
        <v>58</v>
      </c>
      <c r="E97" s="48"/>
      <c r="F97" s="31"/>
      <c r="G97" s="31"/>
      <c r="H97" s="27" t="e">
        <f aca="false" t="array" ref="H97:H97">INDEX(Cable_L!$B$3:$B$80,MATCH(1,COUNTIFS(C97,Cable_L!$A$3:$A$80,$D97,Cable_L!$C$3:$C$80),0))</f>
        <v>#NAME?</v>
      </c>
      <c r="I97" s="27"/>
      <c r="J97" s="294" t="e">
        <f aca="false">_xlfn.CONCAT(B97,"  ",H97)</f>
        <v>#NAME?</v>
      </c>
      <c r="K97" s="297"/>
      <c r="L97" s="31"/>
      <c r="M97" s="31"/>
      <c r="N97" s="295"/>
    </row>
    <row r="98" customFormat="false" ht="15" hidden="false" customHeight="false" outlineLevel="0" collapsed="false">
      <c r="A98" s="0" t="n">
        <f aca="false">A97+1</f>
        <v>94</v>
      </c>
      <c r="B98" s="309" t="s">
        <v>135</v>
      </c>
      <c r="C98" s="36" t="str">
        <f aca="false">IF(LEFT(B98,3)="2.5", MID(B98,7,2),LEFT(B98,2))</f>
        <v>21</v>
      </c>
      <c r="D98" s="31" t="s">
        <v>58</v>
      </c>
      <c r="E98" s="297"/>
      <c r="F98" s="31"/>
      <c r="G98" s="31"/>
      <c r="H98" s="27" t="e">
        <f aca="false" t="array" ref="H98:H98">INDEX(Cable_L!$B$3:$B$80,MATCH(1,COUNTIFS(C98,Cable_L!$A$3:$A$80,$D98,Cable_L!$C$3:$C$80),0))</f>
        <v>#NAME?</v>
      </c>
      <c r="I98" s="27"/>
      <c r="J98" s="294" t="e">
        <f aca="false">_xlfn.CONCAT(B98,"  ",H98)</f>
        <v>#NAME?</v>
      </c>
      <c r="K98" s="297"/>
      <c r="L98" s="31"/>
      <c r="M98" s="31"/>
      <c r="N98" s="295"/>
    </row>
    <row r="99" customFormat="false" ht="15" hidden="false" customHeight="false" outlineLevel="0" collapsed="false">
      <c r="A99" s="0" t="n">
        <f aca="false">A98+1</f>
        <v>95</v>
      </c>
      <c r="B99" s="310" t="s">
        <v>116</v>
      </c>
      <c r="C99" s="36" t="str">
        <f aca="false">IF(LEFT(B99,3)="2.5", MID(B99,7,2),LEFT(B99,2))</f>
        <v>21</v>
      </c>
      <c r="D99" s="31" t="s">
        <v>58</v>
      </c>
      <c r="E99" s="48"/>
      <c r="F99" s="31"/>
      <c r="G99" s="131"/>
      <c r="H99" s="27" t="e">
        <f aca="false" t="array" ref="H99:H99">INDEX(Cable_L!$B$3:$B$80,MATCH(1,COUNTIFS(C99,Cable_L!$A$3:$A$80,$D99,Cable_L!$C$3:$C$80),0))</f>
        <v>#NAME?</v>
      </c>
      <c r="I99" s="27"/>
      <c r="J99" s="294" t="e">
        <f aca="false">_xlfn.CONCAT(B99,"  ",H99)</f>
        <v>#NAME?</v>
      </c>
      <c r="K99" s="297"/>
      <c r="L99" s="31"/>
      <c r="M99" s="31"/>
      <c r="N99" s="295"/>
    </row>
    <row r="100" customFormat="false" ht="15" hidden="false" customHeight="false" outlineLevel="0" collapsed="false">
      <c r="A100" s="0" t="n">
        <f aca="false">A99+1</f>
        <v>96</v>
      </c>
      <c r="B100" s="298" t="s">
        <v>171</v>
      </c>
      <c r="C100" s="36" t="str">
        <f aca="false">IF(LEFT(B100,3)="2.5", MID(B100,7,2),LEFT(B100,2))</f>
        <v>22</v>
      </c>
      <c r="D100" s="31" t="s">
        <v>58</v>
      </c>
      <c r="E100" s="48"/>
      <c r="F100" s="31"/>
      <c r="G100" s="131"/>
      <c r="H100" s="27" t="e">
        <f aca="false" t="array" ref="H100:H100">INDEX(Cable_L!$B$3:$B$80,MATCH(1,COUNTIFS(C100,Cable_L!$A$3:$A$80,$D100,Cable_L!$C$3:$C$80),0))</f>
        <v>#NAME?</v>
      </c>
      <c r="I100" s="27"/>
      <c r="J100" s="294" t="e">
        <f aca="false">_xlfn.CONCAT(B100,"  ",H100)</f>
        <v>#NAME?</v>
      </c>
      <c r="K100" s="297"/>
      <c r="L100" s="31"/>
      <c r="M100" s="31"/>
      <c r="N100" s="295"/>
    </row>
    <row r="101" customFormat="false" ht="15" hidden="false" customHeight="false" outlineLevel="0" collapsed="false">
      <c r="A101" s="0" t="n">
        <f aca="false">A100+1</f>
        <v>97</v>
      </c>
      <c r="B101" s="298" t="s">
        <v>152</v>
      </c>
      <c r="C101" s="36" t="str">
        <f aca="false">IF(LEFT(B101,3)="2.5", MID(B101,7,2),LEFT(B101,2))</f>
        <v>22</v>
      </c>
      <c r="D101" s="31" t="s">
        <v>58</v>
      </c>
      <c r="E101" s="297"/>
      <c r="F101" s="31"/>
      <c r="G101" s="31"/>
      <c r="H101" s="27" t="e">
        <f aca="false" t="array" ref="H101:H101">INDEX(Cable_L!$B$3:$B$80,MATCH(1,COUNTIFS(C101,Cable_L!$A$3:$A$80,$D101,Cable_L!$C$3:$C$80),0))</f>
        <v>#NAME?</v>
      </c>
      <c r="I101" s="27"/>
      <c r="J101" s="294" t="e">
        <f aca="false">_xlfn.CONCAT(B101,"  ",H101)</f>
        <v>#NAME?</v>
      </c>
      <c r="K101" s="297"/>
      <c r="L101" s="31"/>
      <c r="M101" s="31"/>
      <c r="N101" s="295"/>
    </row>
    <row r="102" customFormat="false" ht="15" hidden="false" customHeight="false" outlineLevel="0" collapsed="false">
      <c r="A102" s="0" t="n">
        <f aca="false">A101+1</f>
        <v>98</v>
      </c>
      <c r="B102" s="303" t="s">
        <v>172</v>
      </c>
      <c r="C102" s="36" t="str">
        <f aca="false">IF(LEFT(B102,3)="2.5", MID(B102,7,2),LEFT(B102,2))</f>
        <v>22</v>
      </c>
      <c r="D102" s="31" t="s">
        <v>58</v>
      </c>
      <c r="E102" s="297"/>
      <c r="F102" s="31"/>
      <c r="G102" s="31"/>
      <c r="H102" s="27" t="e">
        <f aca="false" t="array" ref="H102:H102">INDEX(Cable_L!$B$3:$B$80,MATCH(1,COUNTIFS(C102,Cable_L!$A$3:$A$80,$D102,Cable_L!$C$3:$C$80),0))</f>
        <v>#NAME?</v>
      </c>
      <c r="I102" s="27"/>
      <c r="J102" s="294" t="e">
        <f aca="false">_xlfn.CONCAT(B102,"  ",H102)</f>
        <v>#NAME?</v>
      </c>
      <c r="K102" s="297"/>
      <c r="L102" s="31"/>
      <c r="M102" s="31"/>
      <c r="N102" s="295"/>
    </row>
    <row r="103" customFormat="false" ht="15" hidden="false" customHeight="false" outlineLevel="0" collapsed="false">
      <c r="A103" s="0" t="n">
        <f aca="false">A102+1</f>
        <v>99</v>
      </c>
      <c r="B103" s="304" t="s">
        <v>153</v>
      </c>
      <c r="C103" s="36" t="str">
        <f aca="false">IF(LEFT(B103,3)="2.5", MID(B103,7,2),LEFT(B103,2))</f>
        <v>22</v>
      </c>
      <c r="D103" s="31" t="s">
        <v>58</v>
      </c>
      <c r="E103" s="297"/>
      <c r="F103" s="31"/>
      <c r="G103" s="31"/>
      <c r="H103" s="27" t="e">
        <f aca="false" t="array" ref="H103:H103">INDEX(Cable_L!$B$3:$B$80,MATCH(1,COUNTIFS(C103,Cable_L!$A$3:$A$80,$D103,Cable_L!$C$3:$C$80),0))</f>
        <v>#NAME?</v>
      </c>
      <c r="I103" s="27"/>
      <c r="J103" s="294" t="e">
        <f aca="false">_xlfn.CONCAT(B103,"  ",H103)</f>
        <v>#NAME?</v>
      </c>
      <c r="K103" s="297"/>
      <c r="L103" s="31"/>
      <c r="M103" s="31"/>
      <c r="N103" s="295"/>
    </row>
    <row r="104" customFormat="false" ht="15" hidden="false" customHeight="false" outlineLevel="0" collapsed="false">
      <c r="A104" s="0" t="n">
        <f aca="false">A103+1</f>
        <v>100</v>
      </c>
      <c r="B104" s="298" t="s">
        <v>166</v>
      </c>
      <c r="C104" s="36" t="str">
        <f aca="false">IF(LEFT(B104,3)="2.5", MID(B104,7,2),LEFT(B104,2))</f>
        <v>22</v>
      </c>
      <c r="D104" s="31" t="s">
        <v>58</v>
      </c>
      <c r="E104" s="48"/>
      <c r="F104" s="31"/>
      <c r="G104" s="31"/>
      <c r="H104" s="27" t="e">
        <f aca="false" t="array" ref="H104:H104">INDEX(Cable_L!$B$3:$B$80,MATCH(1,COUNTIFS(C104,Cable_L!$A$3:$A$80,$D104,Cable_L!$C$3:$C$80),0))</f>
        <v>#NAME?</v>
      </c>
      <c r="I104" s="27"/>
      <c r="J104" s="294" t="e">
        <f aca="false">_xlfn.CONCAT(B104,"  ",H104)</f>
        <v>#NAME?</v>
      </c>
      <c r="K104" s="297"/>
      <c r="L104" s="31"/>
      <c r="M104" s="31"/>
      <c r="N104" s="295"/>
    </row>
    <row r="105" customFormat="false" ht="15" hidden="false" customHeight="false" outlineLevel="0" collapsed="false">
      <c r="A105" s="0" t="n">
        <f aca="false">A104+1</f>
        <v>101</v>
      </c>
      <c r="B105" s="298" t="s">
        <v>139</v>
      </c>
      <c r="C105" s="36" t="str">
        <f aca="false">IF(LEFT(B105,3)="2.5", MID(B105,7,2),LEFT(B105,2))</f>
        <v>22</v>
      </c>
      <c r="D105" s="31" t="s">
        <v>58</v>
      </c>
      <c r="E105" s="48"/>
      <c r="F105" s="31"/>
      <c r="G105" s="31"/>
      <c r="H105" s="27" t="e">
        <f aca="false" t="array" ref="H105:H105">INDEX(Cable_L!$B$3:$B$80,MATCH(1,COUNTIFS(C105,Cable_L!$A$3:$A$80,$D105,Cable_L!$C$3:$C$80),0))</f>
        <v>#NAME?</v>
      </c>
      <c r="I105" s="27"/>
      <c r="J105" s="294" t="e">
        <f aca="false">_xlfn.CONCAT(B105,"  ",H105)</f>
        <v>#NAME?</v>
      </c>
      <c r="K105" s="297"/>
      <c r="L105" s="31"/>
      <c r="M105" s="31"/>
      <c r="N105" s="295"/>
    </row>
    <row r="106" customFormat="false" ht="15" hidden="false" customHeight="false" outlineLevel="0" collapsed="false">
      <c r="A106" s="0" t="n">
        <f aca="false">A105+1</f>
        <v>102</v>
      </c>
      <c r="B106" s="303" t="s">
        <v>167</v>
      </c>
      <c r="C106" s="36" t="str">
        <f aca="false">IF(LEFT(B106,3)="2.5", MID(B106,7,2),LEFT(B106,2))</f>
        <v>22</v>
      </c>
      <c r="D106" s="31" t="s">
        <v>58</v>
      </c>
      <c r="E106" s="48"/>
      <c r="F106" s="31"/>
      <c r="G106" s="131"/>
      <c r="H106" s="27" t="e">
        <f aca="false" t="array" ref="H106:H106">INDEX(Cable_L!$B$3:$B$80,MATCH(1,COUNTIFS(C106,Cable_L!$A$3:$A$80,$D106,Cable_L!$C$3:$C$80),0))</f>
        <v>#NAME?</v>
      </c>
      <c r="I106" s="27"/>
      <c r="J106" s="294" t="e">
        <f aca="false">_xlfn.CONCAT(B106,"  ",H106)</f>
        <v>#NAME?</v>
      </c>
      <c r="K106" s="297"/>
      <c r="L106" s="31"/>
      <c r="M106" s="31"/>
      <c r="N106" s="295"/>
    </row>
    <row r="107" customFormat="false" ht="15" hidden="false" customHeight="false" outlineLevel="0" collapsed="false">
      <c r="A107" s="0" t="n">
        <f aca="false">A106+1</f>
        <v>103</v>
      </c>
      <c r="B107" s="309" t="s">
        <v>140</v>
      </c>
      <c r="C107" s="36" t="str">
        <f aca="false">IF(LEFT(B107,3)="2.5", MID(B107,7,2),LEFT(B107,2))</f>
        <v>22</v>
      </c>
      <c r="D107" s="31" t="s">
        <v>58</v>
      </c>
      <c r="E107" s="297"/>
      <c r="F107" s="31"/>
      <c r="G107" s="31"/>
      <c r="H107" s="27" t="e">
        <f aca="false" t="array" ref="H107:H107">INDEX(Cable_L!$B$3:$B$80,MATCH(1,COUNTIFS(C107,Cable_L!$A$3:$A$80,$D107,Cable_L!$C$3:$C$80),0))</f>
        <v>#NAME?</v>
      </c>
      <c r="I107" s="27"/>
      <c r="J107" s="294" t="e">
        <f aca="false">_xlfn.CONCAT(B107,"  ",H107)</f>
        <v>#NAME?</v>
      </c>
      <c r="K107" s="297"/>
      <c r="L107" s="31"/>
      <c r="M107" s="31"/>
      <c r="N107" s="295"/>
    </row>
    <row r="108" customFormat="false" ht="15" hidden="false" customHeight="false" outlineLevel="0" collapsed="false">
      <c r="A108" s="0" t="n">
        <f aca="false">A107+1</f>
        <v>104</v>
      </c>
      <c r="B108" s="296" t="s">
        <v>88</v>
      </c>
      <c r="C108" s="36" t="str">
        <f aca="false">IF(LEFT(B108,3)="2.5", MID(B108,7,2),LEFT(B108,2))</f>
        <v>23</v>
      </c>
      <c r="D108" s="31" t="s">
        <v>58</v>
      </c>
      <c r="E108" s="48"/>
      <c r="F108" s="31"/>
      <c r="G108" s="31"/>
      <c r="H108" s="27" t="e">
        <f aca="false" t="array" ref="H108:H108">INDEX(Cable_L!$B$3:$B$80,MATCH(1,COUNTIFS(C108,Cable_L!$A$3:$A$80,$D108,Cable_L!$C$3:$C$80),0))</f>
        <v>#NAME?</v>
      </c>
      <c r="I108" s="27"/>
      <c r="J108" s="294" t="e">
        <f aca="false">_xlfn.CONCAT(B108,"  ",H108)</f>
        <v>#NAME?</v>
      </c>
      <c r="K108" s="297"/>
      <c r="L108" s="31"/>
      <c r="M108" s="31"/>
      <c r="N108" s="295"/>
    </row>
    <row r="109" customFormat="false" ht="15" hidden="false" customHeight="false" outlineLevel="0" collapsed="false">
      <c r="A109" s="0" t="n">
        <f aca="false">A108+1</f>
        <v>105</v>
      </c>
      <c r="B109" s="298" t="s">
        <v>100</v>
      </c>
      <c r="C109" s="36" t="str">
        <f aca="false">IF(LEFT(B109,3)="2.5", MID(B109,7,2),LEFT(B109,2))</f>
        <v>23</v>
      </c>
      <c r="D109" s="31" t="s">
        <v>58</v>
      </c>
      <c r="E109" s="48"/>
      <c r="F109" s="31"/>
      <c r="G109" s="31"/>
      <c r="H109" s="27" t="e">
        <f aca="false" t="array" ref="H109:H109">INDEX(Cable_L!$B$3:$B$80,MATCH(1,COUNTIFS(C109,Cable_L!$A$3:$A$80,$D109,Cable_L!$C$3:$C$80),0))</f>
        <v>#NAME?</v>
      </c>
      <c r="I109" s="27"/>
      <c r="J109" s="294" t="e">
        <f aca="false">_xlfn.CONCAT(B109,"  ",H109)</f>
        <v>#NAME?</v>
      </c>
      <c r="K109" s="297"/>
      <c r="L109" s="31"/>
      <c r="M109" s="31"/>
      <c r="N109" s="295"/>
    </row>
    <row r="110" customFormat="false" ht="15" hidden="false" customHeight="false" outlineLevel="0" collapsed="false">
      <c r="A110" s="0" t="n">
        <f aca="false">A109+1</f>
        <v>106</v>
      </c>
      <c r="B110" s="303" t="s">
        <v>91</v>
      </c>
      <c r="C110" s="36" t="str">
        <f aca="false">IF(LEFT(B110,3)="2.5", MID(B110,7,2),LEFT(B110,2))</f>
        <v>23</v>
      </c>
      <c r="D110" s="31" t="s">
        <v>58</v>
      </c>
      <c r="E110" s="42"/>
      <c r="F110" s="31"/>
      <c r="G110" s="31"/>
      <c r="H110" s="27" t="e">
        <f aca="false" t="array" ref="H110:H110">INDEX(Cable_L!$B$3:$B$80,MATCH(1,COUNTIFS(C110,Cable_L!$A$3:$A$80,$D110,Cable_L!$C$3:$C$80),0))</f>
        <v>#NAME?</v>
      </c>
      <c r="I110" s="27"/>
      <c r="J110" s="294" t="e">
        <f aca="false">_xlfn.CONCAT(B110,"  ",H110)</f>
        <v>#NAME?</v>
      </c>
      <c r="K110" s="297"/>
      <c r="L110" s="31"/>
      <c r="M110" s="31"/>
      <c r="N110" s="295"/>
    </row>
    <row r="111" customFormat="false" ht="15" hidden="false" customHeight="false" outlineLevel="0" collapsed="false">
      <c r="A111" s="0" t="n">
        <f aca="false">A110+1</f>
        <v>107</v>
      </c>
      <c r="B111" s="303" t="s">
        <v>101</v>
      </c>
      <c r="C111" s="36" t="str">
        <f aca="false">IF(LEFT(B111,3)="2.5", MID(B111,7,2),LEFT(B111,2))</f>
        <v>23</v>
      </c>
      <c r="D111" s="31" t="s">
        <v>58</v>
      </c>
      <c r="E111" s="297"/>
      <c r="F111" s="31"/>
      <c r="G111" s="31"/>
      <c r="H111" s="27" t="e">
        <f aca="false" t="array" ref="H111:H111">INDEX(Cable_L!$B$3:$B$80,MATCH(1,COUNTIFS(C111,Cable_L!$A$3:$A$80,$D111,Cable_L!$C$3:$C$80),0))</f>
        <v>#NAME?</v>
      </c>
      <c r="I111" s="27"/>
      <c r="J111" s="294" t="e">
        <f aca="false">_xlfn.CONCAT(B111,"  ",H111)</f>
        <v>#NAME?</v>
      </c>
      <c r="K111" s="297"/>
      <c r="L111" s="31"/>
      <c r="M111" s="31"/>
      <c r="N111" s="295"/>
    </row>
    <row r="112" customFormat="false" ht="15" hidden="false" customHeight="false" outlineLevel="0" collapsed="false">
      <c r="A112" s="0" t="n">
        <f aca="false">A111+1</f>
        <v>108</v>
      </c>
      <c r="B112" s="307" t="s">
        <v>57</v>
      </c>
      <c r="C112" s="36" t="str">
        <f aca="false">IF(LEFT(B112,3)="2.5", MID(B112,7,2),LEFT(B112,2))</f>
        <v>23</v>
      </c>
      <c r="D112" s="14" t="s">
        <v>58</v>
      </c>
      <c r="E112" s="306"/>
      <c r="H112" s="27" t="e">
        <f aca="false" t="array" ref="H112:H112">INDEX(Cable_L!$B$3:$B$80,MATCH(1,COUNTIFS(C112,Cable_L!$A$3:$A$80,$D112,Cable_L!$C$3:$C$80),0))</f>
        <v>#NAME?</v>
      </c>
      <c r="I112" s="27"/>
      <c r="J112" s="294" t="e">
        <f aca="false">_xlfn.CONCAT(B112,"  ",H112)</f>
        <v>#NAME?</v>
      </c>
      <c r="K112" s="306"/>
      <c r="N112" s="295"/>
    </row>
    <row r="113" customFormat="false" ht="15" hidden="false" customHeight="false" outlineLevel="0" collapsed="false">
      <c r="A113" s="0" t="n">
        <f aca="false">A112+1</f>
        <v>109</v>
      </c>
      <c r="B113" s="298" t="s">
        <v>237</v>
      </c>
      <c r="C113" s="36" t="str">
        <f aca="false">IF(LEFT(B113,3)="2.5", MID(B113,7,2),LEFT(B113,2))</f>
        <v>24</v>
      </c>
      <c r="D113" s="31" t="s">
        <v>58</v>
      </c>
      <c r="E113" s="68"/>
      <c r="F113" s="31"/>
      <c r="G113" s="31"/>
      <c r="H113" s="27" t="e">
        <f aca="false" t="array" ref="H113:H113">INDEX(Cable_L!$B$3:$B$80,MATCH(1,COUNTIFS(C113,Cable_L!$A$3:$A$80,$D113,Cable_L!$C$3:$C$80),0))</f>
        <v>#NAME?</v>
      </c>
      <c r="I113" s="27"/>
      <c r="J113" s="294" t="e">
        <f aca="false">_xlfn.CONCAT(B113,"  ",H113)</f>
        <v>#NAME?</v>
      </c>
      <c r="K113" s="297"/>
      <c r="L113" s="31"/>
      <c r="M113" s="31"/>
      <c r="N113" s="295"/>
    </row>
    <row r="114" customFormat="false" ht="15" hidden="false" customHeight="false" outlineLevel="0" collapsed="false">
      <c r="A114" s="0" t="n">
        <f aca="false">A113+1</f>
        <v>110</v>
      </c>
      <c r="B114" s="298" t="s">
        <v>199</v>
      </c>
      <c r="C114" s="36" t="str">
        <f aca="false">IF(LEFT(B114,3)="2.5", MID(B114,7,2),LEFT(B114,2))</f>
        <v>24</v>
      </c>
      <c r="D114" s="31" t="s">
        <v>58</v>
      </c>
      <c r="E114" s="68"/>
      <c r="F114" s="31"/>
      <c r="G114" s="31"/>
      <c r="H114" s="27" t="e">
        <f aca="false" t="array" ref="H114:H114">INDEX(Cable_L!$B$3:$B$80,MATCH(1,COUNTIFS(C114,Cable_L!$A$3:$A$80,$D114,Cable_L!$C$3:$C$80),0))</f>
        <v>#NAME?</v>
      </c>
      <c r="I114" s="27"/>
      <c r="J114" s="294" t="e">
        <f aca="false">_xlfn.CONCAT(B114,"  ",H114)</f>
        <v>#NAME?</v>
      </c>
      <c r="K114" s="297"/>
      <c r="L114" s="31"/>
      <c r="M114" s="31"/>
      <c r="N114" s="295"/>
    </row>
    <row r="115" customFormat="false" ht="15" hidden="false" customHeight="false" outlineLevel="0" collapsed="false">
      <c r="A115" s="0" t="n">
        <f aca="false">A114+1</f>
        <v>111</v>
      </c>
      <c r="B115" s="298" t="s">
        <v>217</v>
      </c>
      <c r="C115" s="36" t="str">
        <f aca="false">IF(LEFT(B115,3)="2.5", MID(B115,7,2),LEFT(B115,2))</f>
        <v>24</v>
      </c>
      <c r="D115" s="31" t="s">
        <v>58</v>
      </c>
      <c r="E115" s="68"/>
      <c r="F115" s="31"/>
      <c r="G115" s="31"/>
      <c r="H115" s="27" t="e">
        <f aca="false" t="array" ref="H115:H115">INDEX(Cable_L!$B$3:$B$80,MATCH(1,COUNTIFS(C115,Cable_L!$A$3:$A$80,$D115,Cable_L!$C$3:$C$80),0))</f>
        <v>#NAME?</v>
      </c>
      <c r="I115" s="27"/>
      <c r="J115" s="294" t="e">
        <f aca="false">_xlfn.CONCAT(B115,"  ",H115)</f>
        <v>#NAME?</v>
      </c>
      <c r="K115" s="297"/>
      <c r="L115" s="31"/>
      <c r="M115" s="31"/>
      <c r="N115" s="295"/>
    </row>
    <row r="116" customFormat="false" ht="15" hidden="false" customHeight="false" outlineLevel="0" collapsed="false">
      <c r="A116" s="0" t="n">
        <f aca="false">A115+1</f>
        <v>112</v>
      </c>
      <c r="B116" s="301" t="s">
        <v>316</v>
      </c>
      <c r="C116" s="36" t="str">
        <f aca="false">IF(LEFT(B116,3)="2.5", MID(B116,7,2),LEFT(B116,2))</f>
        <v>24</v>
      </c>
      <c r="D116" s="31" t="s">
        <v>58</v>
      </c>
      <c r="E116" s="302"/>
      <c r="F116" s="31"/>
      <c r="G116" s="31"/>
      <c r="H116" s="27" t="e">
        <f aca="false" t="array" ref="H116:H116">INDEX(Cable_L!$B$3:$B$80,MATCH(1,COUNTIFS(C116,Cable_L!$A$3:$A$80,$D116,Cable_L!$C$3:$C$80),0))</f>
        <v>#NAME?</v>
      </c>
      <c r="I116" s="27"/>
      <c r="J116" s="294" t="e">
        <f aca="false">_xlfn.CONCAT(B116,"  ",H116)</f>
        <v>#NAME?</v>
      </c>
      <c r="K116" s="297"/>
      <c r="L116" s="31"/>
      <c r="M116" s="31"/>
      <c r="N116" s="295"/>
    </row>
    <row r="117" customFormat="false" ht="15" hidden="false" customHeight="false" outlineLevel="0" collapsed="false">
      <c r="A117" s="0" t="n">
        <f aca="false">A116+1</f>
        <v>113</v>
      </c>
      <c r="B117" s="307" t="s">
        <v>278</v>
      </c>
      <c r="C117" s="36" t="str">
        <f aca="false">IF(LEFT(B117,3)="2.5", MID(B117,7,2),LEFT(B117,2))</f>
        <v>24</v>
      </c>
      <c r="D117" s="31" t="s">
        <v>58</v>
      </c>
      <c r="E117" s="302"/>
      <c r="F117" s="31"/>
      <c r="G117" s="31"/>
      <c r="H117" s="27" t="e">
        <f aca="false" t="array" ref="H117:H117">INDEX(Cable_L!$B$3:$B$80,MATCH(1,COUNTIFS(C117,Cable_L!$A$3:$A$80,$D117,Cable_L!$C$3:$C$80),0))</f>
        <v>#NAME?</v>
      </c>
      <c r="I117" s="27"/>
      <c r="J117" s="294" t="e">
        <f aca="false">_xlfn.CONCAT(B117,"  ",H117)</f>
        <v>#NAME?</v>
      </c>
      <c r="K117" s="297"/>
      <c r="L117" s="31"/>
      <c r="M117" s="31"/>
      <c r="N117" s="295"/>
    </row>
    <row r="118" customFormat="false" ht="15" hidden="false" customHeight="false" outlineLevel="0" collapsed="false">
      <c r="A118" s="0" t="n">
        <f aca="false">A117+1</f>
        <v>114</v>
      </c>
      <c r="B118" s="298" t="s">
        <v>296</v>
      </c>
      <c r="C118" s="36" t="str">
        <f aca="false">IF(LEFT(B118,3)="2.5", MID(B118,7,2),LEFT(B118,2))</f>
        <v>24</v>
      </c>
      <c r="D118" s="31" t="s">
        <v>58</v>
      </c>
      <c r="E118" s="68"/>
      <c r="F118" s="31"/>
      <c r="G118" s="131"/>
      <c r="H118" s="27" t="e">
        <f aca="false" t="array" ref="H118:H118">INDEX(Cable_L!$B$3:$B$80,MATCH(1,COUNTIFS(C118,Cable_L!$A$3:$A$80,$D118,Cable_L!$C$3:$C$80),0))</f>
        <v>#NAME?</v>
      </c>
      <c r="I118" s="27"/>
      <c r="J118" s="294" t="e">
        <f aca="false">_xlfn.CONCAT(B118,"  ",H118)</f>
        <v>#NAME?</v>
      </c>
      <c r="K118" s="297"/>
      <c r="L118" s="31"/>
      <c r="M118" s="31"/>
      <c r="N118" s="295"/>
    </row>
    <row r="119" customFormat="false" ht="15" hidden="false" customHeight="false" outlineLevel="0" collapsed="false">
      <c r="A119" s="0" t="n">
        <f aca="false">A118+1</f>
        <v>115</v>
      </c>
      <c r="B119" s="311" t="s">
        <v>1079</v>
      </c>
      <c r="C119" s="36" t="str">
        <f aca="false">IF(LEFT(B119,3)="2.5", MID(B119,7,2),LEFT(B119,2))</f>
        <v>25</v>
      </c>
      <c r="D119" s="31" t="s">
        <v>177</v>
      </c>
      <c r="E119" s="144"/>
      <c r="F119" s="31"/>
      <c r="G119" s="31"/>
      <c r="H119" s="27" t="e">
        <f aca="false" t="array" ref="H119:H119">INDEX(Cable_L!$B$3:$B$80,MATCH(1,COUNTIFS(C119,Cable_L!$A$3:$A$80,$D119,Cable_L!$C$3:$C$80),0))</f>
        <v>#NAME?</v>
      </c>
      <c r="I119" s="27"/>
      <c r="J119" s="294" t="e">
        <f aca="false">_xlfn.CONCAT(B119,"  ",H119)</f>
        <v>#NAME?</v>
      </c>
      <c r="K119" s="144"/>
      <c r="L119" s="31"/>
      <c r="M119" s="31"/>
      <c r="N119" s="295"/>
    </row>
    <row r="120" customFormat="false" ht="15" hidden="false" customHeight="false" outlineLevel="0" collapsed="false">
      <c r="A120" s="0" t="n">
        <f aca="false">A119+1</f>
        <v>116</v>
      </c>
      <c r="B120" s="312" t="s">
        <v>1059</v>
      </c>
      <c r="C120" s="36" t="str">
        <f aca="false">IF(LEFT(B120,3)="2.5", MID(B120,7,2),LEFT(B120,2))</f>
        <v>25</v>
      </c>
      <c r="D120" s="31" t="s">
        <v>177</v>
      </c>
      <c r="E120" s="49"/>
      <c r="F120" s="31"/>
      <c r="G120" s="31"/>
      <c r="H120" s="27" t="e">
        <f aca="false" t="array" ref="H120:H120">INDEX(Cable_L!$B$3:$B$80,MATCH(1,COUNTIFS(C120,Cable_L!$A$3:$A$80,$D120,Cable_L!$C$3:$C$80),0))</f>
        <v>#NAME?</v>
      </c>
      <c r="I120" s="27"/>
      <c r="J120" s="294" t="e">
        <f aca="false">_xlfn.CONCAT(B120,"  ",H120)</f>
        <v>#NAME?</v>
      </c>
      <c r="K120" s="144"/>
      <c r="L120" s="31"/>
      <c r="M120" s="31"/>
      <c r="N120" s="295"/>
    </row>
    <row r="121" customFormat="false" ht="15" hidden="false" customHeight="false" outlineLevel="0" collapsed="false">
      <c r="A121" s="0" t="n">
        <f aca="false">A120+1</f>
        <v>117</v>
      </c>
      <c r="B121" s="312" t="s">
        <v>1063</v>
      </c>
      <c r="C121" s="36" t="str">
        <f aca="false">IF(LEFT(B121,3)="2.5", MID(B121,7,2),LEFT(B121,2))</f>
        <v>25</v>
      </c>
      <c r="D121" s="31" t="s">
        <v>177</v>
      </c>
      <c r="E121" s="49"/>
      <c r="F121" s="31"/>
      <c r="G121" s="31"/>
      <c r="H121" s="27" t="e">
        <f aca="false" t="array" ref="H121:H121">INDEX(Cable_L!$B$3:$B$80,MATCH(1,COUNTIFS(C121,Cable_L!$A$3:$A$80,$D121,Cable_L!$C$3:$C$80),0))</f>
        <v>#NAME?</v>
      </c>
      <c r="I121" s="27"/>
      <c r="J121" s="294" t="e">
        <f aca="false">_xlfn.CONCAT(B121,"  ",H121)</f>
        <v>#NAME?</v>
      </c>
      <c r="K121" s="144"/>
      <c r="L121" s="31"/>
      <c r="M121" s="31"/>
      <c r="N121" s="295"/>
    </row>
    <row r="122" customFormat="false" ht="15" hidden="false" customHeight="false" outlineLevel="0" collapsed="false">
      <c r="A122" s="0" t="n">
        <f aca="false">A121+1</f>
        <v>118</v>
      </c>
      <c r="B122" s="312" t="s">
        <v>1067</v>
      </c>
      <c r="C122" s="36" t="str">
        <f aca="false">IF(LEFT(B122,3)="2.5", MID(B122,7,2),LEFT(B122,2))</f>
        <v>25</v>
      </c>
      <c r="D122" s="31" t="s">
        <v>177</v>
      </c>
      <c r="E122" s="49"/>
      <c r="F122" s="31"/>
      <c r="G122" s="31"/>
      <c r="H122" s="27" t="e">
        <f aca="false" t="array" ref="H122:H122">INDEX(Cable_L!$B$3:$B$80,MATCH(1,COUNTIFS(C122,Cable_L!$A$3:$A$80,$D122,Cable_L!$C$3:$C$80),0))</f>
        <v>#NAME?</v>
      </c>
      <c r="I122" s="27"/>
      <c r="J122" s="294" t="e">
        <f aca="false">_xlfn.CONCAT(B122,"  ",H122)</f>
        <v>#NAME?</v>
      </c>
      <c r="K122" s="144"/>
      <c r="L122" s="31"/>
      <c r="M122" s="31"/>
      <c r="N122" s="295"/>
    </row>
    <row r="123" customFormat="false" ht="15" hidden="false" customHeight="false" outlineLevel="0" collapsed="false">
      <c r="A123" s="0" t="n">
        <f aca="false">A122+1</f>
        <v>119</v>
      </c>
      <c r="B123" s="313" t="s">
        <v>1046</v>
      </c>
      <c r="C123" s="36" t="str">
        <f aca="false">IF(LEFT(B123,3)="2.5", MID(B123,7,2),LEFT(B123,2))</f>
        <v>25</v>
      </c>
      <c r="D123" s="31" t="s">
        <v>177</v>
      </c>
      <c r="E123" s="144"/>
      <c r="F123" s="31"/>
      <c r="G123" s="31"/>
      <c r="H123" s="27" t="e">
        <f aca="false" t="array" ref="H123:H123">INDEX(Cable_L!$B$3:$B$80,MATCH(1,COUNTIFS(C123,Cable_L!$A$3:$A$80,$D123,Cable_L!$C$3:$C$80),0))</f>
        <v>#NAME?</v>
      </c>
      <c r="I123" s="27"/>
      <c r="J123" s="294" t="e">
        <f aca="false">_xlfn.CONCAT(B123,"  ",H123)</f>
        <v>#NAME?</v>
      </c>
      <c r="K123" s="144"/>
      <c r="L123" s="31"/>
      <c r="M123" s="31"/>
      <c r="N123" s="295"/>
    </row>
    <row r="124" customFormat="false" ht="15" hidden="false" customHeight="false" outlineLevel="0" collapsed="false">
      <c r="A124" s="0" t="n">
        <f aca="false">A123+1</f>
        <v>120</v>
      </c>
      <c r="B124" s="314" t="s">
        <v>1042</v>
      </c>
      <c r="C124" s="36" t="str">
        <f aca="false">IF(LEFT(B124,3)="2.5", MID(B124,7,2),LEFT(B124,2))</f>
        <v>25</v>
      </c>
      <c r="D124" s="31" t="s">
        <v>177</v>
      </c>
      <c r="E124" s="49"/>
      <c r="F124" s="31"/>
      <c r="G124" s="31"/>
      <c r="H124" s="27" t="e">
        <f aca="false" t="array" ref="H124:H124">INDEX(Cable_L!$B$3:$B$80,MATCH(1,COUNTIFS(C124,Cable_L!$A$3:$A$80,$D124,Cable_L!$C$3:$C$80),0))</f>
        <v>#NAME?</v>
      </c>
      <c r="I124" s="27"/>
      <c r="J124" s="294" t="e">
        <f aca="false">_xlfn.CONCAT(B124,"  ",H124)</f>
        <v>#NAME?</v>
      </c>
      <c r="K124" s="144"/>
      <c r="L124" s="31"/>
      <c r="M124" s="31"/>
      <c r="N124" s="295"/>
    </row>
    <row r="125" customFormat="false" ht="15" hidden="false" customHeight="false" outlineLevel="0" collapsed="false">
      <c r="A125" s="0" t="n">
        <f aca="false">A124+1</f>
        <v>121</v>
      </c>
      <c r="B125" s="312" t="s">
        <v>1096</v>
      </c>
      <c r="C125" s="36" t="str">
        <f aca="false">IF(LEFT(B125,3)="2.5", MID(B125,7,2),LEFT(B125,2))</f>
        <v>25</v>
      </c>
      <c r="D125" s="31" t="s">
        <v>177</v>
      </c>
      <c r="E125" s="49"/>
      <c r="F125" s="31"/>
      <c r="G125" s="31"/>
      <c r="H125" s="27" t="e">
        <f aca="false" t="array" ref="H125:H125">INDEX(Cable_L!$B$3:$B$80,MATCH(1,COUNTIFS(C125,Cable_L!$A$3:$A$80,$D125,Cable_L!$C$3:$C$80),0))</f>
        <v>#NAME?</v>
      </c>
      <c r="I125" s="27"/>
      <c r="J125" s="294" t="e">
        <f aca="false">_xlfn.CONCAT(B125,"  ",H125)</f>
        <v>#NAME?</v>
      </c>
      <c r="K125" s="144"/>
      <c r="L125" s="31"/>
      <c r="M125" s="31"/>
      <c r="N125" s="295"/>
    </row>
    <row r="126" customFormat="false" ht="15" hidden="false" customHeight="false" outlineLevel="0" collapsed="false">
      <c r="A126" s="0" t="n">
        <f aca="false">A125+1</f>
        <v>122</v>
      </c>
      <c r="B126" s="312" t="s">
        <v>1104</v>
      </c>
      <c r="C126" s="36" t="str">
        <f aca="false">IF(LEFT(B126,3)="2.5", MID(B126,7,2),LEFT(B126,2))</f>
        <v>25</v>
      </c>
      <c r="D126" s="31" t="s">
        <v>177</v>
      </c>
      <c r="E126" s="49"/>
      <c r="F126" s="31"/>
      <c r="G126" s="31"/>
      <c r="H126" s="27" t="e">
        <f aca="false" t="array" ref="H126:H126">INDEX(Cable_L!$B$3:$B$80,MATCH(1,COUNTIFS(C126,Cable_L!$A$3:$A$80,$D126,Cable_L!$C$3:$C$80),0))</f>
        <v>#NAME?</v>
      </c>
      <c r="I126" s="27"/>
      <c r="J126" s="294" t="e">
        <f aca="false">_xlfn.CONCAT(B126,"  ",H126)</f>
        <v>#NAME?</v>
      </c>
      <c r="K126" s="144"/>
      <c r="L126" s="31"/>
      <c r="M126" s="31"/>
      <c r="N126" s="295"/>
    </row>
    <row r="127" customFormat="false" ht="15" hidden="false" customHeight="false" outlineLevel="0" collapsed="false">
      <c r="A127" s="0" t="n">
        <f aca="false">A126+1</f>
        <v>123</v>
      </c>
      <c r="B127" s="312" t="s">
        <v>1108</v>
      </c>
      <c r="C127" s="36" t="str">
        <f aca="false">IF(LEFT(B127,3)="2.5", MID(B127,7,2),LEFT(B127,2))</f>
        <v>26</v>
      </c>
      <c r="D127" s="31" t="s">
        <v>177</v>
      </c>
      <c r="E127" s="49"/>
      <c r="F127" s="31"/>
      <c r="G127" s="31"/>
      <c r="H127" s="27" t="e">
        <f aca="false" t="array" ref="H127:H127">INDEX(Cable_L!$B$3:$B$80,MATCH(1,COUNTIFS(C127,Cable_L!$A$3:$A$80,$D127,Cable_L!$C$3:$C$80),0))</f>
        <v>#NAME?</v>
      </c>
      <c r="I127" s="27"/>
      <c r="J127" s="294" t="e">
        <f aca="false">_xlfn.CONCAT(B127,"  ",H127)</f>
        <v>#NAME?</v>
      </c>
      <c r="K127" s="144"/>
      <c r="L127" s="31"/>
      <c r="M127" s="31"/>
      <c r="N127" s="295"/>
    </row>
    <row r="128" customFormat="false" ht="15" hidden="false" customHeight="false" outlineLevel="0" collapsed="false">
      <c r="A128" s="0" t="n">
        <f aca="false">A127+1</f>
        <v>124</v>
      </c>
      <c r="B128" s="312" t="s">
        <v>1112</v>
      </c>
      <c r="C128" s="36" t="str">
        <f aca="false">IF(LEFT(B128,3)="2.5", MID(B128,7,2),LEFT(B128,2))</f>
        <v>26</v>
      </c>
      <c r="D128" s="31" t="s">
        <v>177</v>
      </c>
      <c r="E128" s="49"/>
      <c r="F128" s="31"/>
      <c r="G128" s="31"/>
      <c r="H128" s="27" t="e">
        <f aca="false" t="array" ref="H128:H128">INDEX(Cable_L!$B$3:$B$80,MATCH(1,COUNTIFS(C128,Cable_L!$A$3:$A$80,$D128,Cable_L!$C$3:$C$80),0))</f>
        <v>#NAME?</v>
      </c>
      <c r="I128" s="27"/>
      <c r="J128" s="294" t="e">
        <f aca="false">_xlfn.CONCAT(B128,"  ",H128)</f>
        <v>#NAME?</v>
      </c>
      <c r="K128" s="144"/>
      <c r="L128" s="31"/>
      <c r="M128" s="31"/>
      <c r="N128" s="295"/>
    </row>
    <row r="129" customFormat="false" ht="15" hidden="false" customHeight="false" outlineLevel="0" collapsed="false">
      <c r="A129" s="0" t="n">
        <f aca="false">A128+1</f>
        <v>125</v>
      </c>
      <c r="B129" s="312" t="s">
        <v>1149</v>
      </c>
      <c r="C129" s="36" t="str">
        <f aca="false">IF(LEFT(B129,3)="2.5", MID(B129,7,2),LEFT(B129,2))</f>
        <v>26</v>
      </c>
      <c r="D129" s="31" t="s">
        <v>177</v>
      </c>
      <c r="E129" s="49"/>
      <c r="F129" s="31"/>
      <c r="G129" s="31"/>
      <c r="H129" s="27" t="e">
        <f aca="false" t="array" ref="H129:H129">INDEX(Cable_L!$B$3:$B$80,MATCH(1,COUNTIFS(C129,Cable_L!$A$3:$A$80,$D129,Cable_L!$C$3:$C$80),0))</f>
        <v>#NAME?</v>
      </c>
      <c r="I129" s="27"/>
      <c r="J129" s="294" t="e">
        <f aca="false">_xlfn.CONCAT(B129,"  ",H129)</f>
        <v>#NAME?</v>
      </c>
      <c r="K129" s="144"/>
      <c r="L129" s="31"/>
      <c r="M129" s="31"/>
      <c r="N129" s="295"/>
    </row>
    <row r="130" customFormat="false" ht="15" hidden="false" customHeight="false" outlineLevel="0" collapsed="false">
      <c r="A130" s="0" t="n">
        <f aca="false">A129+1</f>
        <v>126</v>
      </c>
      <c r="B130" s="311" t="s">
        <v>1145</v>
      </c>
      <c r="C130" s="36" t="str">
        <f aca="false">IF(LEFT(B130,3)="2.5", MID(B130,7,2),LEFT(B130,2))</f>
        <v>26</v>
      </c>
      <c r="D130" s="31" t="s">
        <v>177</v>
      </c>
      <c r="E130" s="144"/>
      <c r="F130" s="31"/>
      <c r="G130" s="31"/>
      <c r="H130" s="27" t="e">
        <f aca="false" t="array" ref="H130:H130">INDEX(Cable_L!$B$3:$B$80,MATCH(1,COUNTIFS(C130,Cable_L!$A$3:$A$80,$D130,Cable_L!$C$3:$C$80),0))</f>
        <v>#NAME?</v>
      </c>
      <c r="I130" s="27"/>
      <c r="J130" s="294" t="e">
        <f aca="false">_xlfn.CONCAT(B130,"  ",H130)</f>
        <v>#NAME?</v>
      </c>
      <c r="K130" s="144"/>
      <c r="L130" s="31"/>
      <c r="M130" s="31"/>
      <c r="N130" s="295"/>
    </row>
    <row r="131" customFormat="false" ht="15" hidden="false" customHeight="false" outlineLevel="0" collapsed="false">
      <c r="A131" s="0" t="n">
        <f aca="false">A130+1</f>
        <v>127</v>
      </c>
      <c r="B131" s="312" t="s">
        <v>1116</v>
      </c>
      <c r="C131" s="36" t="str">
        <f aca="false">IF(LEFT(B131,3)="2.5", MID(B131,7,2),LEFT(B131,2))</f>
        <v>26</v>
      </c>
      <c r="D131" s="31" t="s">
        <v>177</v>
      </c>
      <c r="E131" s="49"/>
      <c r="F131" s="31"/>
      <c r="G131" s="31"/>
      <c r="H131" s="27" t="e">
        <f aca="false" t="array" ref="H131:H131">INDEX(Cable_L!$B$3:$B$80,MATCH(1,COUNTIFS(C131,Cable_L!$A$3:$A$80,$D131,Cable_L!$C$3:$C$80),0))</f>
        <v>#NAME?</v>
      </c>
      <c r="I131" s="27"/>
      <c r="J131" s="294" t="e">
        <f aca="false">_xlfn.CONCAT(B131,"  ",H131)</f>
        <v>#NAME?</v>
      </c>
      <c r="K131" s="144"/>
      <c r="L131" s="31"/>
      <c r="M131" s="31"/>
      <c r="N131" s="295"/>
    </row>
    <row r="132" customFormat="false" ht="15" hidden="false" customHeight="false" outlineLevel="0" collapsed="false">
      <c r="A132" s="0" t="n">
        <f aca="false">A131+1</f>
        <v>128</v>
      </c>
      <c r="B132" s="312" t="s">
        <v>1054</v>
      </c>
      <c r="C132" s="36" t="str">
        <f aca="false">IF(LEFT(B132,3)="2.5", MID(B132,7,2),LEFT(B132,2))</f>
        <v>26</v>
      </c>
      <c r="D132" s="31" t="s">
        <v>177</v>
      </c>
      <c r="E132" s="49"/>
      <c r="F132" s="31"/>
      <c r="G132" s="31"/>
      <c r="H132" s="27" t="e">
        <f aca="false" t="array" ref="H132:H132">INDEX(Cable_L!$B$3:$B$80,MATCH(1,COUNTIFS(C132,Cable_L!$A$3:$A$80,$D132,Cable_L!$C$3:$C$80),0))</f>
        <v>#NAME?</v>
      </c>
      <c r="I132" s="27"/>
      <c r="J132" s="294" t="e">
        <f aca="false">_xlfn.CONCAT(B132,"  ",H132)</f>
        <v>#NAME?</v>
      </c>
      <c r="K132" s="144"/>
      <c r="L132" s="31"/>
      <c r="M132" s="31"/>
      <c r="N132" s="295"/>
    </row>
    <row r="133" customFormat="false" ht="15" hidden="false" customHeight="false" outlineLevel="0" collapsed="false">
      <c r="A133" s="0" t="n">
        <f aca="false">A132+1</f>
        <v>129</v>
      </c>
      <c r="B133" s="312" t="s">
        <v>1141</v>
      </c>
      <c r="C133" s="36" t="str">
        <f aca="false">IF(LEFT(B133,3)="2.5", MID(B133,7,2),LEFT(B133,2))</f>
        <v>26</v>
      </c>
      <c r="D133" s="31" t="s">
        <v>177</v>
      </c>
      <c r="E133" s="49"/>
      <c r="F133" s="31"/>
      <c r="G133" s="31"/>
      <c r="H133" s="27" t="e">
        <f aca="false" t="array" ref="H133:H133">INDEX(Cable_L!$B$3:$B$80,MATCH(1,COUNTIFS(C133,Cable_L!$A$3:$A$80,$D133,Cable_L!$C$3:$C$80),0))</f>
        <v>#NAME?</v>
      </c>
      <c r="I133" s="27"/>
      <c r="J133" s="294" t="e">
        <f aca="false">_xlfn.CONCAT(B133,"  ",H133)</f>
        <v>#NAME?</v>
      </c>
      <c r="K133" s="144"/>
      <c r="L133" s="31"/>
      <c r="M133" s="31"/>
      <c r="N133" s="295"/>
    </row>
    <row r="134" customFormat="false" ht="15" hidden="false" customHeight="false" outlineLevel="0" collapsed="false">
      <c r="A134" s="0" t="n">
        <f aca="false">A133+1</f>
        <v>130</v>
      </c>
      <c r="B134" s="312" t="s">
        <v>1125</v>
      </c>
      <c r="C134" s="36" t="str">
        <f aca="false">IF(LEFT(B134,3)="2.5", MID(B134,7,2),LEFT(B134,2))</f>
        <v>26</v>
      </c>
      <c r="D134" s="31" t="s">
        <v>177</v>
      </c>
      <c r="E134" s="49"/>
      <c r="F134" s="31"/>
      <c r="G134" s="31"/>
      <c r="H134" s="27" t="e">
        <f aca="false" t="array" ref="H134:H134">INDEX(Cable_L!$B$3:$B$80,MATCH(1,COUNTIFS(C134,Cable_L!$A$3:$A$80,$D134,Cable_L!$C$3:$C$80),0))</f>
        <v>#NAME?</v>
      </c>
      <c r="I134" s="27"/>
      <c r="J134" s="294" t="e">
        <f aca="false">_xlfn.CONCAT(B134,"  ",H134)</f>
        <v>#NAME?</v>
      </c>
      <c r="K134" s="144"/>
      <c r="L134" s="31"/>
      <c r="M134" s="31"/>
      <c r="N134" s="295"/>
    </row>
    <row r="135" customFormat="false" ht="15" hidden="false" customHeight="false" outlineLevel="0" collapsed="false">
      <c r="A135" s="0" t="n">
        <f aca="false">A134+1</f>
        <v>131</v>
      </c>
      <c r="B135" s="312" t="s">
        <v>1075</v>
      </c>
      <c r="C135" s="36" t="str">
        <f aca="false">IF(LEFT(B135,3)="2.5", MID(B135,7,2),LEFT(B135,2))</f>
        <v>27</v>
      </c>
      <c r="D135" s="31" t="s">
        <v>177</v>
      </c>
      <c r="E135" s="49"/>
      <c r="F135" s="31"/>
      <c r="G135" s="31"/>
      <c r="H135" s="27" t="e">
        <f aca="false" t="array" ref="H135:H135">INDEX(Cable_L!$B$3:$B$80,MATCH(1,COUNTIFS(C135,Cable_L!$A$3:$A$80,$D135,Cable_L!$C$3:$C$80),0))</f>
        <v>#NAME?</v>
      </c>
      <c r="I135" s="27"/>
      <c r="J135" s="294" t="e">
        <f aca="false">_xlfn.CONCAT(B135,"  ",H135)</f>
        <v>#NAME?</v>
      </c>
      <c r="K135" s="144"/>
      <c r="L135" s="31"/>
      <c r="M135" s="31"/>
      <c r="N135" s="295"/>
    </row>
    <row r="136" customFormat="false" ht="15" hidden="false" customHeight="false" outlineLevel="0" collapsed="false">
      <c r="A136" s="0" t="n">
        <f aca="false">A135+1</f>
        <v>132</v>
      </c>
      <c r="B136" s="312" t="s">
        <v>1071</v>
      </c>
      <c r="C136" s="36" t="str">
        <f aca="false">IF(LEFT(B136,3)="2.5", MID(B136,7,2),LEFT(B136,2))</f>
        <v>27</v>
      </c>
      <c r="D136" s="31" t="s">
        <v>177</v>
      </c>
      <c r="E136" s="49"/>
      <c r="F136" s="31"/>
      <c r="G136" s="31"/>
      <c r="H136" s="27" t="e">
        <f aca="false" t="array" ref="H136:H136">INDEX(Cable_L!$B$3:$B$80,MATCH(1,COUNTIFS(C136,Cable_L!$A$3:$A$80,$D136,Cable_L!$C$3:$C$80),0))</f>
        <v>#NAME?</v>
      </c>
      <c r="I136" s="27"/>
      <c r="J136" s="294" t="e">
        <f aca="false">_xlfn.CONCAT(B136,"  ",H136)</f>
        <v>#NAME?</v>
      </c>
      <c r="K136" s="144"/>
      <c r="L136" s="31"/>
      <c r="M136" s="31"/>
      <c r="N136" s="295"/>
    </row>
    <row r="137" customFormat="false" ht="15" hidden="false" customHeight="false" outlineLevel="0" collapsed="false">
      <c r="A137" s="0" t="n">
        <f aca="false">A136+1</f>
        <v>133</v>
      </c>
      <c r="B137" s="311" t="s">
        <v>1129</v>
      </c>
      <c r="C137" s="36" t="str">
        <f aca="false">IF(LEFT(B137,3)="2.5", MID(B137,7,2),LEFT(B137,2))</f>
        <v>27</v>
      </c>
      <c r="D137" s="31" t="s">
        <v>177</v>
      </c>
      <c r="E137" s="144"/>
      <c r="F137" s="31"/>
      <c r="G137" s="31"/>
      <c r="H137" s="27" t="e">
        <f aca="false" t="array" ref="H137:H137">INDEX(Cable_L!$B$3:$B$80,MATCH(1,COUNTIFS(C137,Cable_L!$A$3:$A$80,$D137,Cable_L!$C$3:$C$80),0))</f>
        <v>#NAME?</v>
      </c>
      <c r="I137" s="27"/>
      <c r="J137" s="294" t="e">
        <f aca="false">_xlfn.CONCAT(B137,"  ",H137)</f>
        <v>#NAME?</v>
      </c>
      <c r="K137" s="144"/>
      <c r="L137" s="31"/>
      <c r="M137" s="31"/>
      <c r="N137" s="295"/>
    </row>
    <row r="138" customFormat="false" ht="15" hidden="false" customHeight="false" outlineLevel="0" collapsed="false">
      <c r="A138" s="0" t="n">
        <f aca="false">A137+1</f>
        <v>134</v>
      </c>
      <c r="B138" s="312" t="s">
        <v>1137</v>
      </c>
      <c r="C138" s="36" t="str">
        <f aca="false">IF(LEFT(B138,3)="2.5", MID(B138,7,2),LEFT(B138,2))</f>
        <v>27</v>
      </c>
      <c r="D138" s="31" t="s">
        <v>177</v>
      </c>
      <c r="E138" s="49"/>
      <c r="F138" s="31"/>
      <c r="G138" s="131"/>
      <c r="H138" s="27" t="e">
        <f aca="false" t="array" ref="H138:H138">INDEX(Cable_L!$B$3:$B$80,MATCH(1,COUNTIFS(C138,Cable_L!$A$3:$A$80,$D138,Cable_L!$C$3:$C$80),0))</f>
        <v>#NAME?</v>
      </c>
      <c r="I138" s="27"/>
      <c r="J138" s="294" t="e">
        <f aca="false">_xlfn.CONCAT(B138,"  ",H138)</f>
        <v>#NAME?</v>
      </c>
      <c r="K138" s="144"/>
      <c r="L138" s="31"/>
      <c r="M138" s="31"/>
      <c r="N138" s="295"/>
    </row>
    <row r="139" customFormat="false" ht="15" hidden="false" customHeight="false" outlineLevel="0" collapsed="false">
      <c r="A139" s="0" t="n">
        <f aca="false">A138+1</f>
        <v>135</v>
      </c>
      <c r="B139" s="312" t="s">
        <v>1088</v>
      </c>
      <c r="C139" s="36" t="str">
        <f aca="false">IF(LEFT(B139,3)="2.5", MID(B139,7,2),LEFT(B139,2))</f>
        <v>27</v>
      </c>
      <c r="D139" s="31" t="s">
        <v>177</v>
      </c>
      <c r="E139" s="49"/>
      <c r="F139" s="31"/>
      <c r="G139" s="131"/>
      <c r="H139" s="27" t="e">
        <f aca="false" t="array" ref="H139:H139">INDEX(Cable_L!$B$3:$B$80,MATCH(1,COUNTIFS(C139,Cable_L!$A$3:$A$80,$D139,Cable_L!$C$3:$C$80),0))</f>
        <v>#NAME?</v>
      </c>
      <c r="I139" s="27"/>
      <c r="J139" s="294" t="e">
        <f aca="false">_xlfn.CONCAT(B139,"  ",H139)</f>
        <v>#NAME?</v>
      </c>
      <c r="K139" s="144"/>
      <c r="L139" s="31"/>
      <c r="M139" s="31"/>
      <c r="N139" s="295"/>
    </row>
    <row r="140" customFormat="false" ht="15" hidden="false" customHeight="false" outlineLevel="0" collapsed="false">
      <c r="A140" s="0" t="n">
        <f aca="false">A139+1</f>
        <v>136</v>
      </c>
      <c r="B140" s="312" t="s">
        <v>1092</v>
      </c>
      <c r="C140" s="36" t="str">
        <f aca="false">IF(LEFT(B140,3)="2.5", MID(B140,7,2),LEFT(B140,2))</f>
        <v>27</v>
      </c>
      <c r="D140" s="31" t="s">
        <v>177</v>
      </c>
      <c r="E140" s="144"/>
      <c r="F140" s="31"/>
      <c r="G140" s="31"/>
      <c r="H140" s="27" t="e">
        <f aca="false" t="array" ref="H140:H140">INDEX(Cable_L!$B$3:$B$80,MATCH(1,COUNTIFS(C140,Cable_L!$A$3:$A$80,$D140,Cable_L!$C$3:$C$80),0))</f>
        <v>#NAME?</v>
      </c>
      <c r="I140" s="27"/>
      <c r="J140" s="294" t="e">
        <f aca="false">_xlfn.CONCAT(B140,"  ",H140)</f>
        <v>#NAME?</v>
      </c>
      <c r="K140" s="144"/>
      <c r="L140" s="31"/>
      <c r="M140" s="31"/>
      <c r="N140" s="295"/>
    </row>
    <row r="141" customFormat="false" ht="15" hidden="false" customHeight="false" outlineLevel="0" collapsed="false">
      <c r="A141" s="0" t="n">
        <f aca="false">A140+1</f>
        <v>137</v>
      </c>
      <c r="B141" s="313" t="s">
        <v>1034</v>
      </c>
      <c r="C141" s="36" t="str">
        <f aca="false">IF(LEFT(B141,3)="2.5", MID(B141,7,2),LEFT(B141,2))</f>
        <v>27</v>
      </c>
      <c r="D141" s="31" t="s">
        <v>177</v>
      </c>
      <c r="E141" s="144"/>
      <c r="F141" s="31"/>
      <c r="G141" s="31"/>
      <c r="H141" s="27" t="e">
        <f aca="false" t="array" ref="H141:H141">INDEX(Cable_L!$B$3:$B$80,MATCH(1,COUNTIFS(C141,Cable_L!$A$3:$A$80,$D141,Cable_L!$C$3:$C$80),0))</f>
        <v>#NAME?</v>
      </c>
      <c r="I141" s="27"/>
      <c r="J141" s="294" t="e">
        <f aca="false">_xlfn.CONCAT(B141,"  ",H141)</f>
        <v>#NAME?</v>
      </c>
      <c r="K141" s="144"/>
      <c r="L141" s="31"/>
      <c r="M141" s="31"/>
      <c r="N141" s="295"/>
    </row>
    <row r="142" customFormat="false" ht="15" hidden="false" customHeight="false" outlineLevel="0" collapsed="false">
      <c r="A142" s="0" t="n">
        <f aca="false">A141+1</f>
        <v>138</v>
      </c>
      <c r="B142" s="314" t="s">
        <v>1030</v>
      </c>
      <c r="C142" s="36" t="str">
        <f aca="false">IF(LEFT(B142,3)="2.5", MID(B142,7,2),LEFT(B142,2))</f>
        <v>27</v>
      </c>
      <c r="D142" s="14" t="s">
        <v>177</v>
      </c>
      <c r="E142" s="227"/>
      <c r="H142" s="27" t="e">
        <f aca="false" t="array" ref="H142:H142">INDEX(Cable_L!$B$3:$B$80,MATCH(1,COUNTIFS(C142,Cable_L!$A$3:$A$80,$D142,Cable_L!$C$3:$C$80),0))</f>
        <v>#NAME?</v>
      </c>
      <c r="I142" s="27"/>
      <c r="J142" s="294" t="e">
        <f aca="false">_xlfn.CONCAT(B142,"  ",H142)</f>
        <v>#NAME?</v>
      </c>
      <c r="K142" s="315"/>
      <c r="N142" s="295"/>
    </row>
    <row r="143" customFormat="false" ht="15" hidden="false" customHeight="false" outlineLevel="0" collapsed="false">
      <c r="A143" s="0" t="n">
        <f aca="false">A142+1</f>
        <v>139</v>
      </c>
      <c r="B143" s="312" t="s">
        <v>1186</v>
      </c>
      <c r="C143" s="36" t="str">
        <f aca="false">IF(LEFT(B143,3)="2.5", MID(B143,7,2),LEFT(B143,2))</f>
        <v>28</v>
      </c>
      <c r="D143" s="31" t="s">
        <v>177</v>
      </c>
      <c r="E143" s="49"/>
      <c r="F143" s="31"/>
      <c r="G143" s="31"/>
      <c r="H143" s="27" t="e">
        <f aca="false" t="array" ref="H143:H143">INDEX(Cable_L!$B$3:$B$80,MATCH(1,COUNTIFS(C143,Cable_L!$A$3:$A$80,$D143,Cable_L!$C$3:$C$80),0))</f>
        <v>#NAME?</v>
      </c>
      <c r="I143" s="27"/>
      <c r="J143" s="294" t="e">
        <f aca="false">_xlfn.CONCAT(B143,"  ",H143)</f>
        <v>#NAME?</v>
      </c>
      <c r="K143" s="144"/>
      <c r="L143" s="31"/>
      <c r="M143" s="31"/>
      <c r="N143" s="295"/>
    </row>
    <row r="144" customFormat="false" ht="15" hidden="false" customHeight="false" outlineLevel="0" collapsed="false">
      <c r="A144" s="0" t="n">
        <f aca="false">A143+1</f>
        <v>140</v>
      </c>
      <c r="B144" s="312" t="s">
        <v>1183</v>
      </c>
      <c r="C144" s="36" t="str">
        <f aca="false">IF(LEFT(B144,3)="2.5", MID(B144,7,2),LEFT(B144,2))</f>
        <v>28</v>
      </c>
      <c r="D144" s="31" t="s">
        <v>177</v>
      </c>
      <c r="E144" s="129"/>
      <c r="F144" s="31"/>
      <c r="G144" s="31"/>
      <c r="H144" s="27" t="e">
        <f aca="false" t="array" ref="H144:H144">INDEX(Cable_L!$B$3:$B$80,MATCH(1,COUNTIFS(C144,Cable_L!$A$3:$A$80,$D144,Cable_L!$C$3:$C$80),0))</f>
        <v>#NAME?</v>
      </c>
      <c r="I144" s="27"/>
      <c r="J144" s="294" t="e">
        <f aca="false">_xlfn.CONCAT(B144,"  ",H144)</f>
        <v>#NAME?</v>
      </c>
      <c r="K144" s="144"/>
      <c r="L144" s="31"/>
      <c r="M144" s="31"/>
      <c r="N144" s="295"/>
    </row>
    <row r="145" customFormat="false" ht="15" hidden="false" customHeight="false" outlineLevel="0" collapsed="false">
      <c r="A145" s="0" t="n">
        <f aca="false">A144+1</f>
        <v>141</v>
      </c>
      <c r="B145" s="313" t="s">
        <v>1222</v>
      </c>
      <c r="C145" s="36" t="str">
        <f aca="false">IF(LEFT(B145,3)="2.5", MID(B145,7,2),LEFT(B145,2))</f>
        <v>28</v>
      </c>
      <c r="D145" s="31" t="s">
        <v>177</v>
      </c>
      <c r="E145" s="144"/>
      <c r="F145" s="31"/>
      <c r="G145" s="31"/>
      <c r="H145" s="27" t="e">
        <f aca="false" t="array" ref="H145:H145">INDEX(Cable_L!$B$3:$B$80,MATCH(1,COUNTIFS(C145,Cable_L!$A$3:$A$80,$D145,Cable_L!$C$3:$C$80),0))</f>
        <v>#NAME?</v>
      </c>
      <c r="I145" s="27"/>
      <c r="J145" s="294" t="e">
        <f aca="false">_xlfn.CONCAT(B145,"  ",H145)</f>
        <v>#NAME?</v>
      </c>
      <c r="K145" s="144"/>
      <c r="L145" s="31"/>
      <c r="M145" s="31"/>
      <c r="N145" s="295"/>
    </row>
    <row r="146" customFormat="false" ht="15" hidden="false" customHeight="false" outlineLevel="0" collapsed="false">
      <c r="A146" s="0" t="n">
        <f aca="false">A145+1</f>
        <v>142</v>
      </c>
      <c r="B146" s="314" t="s">
        <v>1228</v>
      </c>
      <c r="C146" s="36" t="str">
        <f aca="false">IF(LEFT(B146,3)="2.5", MID(B146,7,2),LEFT(B146,2))</f>
        <v>28</v>
      </c>
      <c r="D146" s="31" t="s">
        <v>177</v>
      </c>
      <c r="E146" s="129"/>
      <c r="F146" s="31"/>
      <c r="G146" s="31"/>
      <c r="H146" s="27" t="e">
        <f aca="false" t="array" ref="H146:H146">INDEX(Cable_L!$B$3:$B$80,MATCH(1,COUNTIFS(C146,Cable_L!$A$3:$A$80,$D146,Cable_L!$C$3:$C$80),0))</f>
        <v>#NAME?</v>
      </c>
      <c r="I146" s="27"/>
      <c r="J146" s="294" t="e">
        <f aca="false">_xlfn.CONCAT(B146,"  ",H146)</f>
        <v>#NAME?</v>
      </c>
      <c r="K146" s="144"/>
      <c r="L146" s="31"/>
      <c r="M146" s="31"/>
      <c r="N146" s="295"/>
    </row>
    <row r="147" customFormat="false" ht="15" hidden="false" customHeight="false" outlineLevel="0" collapsed="false">
      <c r="A147" s="0" t="n">
        <f aca="false">A146+1</f>
        <v>143</v>
      </c>
      <c r="B147" s="312" t="s">
        <v>1194</v>
      </c>
      <c r="C147" s="36" t="str">
        <f aca="false">IF(LEFT(B147,3)="2.5", MID(B147,7,2),LEFT(B147,2))</f>
        <v>28</v>
      </c>
      <c r="D147" s="31" t="s">
        <v>177</v>
      </c>
      <c r="E147" s="129"/>
      <c r="F147" s="31"/>
      <c r="G147" s="31"/>
      <c r="H147" s="27" t="e">
        <f aca="false" t="array" ref="H147:H147">INDEX(Cable_L!$B$3:$B$80,MATCH(1,COUNTIFS(C147,Cable_L!$A$3:$A$80,$D147,Cable_L!$C$3:$C$80),0))</f>
        <v>#NAME?</v>
      </c>
      <c r="I147" s="27"/>
      <c r="J147" s="294" t="e">
        <f aca="false">_xlfn.CONCAT(B147,"  ",H147)</f>
        <v>#NAME?</v>
      </c>
      <c r="K147" s="144"/>
      <c r="L147" s="31"/>
      <c r="M147" s="31"/>
      <c r="N147" s="295"/>
    </row>
    <row r="148" customFormat="false" ht="15" hidden="false" customHeight="false" outlineLevel="0" collapsed="false">
      <c r="A148" s="0" t="n">
        <f aca="false">A147+1</f>
        <v>144</v>
      </c>
      <c r="B148" s="312" t="s">
        <v>1197</v>
      </c>
      <c r="C148" s="36" t="str">
        <f aca="false">IF(LEFT(B148,3)="2.5", MID(B148,7,2),LEFT(B148,2))</f>
        <v>28</v>
      </c>
      <c r="D148" s="31" t="s">
        <v>177</v>
      </c>
      <c r="E148" s="129"/>
      <c r="F148" s="31"/>
      <c r="G148" s="31"/>
      <c r="H148" s="27" t="e">
        <f aca="false" t="array" ref="H148:H148">INDEX(Cable_L!$B$3:$B$80,MATCH(1,COUNTIFS(C148,Cable_L!$A$3:$A$80,$D148,Cable_L!$C$3:$C$80),0))</f>
        <v>#NAME?</v>
      </c>
      <c r="I148" s="27"/>
      <c r="J148" s="294" t="e">
        <f aca="false">_xlfn.CONCAT(B148,"  ",H148)</f>
        <v>#NAME?</v>
      </c>
      <c r="K148" s="144"/>
      <c r="L148" s="31"/>
      <c r="M148" s="31"/>
      <c r="N148" s="295"/>
    </row>
    <row r="149" customFormat="false" ht="15" hidden="false" customHeight="false" outlineLevel="0" collapsed="false">
      <c r="A149" s="0" t="n">
        <f aca="false">A148+1</f>
        <v>145</v>
      </c>
      <c r="B149" s="312" t="s">
        <v>1155</v>
      </c>
      <c r="C149" s="36" t="str">
        <f aca="false">IF(LEFT(B149,3)="2.5", MID(B149,7,2),LEFT(B149,2))</f>
        <v>28</v>
      </c>
      <c r="D149" s="31" t="s">
        <v>177</v>
      </c>
      <c r="E149" s="144"/>
      <c r="F149" s="31"/>
      <c r="G149" s="31"/>
      <c r="H149" s="27" t="e">
        <f aca="false" t="array" ref="H149:H149">INDEX(Cable_L!$B$3:$B$80,MATCH(1,COUNTIFS(C149,Cable_L!$A$3:$A$80,$D149,Cable_L!$C$3:$C$80),0))</f>
        <v>#NAME?</v>
      </c>
      <c r="I149" s="27"/>
      <c r="J149" s="294" t="e">
        <f aca="false">_xlfn.CONCAT(B149,"  ",H149)</f>
        <v>#NAME?</v>
      </c>
      <c r="K149" s="144"/>
      <c r="L149" s="31"/>
      <c r="M149" s="31"/>
      <c r="N149" s="295"/>
    </row>
    <row r="150" customFormat="false" ht="15" hidden="false" customHeight="false" outlineLevel="0" collapsed="false">
      <c r="A150" s="0" t="n">
        <f aca="false">A149+1</f>
        <v>146</v>
      </c>
      <c r="B150" s="311" t="s">
        <v>1152</v>
      </c>
      <c r="C150" s="36" t="str">
        <f aca="false">IF(LEFT(B150,3)="2.5", MID(B150,7,2),LEFT(B150,2))</f>
        <v>28</v>
      </c>
      <c r="D150" s="31" t="s">
        <v>177</v>
      </c>
      <c r="E150" s="144"/>
      <c r="F150" s="31"/>
      <c r="G150" s="31"/>
      <c r="H150" s="27" t="e">
        <f aca="false" t="array" ref="H150:H150">INDEX(Cable_L!$B$3:$B$80,MATCH(1,COUNTIFS(C150,Cable_L!$A$3:$A$80,$D150,Cable_L!$C$3:$C$80),0))</f>
        <v>#NAME?</v>
      </c>
      <c r="I150" s="27"/>
      <c r="J150" s="294" t="e">
        <f aca="false">_xlfn.CONCAT(B150,"  ",H150)</f>
        <v>#NAME?</v>
      </c>
      <c r="K150" s="144"/>
      <c r="L150" s="31"/>
      <c r="M150" s="31"/>
      <c r="N150" s="295"/>
    </row>
    <row r="151" customFormat="false" ht="15" hidden="false" customHeight="false" outlineLevel="0" collapsed="false">
      <c r="A151" s="0" t="n">
        <f aca="false">A150+1</f>
        <v>147</v>
      </c>
      <c r="B151" s="312" t="s">
        <v>1291</v>
      </c>
      <c r="C151" s="36" t="str">
        <f aca="false">IF(LEFT(B151,3)="2.5", MID(B151,7,2),LEFT(B151,2))</f>
        <v>29</v>
      </c>
      <c r="D151" s="31" t="s">
        <v>177</v>
      </c>
      <c r="E151" s="129"/>
      <c r="F151" s="31"/>
      <c r="G151" s="31"/>
      <c r="H151" s="27" t="e">
        <f aca="false" t="array" ref="H151:H151">INDEX(Cable_L!$B$3:$B$80,MATCH(1,COUNTIFS(C151,Cable_L!$A$3:$A$80,$D151,Cable_L!$C$3:$C$80),0))</f>
        <v>#NAME?</v>
      </c>
      <c r="I151" s="27"/>
      <c r="J151" s="294" t="e">
        <f aca="false">_xlfn.CONCAT(B151,"  ",H151)</f>
        <v>#NAME?</v>
      </c>
      <c r="K151" s="144"/>
      <c r="L151" s="31"/>
      <c r="M151" s="31"/>
      <c r="N151" s="295"/>
    </row>
    <row r="152" customFormat="false" ht="15" hidden="false" customHeight="false" outlineLevel="0" collapsed="false">
      <c r="A152" s="0" t="n">
        <f aca="false">A151+1</f>
        <v>148</v>
      </c>
      <c r="B152" s="312" t="s">
        <v>1294</v>
      </c>
      <c r="C152" s="36" t="str">
        <f aca="false">IF(LEFT(B152,3)="2.5", MID(B152,7,2),LEFT(B152,2))</f>
        <v>29</v>
      </c>
      <c r="D152" s="31" t="s">
        <v>177</v>
      </c>
      <c r="E152" s="129"/>
      <c r="F152" s="31"/>
      <c r="G152" s="31"/>
      <c r="H152" s="27" t="e">
        <f aca="false" t="array" ref="H152:H152">INDEX(Cable_L!$B$3:$B$80,MATCH(1,COUNTIFS(C152,Cable_L!$A$3:$A$80,$D152,Cable_L!$C$3:$C$80),0))</f>
        <v>#NAME?</v>
      </c>
      <c r="I152" s="27"/>
      <c r="J152" s="294" t="e">
        <f aca="false">_xlfn.CONCAT(B152,"  ",H152)</f>
        <v>#NAME?</v>
      </c>
      <c r="K152" s="144"/>
      <c r="L152" s="31"/>
      <c r="M152" s="31"/>
      <c r="N152" s="295"/>
    </row>
    <row r="153" customFormat="false" ht="15" hidden="false" customHeight="false" outlineLevel="0" collapsed="false">
      <c r="A153" s="0" t="n">
        <f aca="false">A152+1</f>
        <v>149</v>
      </c>
      <c r="B153" s="312" t="s">
        <v>1297</v>
      </c>
      <c r="C153" s="36" t="str">
        <f aca="false">IF(LEFT(B153,3)="2.5", MID(B153,7,2),LEFT(B153,2))</f>
        <v>29</v>
      </c>
      <c r="D153" s="31" t="s">
        <v>177</v>
      </c>
      <c r="E153" s="49"/>
      <c r="F153" s="31"/>
      <c r="G153" s="31"/>
      <c r="H153" s="27" t="e">
        <f aca="false" t="array" ref="H153:H153">INDEX(Cable_L!$B$3:$B$80,MATCH(1,COUNTIFS(C153,Cable_L!$A$3:$A$80,$D153,Cable_L!$C$3:$C$80),0))</f>
        <v>#NAME?</v>
      </c>
      <c r="I153" s="27"/>
      <c r="J153" s="294" t="e">
        <f aca="false">_xlfn.CONCAT(B153,"  ",H153)</f>
        <v>#NAME?</v>
      </c>
      <c r="K153" s="144"/>
      <c r="L153" s="31"/>
      <c r="M153" s="31"/>
      <c r="N153" s="295"/>
    </row>
    <row r="154" customFormat="false" ht="15" hidden="false" customHeight="false" outlineLevel="0" collapsed="false">
      <c r="A154" s="0" t="n">
        <f aca="false">A153+1</f>
        <v>150</v>
      </c>
      <c r="B154" s="313" t="s">
        <v>1252</v>
      </c>
      <c r="C154" s="36" t="str">
        <f aca="false">IF(LEFT(B154,3)="2.5", MID(B154,7,2),LEFT(B154,2))</f>
        <v>29</v>
      </c>
      <c r="D154" s="31" t="s">
        <v>177</v>
      </c>
      <c r="E154" s="144"/>
      <c r="F154" s="31"/>
      <c r="G154" s="31"/>
      <c r="H154" s="27" t="e">
        <f aca="false" t="array" ref="H154:H154">INDEX(Cable_L!$B$3:$B$80,MATCH(1,COUNTIFS(C154,Cable_L!$A$3:$A$80,$D154,Cable_L!$C$3:$C$80),0))</f>
        <v>#NAME?</v>
      </c>
      <c r="I154" s="27"/>
      <c r="J154" s="294" t="e">
        <f aca="false">_xlfn.CONCAT(B154,"  ",H154)</f>
        <v>#NAME?</v>
      </c>
      <c r="K154" s="144"/>
      <c r="L154" s="31"/>
      <c r="M154" s="31"/>
      <c r="N154" s="295"/>
    </row>
    <row r="155" customFormat="false" ht="15" hidden="false" customHeight="false" outlineLevel="0" collapsed="false">
      <c r="A155" s="0" t="n">
        <f aca="false">A154+1</f>
        <v>151</v>
      </c>
      <c r="B155" s="296" t="s">
        <v>432</v>
      </c>
      <c r="C155" s="36" t="str">
        <f aca="false">IF(LEFT(B155,3)="2.5", MID(B155,7,2),LEFT(B155,2))</f>
        <v>3 </v>
      </c>
      <c r="D155" s="31" t="s">
        <v>58</v>
      </c>
      <c r="E155" s="48"/>
      <c r="F155" s="31"/>
      <c r="G155" s="316"/>
      <c r="H155" s="27" t="e">
        <f aca="false" t="array" ref="H155:H155">INDEX(Cable_L!$B$3:$B$80,MATCH(1,COUNTIFS(C155,Cable_L!$A$3:$A$80,$D155,Cable_L!$C$3:$C$80),0))</f>
        <v>#NAME?</v>
      </c>
      <c r="I155" s="27"/>
      <c r="J155" s="294" t="e">
        <f aca="false">_xlfn.CONCAT(B155,"  ",H155)</f>
        <v>#NAME?</v>
      </c>
      <c r="K155" s="297"/>
      <c r="L155" s="31"/>
      <c r="M155" s="31"/>
      <c r="N155" s="295"/>
    </row>
    <row r="156" customFormat="false" ht="15" hidden="false" customHeight="false" outlineLevel="0" collapsed="false">
      <c r="A156" s="0" t="n">
        <f aca="false">A155+1</f>
        <v>152</v>
      </c>
      <c r="B156" s="298" t="s">
        <v>473</v>
      </c>
      <c r="C156" s="36" t="str">
        <f aca="false">IF(LEFT(B156,3)="2.5", MID(B156,7,2),LEFT(B156,2))</f>
        <v>3 </v>
      </c>
      <c r="D156" s="31" t="s">
        <v>58</v>
      </c>
      <c r="E156" s="48"/>
      <c r="F156" s="31"/>
      <c r="G156" s="305"/>
      <c r="H156" s="27" t="e">
        <f aca="false" t="array" ref="H156:H156">INDEX(Cable_L!$B$3:$B$80,MATCH(1,COUNTIFS(C156,Cable_L!$A$3:$A$80,$D156,Cable_L!$C$3:$C$80),0))</f>
        <v>#NAME?</v>
      </c>
      <c r="I156" s="27"/>
      <c r="J156" s="294" t="e">
        <f aca="false">_xlfn.CONCAT(B156,"  ",H156)</f>
        <v>#NAME?</v>
      </c>
      <c r="K156" s="297"/>
      <c r="L156" s="31"/>
      <c r="N156" s="295"/>
    </row>
    <row r="157" customFormat="false" ht="15" hidden="false" customHeight="false" outlineLevel="0" collapsed="false">
      <c r="A157" s="0" t="n">
        <f aca="false">A156+1</f>
        <v>153</v>
      </c>
      <c r="B157" s="298" t="s">
        <v>421</v>
      </c>
      <c r="C157" s="36" t="str">
        <f aca="false">IF(LEFT(B157,3)="2.5", MID(B157,7,2),LEFT(B157,2))</f>
        <v>3 </v>
      </c>
      <c r="D157" s="31" t="s">
        <v>58</v>
      </c>
      <c r="E157" s="297"/>
      <c r="F157" s="31"/>
      <c r="G157" s="31"/>
      <c r="H157" s="27" t="e">
        <f aca="false" t="array" ref="H157:H157">INDEX(Cable_L!$B$3:$B$80,MATCH(1,COUNTIFS(C157,Cable_L!$A$3:$A$80,$D157,Cable_L!$C$3:$C$80),0))</f>
        <v>#NAME?</v>
      </c>
      <c r="I157" s="27"/>
      <c r="J157" s="294" t="e">
        <f aca="false">_xlfn.CONCAT(B157,"  ",H157)</f>
        <v>#NAME?</v>
      </c>
      <c r="K157" s="297"/>
      <c r="L157" s="31"/>
      <c r="M157" s="31"/>
      <c r="N157" s="295"/>
    </row>
    <row r="158" customFormat="false" ht="15" hidden="false" customHeight="false" outlineLevel="0" collapsed="false">
      <c r="A158" s="0" t="n">
        <f aca="false">A157+1</f>
        <v>154</v>
      </c>
      <c r="B158" s="298" t="s">
        <v>459</v>
      </c>
      <c r="C158" s="36" t="str">
        <f aca="false">IF(LEFT(B158,3)="2.5", MID(B158,7,2),LEFT(B158,2))</f>
        <v>3 </v>
      </c>
      <c r="D158" s="31" t="s">
        <v>58</v>
      </c>
      <c r="E158" s="297"/>
      <c r="F158" s="31"/>
      <c r="G158" s="31"/>
      <c r="H158" s="27" t="e">
        <f aca="false" t="array" ref="H158:H158">INDEX(Cable_L!$B$3:$B$80,MATCH(1,COUNTIFS(C158,Cable_L!$A$3:$A$80,$D158,Cable_L!$C$3:$C$80),0))</f>
        <v>#NAME?</v>
      </c>
      <c r="I158" s="27"/>
      <c r="J158" s="294" t="e">
        <f aca="false">_xlfn.CONCAT(B158,"  ",H158)</f>
        <v>#NAME?</v>
      </c>
      <c r="K158" s="297"/>
      <c r="L158" s="31"/>
      <c r="M158" s="31"/>
      <c r="N158" s="295"/>
    </row>
    <row r="159" customFormat="false" ht="15" hidden="false" customHeight="false" outlineLevel="0" collapsed="false">
      <c r="A159" s="0" t="n">
        <f aca="false">A158+1</f>
        <v>155</v>
      </c>
      <c r="B159" s="307" t="s">
        <v>395</v>
      </c>
      <c r="C159" s="36" t="str">
        <f aca="false">IF(LEFT(B159,3)="2.5", MID(B159,7,2),LEFT(B159,2))</f>
        <v>3 </v>
      </c>
      <c r="D159" s="31" t="s">
        <v>58</v>
      </c>
      <c r="E159" s="297"/>
      <c r="F159" s="31"/>
      <c r="H159" s="27" t="e">
        <f aca="false" t="array" ref="H159:H159">INDEX(Cable_L!$B$3:$B$80,MATCH(1,COUNTIFS(C159,Cable_L!$A$3:$A$80,$D159,Cable_L!$C$3:$C$80),0))</f>
        <v>#NAME?</v>
      </c>
      <c r="I159" s="27"/>
      <c r="J159" s="294" t="e">
        <f aca="false">_xlfn.CONCAT(B159,"  ",H159)</f>
        <v>#NAME?</v>
      </c>
      <c r="K159" s="297"/>
      <c r="L159" s="31"/>
      <c r="N159" s="295"/>
    </row>
    <row r="160" customFormat="false" ht="15" hidden="false" customHeight="false" outlineLevel="0" collapsed="false">
      <c r="A160" s="0" t="n">
        <f aca="false">A159+1</f>
        <v>156</v>
      </c>
      <c r="B160" s="298" t="s">
        <v>387</v>
      </c>
      <c r="C160" s="36" t="str">
        <f aca="false">IF(LEFT(B160,3)="2.5", MID(B160,7,2),LEFT(B160,2))</f>
        <v>3 </v>
      </c>
      <c r="D160" s="31" t="s">
        <v>58</v>
      </c>
      <c r="E160" s="42"/>
      <c r="F160" s="31"/>
      <c r="G160" s="31"/>
      <c r="H160" s="27" t="e">
        <f aca="false" t="array" ref="H160:H160">INDEX(Cable_L!$B$3:$B$80,MATCH(1,COUNTIFS(C160,Cable_L!$A$3:$A$80,$D160,Cable_L!$C$3:$C$80),0))</f>
        <v>#NAME?</v>
      </c>
      <c r="I160" s="27"/>
      <c r="J160" s="294" t="e">
        <f aca="false">_xlfn.CONCAT(B160,"  ",H160)</f>
        <v>#NAME?</v>
      </c>
      <c r="K160" s="297"/>
      <c r="L160" s="31"/>
      <c r="M160" s="31"/>
      <c r="N160" s="295"/>
    </row>
    <row r="161" customFormat="false" ht="15" hidden="false" customHeight="false" outlineLevel="0" collapsed="false">
      <c r="A161" s="0" t="n">
        <f aca="false">A160+1</f>
        <v>157</v>
      </c>
      <c r="B161" s="312" t="s">
        <v>1189</v>
      </c>
      <c r="C161" s="36" t="str">
        <f aca="false">IF(LEFT(B161,3)="2.5", MID(B161,7,2),LEFT(B161,2))</f>
        <v>30</v>
      </c>
      <c r="D161" s="31" t="s">
        <v>177</v>
      </c>
      <c r="E161" s="129"/>
      <c r="F161" s="31"/>
      <c r="G161" s="31"/>
      <c r="H161" s="27" t="e">
        <f aca="false" t="array" ref="H161:H161">INDEX(Cable_L!$B$3:$B$80,MATCH(1,COUNTIFS(C161,Cable_L!$A$3:$A$80,$D161,Cable_L!$C$3:$C$80),0))</f>
        <v>#NAME?</v>
      </c>
      <c r="I161" s="27"/>
      <c r="J161" s="294" t="e">
        <f aca="false">_xlfn.CONCAT(B161,"  ",H161)</f>
        <v>#NAME?</v>
      </c>
      <c r="K161" s="144"/>
      <c r="L161" s="31"/>
      <c r="M161" s="31"/>
      <c r="N161" s="295"/>
    </row>
    <row r="162" customFormat="false" ht="15" hidden="false" customHeight="false" outlineLevel="0" collapsed="false">
      <c r="A162" s="0" t="n">
        <f aca="false">A161+1</f>
        <v>158</v>
      </c>
      <c r="B162" s="311" t="s">
        <v>1174</v>
      </c>
      <c r="C162" s="36" t="str">
        <f aca="false">IF(LEFT(B162,3)="2.5", MID(B162,7,2),LEFT(B162,2))</f>
        <v>30</v>
      </c>
      <c r="D162" s="31" t="s">
        <v>177</v>
      </c>
      <c r="E162" s="144"/>
      <c r="F162" s="31"/>
      <c r="G162" s="31"/>
      <c r="H162" s="27" t="e">
        <f aca="false" t="array" ref="H162:H162">INDEX(Cable_L!$B$3:$B$80,MATCH(1,COUNTIFS(C162,Cable_L!$A$3:$A$80,$D162,Cable_L!$C$3:$C$80),0))</f>
        <v>#NAME?</v>
      </c>
      <c r="I162" s="27"/>
      <c r="J162" s="294" t="e">
        <f aca="false">_xlfn.CONCAT(B162,"  ",H162)</f>
        <v>#NAME?</v>
      </c>
      <c r="K162" s="144"/>
      <c r="L162" s="31"/>
      <c r="M162" s="31"/>
      <c r="N162" s="295"/>
    </row>
    <row r="163" customFormat="false" ht="15" hidden="false" customHeight="false" outlineLevel="0" collapsed="false">
      <c r="A163" s="0" t="n">
        <f aca="false">A162+1</f>
        <v>159</v>
      </c>
      <c r="B163" s="311" t="s">
        <v>1177</v>
      </c>
      <c r="C163" s="36" t="str">
        <f aca="false">IF(LEFT(B163,3)="2.5", MID(B163,7,2),LEFT(B163,2))</f>
        <v>30</v>
      </c>
      <c r="D163" s="31" t="s">
        <v>177</v>
      </c>
      <c r="E163" s="144"/>
      <c r="F163" s="31"/>
      <c r="G163" s="31"/>
      <c r="H163" s="27" t="e">
        <f aca="false" t="array" ref="H163:H163">INDEX(Cable_L!$B$3:$B$80,MATCH(1,COUNTIFS(C163,Cable_L!$A$3:$A$80,$D163,Cable_L!$C$3:$C$80),0))</f>
        <v>#NAME?</v>
      </c>
      <c r="I163" s="27"/>
      <c r="J163" s="294" t="e">
        <f aca="false">_xlfn.CONCAT(B163,"  ",H163)</f>
        <v>#NAME?</v>
      </c>
      <c r="K163" s="144"/>
      <c r="L163" s="31"/>
      <c r="M163" s="31"/>
      <c r="N163" s="295"/>
    </row>
    <row r="164" customFormat="false" ht="15" hidden="false" customHeight="false" outlineLevel="0" collapsed="false">
      <c r="A164" s="0" t="n">
        <f aca="false">A163+1</f>
        <v>160</v>
      </c>
      <c r="B164" s="312" t="s">
        <v>1180</v>
      </c>
      <c r="C164" s="36" t="str">
        <f aca="false">IF(LEFT(B164,3)="2.5", MID(B164,7,2),LEFT(B164,2))</f>
        <v>30</v>
      </c>
      <c r="D164" s="31" t="s">
        <v>177</v>
      </c>
      <c r="E164" s="129"/>
      <c r="F164" s="31"/>
      <c r="G164" s="31"/>
      <c r="H164" s="27" t="e">
        <f aca="false" t="array" ref="H164:H164">INDEX(Cable_L!$B$3:$B$80,MATCH(1,COUNTIFS(C164,Cable_L!$A$3:$A$80,$D164,Cable_L!$C$3:$C$80),0))</f>
        <v>#NAME?</v>
      </c>
      <c r="I164" s="27"/>
      <c r="J164" s="294" t="e">
        <f aca="false">_xlfn.CONCAT(B164,"  ",H164)</f>
        <v>#NAME?</v>
      </c>
      <c r="K164" s="144"/>
      <c r="L164" s="31"/>
      <c r="M164" s="31"/>
      <c r="N164" s="295"/>
    </row>
    <row r="165" customFormat="false" ht="15" hidden="false" customHeight="false" outlineLevel="0" collapsed="false">
      <c r="A165" s="0" t="n">
        <f aca="false">A164+1</f>
        <v>161</v>
      </c>
      <c r="B165" s="312" t="s">
        <v>1164</v>
      </c>
      <c r="C165" s="36" t="str">
        <f aca="false">IF(LEFT(B165,3)="2.5", MID(B165,7,2),LEFT(B165,2))</f>
        <v>30</v>
      </c>
      <c r="D165" s="31" t="s">
        <v>177</v>
      </c>
      <c r="E165" s="129"/>
      <c r="F165" s="31"/>
      <c r="G165" s="31"/>
      <c r="H165" s="27" t="e">
        <f aca="false" t="array" ref="H165:H165">INDEX(Cable_L!$B$3:$B$80,MATCH(1,COUNTIFS(C165,Cable_L!$A$3:$A$80,$D165,Cable_L!$C$3:$C$80),0))</f>
        <v>#NAME?</v>
      </c>
      <c r="I165" s="27"/>
      <c r="J165" s="294" t="e">
        <f aca="false">_xlfn.CONCAT(B165,"  ",H165)</f>
        <v>#NAME?</v>
      </c>
      <c r="K165" s="144"/>
      <c r="L165" s="31"/>
      <c r="M165" s="31"/>
      <c r="N165" s="295"/>
    </row>
    <row r="166" customFormat="false" ht="15" hidden="false" customHeight="false" outlineLevel="0" collapsed="false">
      <c r="A166" s="0" t="n">
        <f aca="false">A165+1</f>
        <v>162</v>
      </c>
      <c r="B166" s="312" t="s">
        <v>1161</v>
      </c>
      <c r="C166" s="36" t="str">
        <f aca="false">IF(LEFT(B166,3)="2.5", MID(B166,7,2),LEFT(B166,2))</f>
        <v>30</v>
      </c>
      <c r="D166" s="31" t="s">
        <v>177</v>
      </c>
      <c r="E166" s="129"/>
      <c r="F166" s="31"/>
      <c r="G166" s="31"/>
      <c r="H166" s="27" t="e">
        <f aca="false" t="array" ref="H166:H166">INDEX(Cable_L!$B$3:$B$80,MATCH(1,COUNTIFS(C166,Cable_L!$A$3:$A$80,$D166,Cable_L!$C$3:$C$80),0))</f>
        <v>#NAME?</v>
      </c>
      <c r="I166" s="27"/>
      <c r="J166" s="294" t="e">
        <f aca="false">_xlfn.CONCAT(B166,"  ",H166)</f>
        <v>#NAME?</v>
      </c>
      <c r="K166" s="144"/>
      <c r="L166" s="31"/>
      <c r="M166" s="31"/>
      <c r="N166" s="295"/>
    </row>
    <row r="167" customFormat="false" ht="15" hidden="false" customHeight="false" outlineLevel="0" collapsed="false">
      <c r="A167" s="0" t="n">
        <f aca="false">A166+1</f>
        <v>163</v>
      </c>
      <c r="B167" s="313" t="s">
        <v>1200</v>
      </c>
      <c r="C167" s="36" t="str">
        <f aca="false">IF(LEFT(B167,3)="2.5", MID(B167,7,2),LEFT(B167,2))</f>
        <v>30</v>
      </c>
      <c r="D167" s="31" t="s">
        <v>177</v>
      </c>
      <c r="E167" s="144"/>
      <c r="F167" s="31"/>
      <c r="G167" s="31"/>
      <c r="H167" s="27" t="e">
        <f aca="false" t="array" ref="H167:H167">INDEX(Cable_L!$B$3:$B$80,MATCH(1,COUNTIFS(C167,Cable_L!$A$3:$A$80,$D167,Cable_L!$C$3:$C$80),0))</f>
        <v>#NAME?</v>
      </c>
      <c r="I167" s="27"/>
      <c r="J167" s="294" t="e">
        <f aca="false">_xlfn.CONCAT(B167,"  ",H167)</f>
        <v>#NAME?</v>
      </c>
      <c r="K167" s="144"/>
      <c r="L167" s="31"/>
      <c r="M167" s="31"/>
      <c r="N167" s="295"/>
    </row>
    <row r="168" customFormat="false" ht="15" hidden="false" customHeight="false" outlineLevel="0" collapsed="false">
      <c r="A168" s="0" t="n">
        <f aca="false">A167+1</f>
        <v>164</v>
      </c>
      <c r="B168" s="314" t="s">
        <v>1206</v>
      </c>
      <c r="C168" s="36" t="str">
        <f aca="false">IF(LEFT(B168,3)="2.5", MID(B168,7,2),LEFT(B168,2))</f>
        <v>30</v>
      </c>
      <c r="D168" s="31" t="s">
        <v>177</v>
      </c>
      <c r="E168" s="129"/>
      <c r="F168" s="31"/>
      <c r="G168" s="31"/>
      <c r="H168" s="27" t="e">
        <f aca="false" t="array" ref="H168:H168">INDEX(Cable_L!$B$3:$B$80,MATCH(1,COUNTIFS(C168,Cable_L!$A$3:$A$80,$D168,Cable_L!$C$3:$C$80),0))</f>
        <v>#NAME?</v>
      </c>
      <c r="I168" s="27"/>
      <c r="J168" s="294" t="e">
        <f aca="false">_xlfn.CONCAT(B168,"  ",H168)</f>
        <v>#NAME?</v>
      </c>
      <c r="K168" s="144"/>
      <c r="L168" s="31"/>
      <c r="M168" s="31"/>
      <c r="N168" s="295"/>
    </row>
    <row r="169" customFormat="false" ht="15" hidden="false" customHeight="false" outlineLevel="0" collapsed="false">
      <c r="A169" s="0" t="n">
        <f aca="false">A168+1</f>
        <v>165</v>
      </c>
      <c r="B169" s="312" t="s">
        <v>1268</v>
      </c>
      <c r="C169" s="36" t="str">
        <f aca="false">IF(LEFT(B169,3)="2.5", MID(B169,7,2),LEFT(B169,2))</f>
        <v>31</v>
      </c>
      <c r="D169" s="31" t="s">
        <v>177</v>
      </c>
      <c r="E169" s="49"/>
      <c r="F169" s="31"/>
      <c r="G169" s="31"/>
      <c r="H169" s="27" t="e">
        <f aca="false" t="array" ref="H169:H169">INDEX(Cable_L!$B$3:$B$80,MATCH(1,COUNTIFS(C169,Cable_L!$A$3:$A$80,$D169,Cable_L!$C$3:$C$80),0))</f>
        <v>#NAME?</v>
      </c>
      <c r="I169" s="27"/>
      <c r="J169" s="294" t="e">
        <f aca="false">_xlfn.CONCAT(B169,"  ",H169)</f>
        <v>#NAME?</v>
      </c>
      <c r="K169" s="144"/>
      <c r="L169" s="31"/>
      <c r="M169" s="31"/>
      <c r="N169" s="295"/>
    </row>
    <row r="170" customFormat="false" ht="15" hidden="false" customHeight="false" outlineLevel="0" collapsed="false">
      <c r="A170" s="0" t="n">
        <f aca="false">A169+1</f>
        <v>166</v>
      </c>
      <c r="B170" s="312" t="s">
        <v>1265</v>
      </c>
      <c r="C170" s="36" t="str">
        <f aca="false">IF(LEFT(B170,3)="2.5", MID(B170,7,2),LEFT(B170,2))</f>
        <v>31</v>
      </c>
      <c r="D170" s="31" t="s">
        <v>177</v>
      </c>
      <c r="E170" s="49"/>
      <c r="F170" s="31"/>
      <c r="G170" s="31"/>
      <c r="H170" s="27" t="e">
        <f aca="false" t="array" ref="H170:H170">INDEX(Cable_L!$B$3:$B$80,MATCH(1,COUNTIFS(C170,Cable_L!$A$3:$A$80,$D170,Cable_L!$C$3:$C$80),0))</f>
        <v>#NAME?</v>
      </c>
      <c r="I170" s="27"/>
      <c r="J170" s="294" t="e">
        <f aca="false">_xlfn.CONCAT(B170,"  ",H170)</f>
        <v>#NAME?</v>
      </c>
      <c r="K170" s="144"/>
      <c r="L170" s="31"/>
      <c r="M170" s="31"/>
      <c r="N170" s="295"/>
    </row>
    <row r="171" customFormat="false" ht="15" hidden="false" customHeight="false" outlineLevel="0" collapsed="false">
      <c r="A171" s="0" t="n">
        <f aca="false">A170+1</f>
        <v>167</v>
      </c>
      <c r="B171" s="312" t="s">
        <v>1304</v>
      </c>
      <c r="C171" s="36" t="str">
        <f aca="false">IF(LEFT(B171,3)="2.5", MID(B171,7,2),LEFT(B171,2))</f>
        <v>31</v>
      </c>
      <c r="D171" s="31" t="s">
        <v>177</v>
      </c>
      <c r="E171" s="144"/>
      <c r="F171" s="31"/>
      <c r="G171" s="31"/>
      <c r="H171" s="27" t="e">
        <f aca="false" t="array" ref="H171:H171">INDEX(Cable_L!$B$3:$B$80,MATCH(1,COUNTIFS(C171,Cable_L!$A$3:$A$80,$D171,Cable_L!$C$3:$C$80),0))</f>
        <v>#NAME?</v>
      </c>
      <c r="I171" s="27"/>
      <c r="J171" s="294" t="e">
        <f aca="false">_xlfn.CONCAT(B171,"  ",H171)</f>
        <v>#NAME?</v>
      </c>
      <c r="K171" s="144"/>
      <c r="L171" s="31"/>
      <c r="M171" s="31"/>
      <c r="N171" s="295"/>
    </row>
    <row r="172" customFormat="false" ht="15" hidden="false" customHeight="false" outlineLevel="0" collapsed="false">
      <c r="A172" s="0" t="n">
        <f aca="false">A171+1</f>
        <v>168</v>
      </c>
      <c r="B172" s="311" t="s">
        <v>1310</v>
      </c>
      <c r="C172" s="36" t="str">
        <f aca="false">IF(LEFT(B172,3)="2.5", MID(B172,7,2),LEFT(B172,2))</f>
        <v>31</v>
      </c>
      <c r="D172" s="31" t="s">
        <v>177</v>
      </c>
      <c r="E172" s="144"/>
      <c r="F172" s="31"/>
      <c r="G172" s="31"/>
      <c r="H172" s="27" t="e">
        <f aca="false" t="array" ref="H172:H172">INDEX(Cable_L!$B$3:$B$80,MATCH(1,COUNTIFS(C172,Cable_L!$A$3:$A$80,$D172,Cable_L!$C$3:$C$80),0))</f>
        <v>#NAME?</v>
      </c>
      <c r="I172" s="27"/>
      <c r="J172" s="294" t="e">
        <f aca="false">_xlfn.CONCAT(B172,"  ",H172)</f>
        <v>#NAME?</v>
      </c>
      <c r="K172" s="144"/>
      <c r="L172" s="31"/>
      <c r="M172" s="31"/>
      <c r="N172" s="295"/>
    </row>
    <row r="173" customFormat="false" ht="15" hidden="false" customHeight="false" outlineLevel="0" collapsed="false">
      <c r="A173" s="0" t="n">
        <f aca="false">A172+1</f>
        <v>169</v>
      </c>
      <c r="B173" s="312" t="s">
        <v>1276</v>
      </c>
      <c r="C173" s="36" t="str">
        <f aca="false">IF(LEFT(B173,3)="2.5", MID(B173,7,2),LEFT(B173,2))</f>
        <v>31</v>
      </c>
      <c r="D173" s="31" t="s">
        <v>177</v>
      </c>
      <c r="E173" s="49"/>
      <c r="F173" s="31"/>
      <c r="G173" s="316"/>
      <c r="H173" s="27" t="e">
        <f aca="false" t="array" ref="H173:H173">INDEX(Cable_L!$B$3:$B$80,MATCH(1,COUNTIFS(C173,Cable_L!$A$3:$A$80,$D173,Cable_L!$C$3:$C$80),0))</f>
        <v>#NAME?</v>
      </c>
      <c r="I173" s="27"/>
      <c r="J173" s="294" t="e">
        <f aca="false">_xlfn.CONCAT(B173,"  ",H173)</f>
        <v>#NAME?</v>
      </c>
      <c r="K173" s="144"/>
      <c r="L173" s="31"/>
      <c r="M173" s="31"/>
      <c r="N173" s="295"/>
    </row>
    <row r="174" customFormat="false" ht="15" hidden="false" customHeight="false" outlineLevel="0" collapsed="false">
      <c r="A174" s="0" t="n">
        <f aca="false">A173+1</f>
        <v>170</v>
      </c>
      <c r="B174" s="312" t="s">
        <v>1279</v>
      </c>
      <c r="C174" s="36" t="str">
        <f aca="false">IF(LEFT(B174,3)="2.5", MID(B174,7,2),LEFT(B174,2))</f>
        <v>31</v>
      </c>
      <c r="D174" s="31" t="s">
        <v>177</v>
      </c>
      <c r="E174" s="49"/>
      <c r="F174" s="316"/>
      <c r="G174" s="316"/>
      <c r="H174" s="27" t="e">
        <f aca="false" t="array" ref="H174:H174">INDEX(Cable_L!$B$3:$B$80,MATCH(1,COUNTIFS(C174,Cable_L!$A$3:$A$80,$D174,Cable_L!$C$3:$C$80),0))</f>
        <v>#NAME?</v>
      </c>
      <c r="I174" s="27"/>
      <c r="J174" s="294" t="e">
        <f aca="false">_xlfn.CONCAT(B174,"  ",H174)</f>
        <v>#NAME?</v>
      </c>
      <c r="K174" s="144"/>
      <c r="L174" s="31"/>
      <c r="M174" s="31"/>
      <c r="N174" s="295"/>
    </row>
    <row r="175" customFormat="false" ht="15" hidden="false" customHeight="false" outlineLevel="0" collapsed="false">
      <c r="A175" s="0" t="n">
        <f aca="false">A174+1</f>
        <v>171</v>
      </c>
      <c r="B175" s="311" t="s">
        <v>1237</v>
      </c>
      <c r="C175" s="36" t="str">
        <f aca="false">IF(LEFT(B175,3)="2.5", MID(B175,7,2),LEFT(B175,2))</f>
        <v>31</v>
      </c>
      <c r="D175" s="31" t="s">
        <v>177</v>
      </c>
      <c r="E175" s="144"/>
      <c r="F175" s="31"/>
      <c r="G175" s="31"/>
      <c r="H175" s="27" t="e">
        <f aca="false" t="array" ref="H175:H175">INDEX(Cable_L!$B$3:$B$80,MATCH(1,COUNTIFS(C175,Cable_L!$A$3:$A$80,$D175,Cable_L!$C$3:$C$80),0))</f>
        <v>#NAME?</v>
      </c>
      <c r="I175" s="27"/>
      <c r="J175" s="294" t="e">
        <f aca="false">_xlfn.CONCAT(B175,"  ",H175)</f>
        <v>#NAME?</v>
      </c>
      <c r="K175" s="144"/>
      <c r="L175" s="31"/>
      <c r="M175" s="31"/>
      <c r="N175" s="295"/>
    </row>
    <row r="176" customFormat="false" ht="15" hidden="false" customHeight="false" outlineLevel="0" collapsed="false">
      <c r="A176" s="0" t="n">
        <f aca="false">A175+1</f>
        <v>172</v>
      </c>
      <c r="B176" s="312" t="s">
        <v>1234</v>
      </c>
      <c r="C176" s="36" t="str">
        <f aca="false">IF(LEFT(B176,3)="2.5", MID(B176,7,2),LEFT(B176,2))</f>
        <v>31</v>
      </c>
      <c r="D176" s="31" t="s">
        <v>177</v>
      </c>
      <c r="E176" s="49"/>
      <c r="F176" s="31"/>
      <c r="G176" s="31"/>
      <c r="H176" s="27" t="e">
        <f aca="false" t="array" ref="H176:H176">INDEX(Cable_L!$B$3:$B$80,MATCH(1,COUNTIFS(C176,Cable_L!$A$3:$A$80,$D176,Cable_L!$C$3:$C$80),0))</f>
        <v>#NAME?</v>
      </c>
      <c r="I176" s="27"/>
      <c r="J176" s="294" t="e">
        <f aca="false">_xlfn.CONCAT(B176,"  ",H176)</f>
        <v>#NAME?</v>
      </c>
      <c r="K176" s="144"/>
      <c r="L176" s="31"/>
      <c r="M176" s="31"/>
      <c r="N176" s="295"/>
    </row>
    <row r="177" customFormat="false" ht="15" hidden="false" customHeight="false" outlineLevel="0" collapsed="false">
      <c r="A177" s="0" t="n">
        <f aca="false">A176+1</f>
        <v>173</v>
      </c>
      <c r="B177" s="312" t="s">
        <v>1209</v>
      </c>
      <c r="C177" s="36" t="str">
        <f aca="false">IF(LEFT(B177,3)="2.5", MID(B177,7,2),LEFT(B177,2))</f>
        <v>32</v>
      </c>
      <c r="D177" s="31" t="s">
        <v>177</v>
      </c>
      <c r="E177" s="49"/>
      <c r="F177" s="31"/>
      <c r="G177" s="31"/>
      <c r="H177" s="27" t="e">
        <f aca="false" t="array" ref="H177:H177">INDEX(Cable_L!$B$3:$B$80,MATCH(1,COUNTIFS(C177,Cable_L!$A$3:$A$80,$D177,Cable_L!$C$3:$C$80),0))</f>
        <v>#NAME?</v>
      </c>
      <c r="I177" s="27"/>
      <c r="J177" s="294" t="e">
        <f aca="false">_xlfn.CONCAT(B177,"  ",H177)</f>
        <v>#NAME?</v>
      </c>
      <c r="K177" s="144"/>
      <c r="L177" s="31"/>
      <c r="M177" s="31"/>
      <c r="N177" s="295"/>
    </row>
    <row r="178" customFormat="false" ht="15" hidden="false" customHeight="false" outlineLevel="0" collapsed="false">
      <c r="A178" s="0" t="n">
        <f aca="false">A177+1</f>
        <v>174</v>
      </c>
      <c r="B178" s="312" t="s">
        <v>1212</v>
      </c>
      <c r="C178" s="36" t="str">
        <f aca="false">IF(LEFT(B178,3)="2.5", MID(B178,7,2),LEFT(B178,2))</f>
        <v>32</v>
      </c>
      <c r="D178" s="31" t="s">
        <v>177</v>
      </c>
      <c r="E178" s="49"/>
      <c r="F178" s="31"/>
      <c r="G178" s="31"/>
      <c r="H178" s="27" t="e">
        <f aca="false" t="array" ref="H178:H178">INDEX(Cable_L!$B$3:$B$80,MATCH(1,COUNTIFS(C178,Cable_L!$A$3:$A$80,$D178,Cable_L!$C$3:$C$80),0))</f>
        <v>#NAME?</v>
      </c>
      <c r="I178" s="27"/>
      <c r="J178" s="294" t="e">
        <f aca="false">_xlfn.CONCAT(B178,"  ",H178)</f>
        <v>#NAME?</v>
      </c>
      <c r="K178" s="144"/>
      <c r="L178" s="31"/>
      <c r="M178" s="31"/>
      <c r="N178" s="295"/>
    </row>
    <row r="179" customFormat="false" ht="15" hidden="false" customHeight="false" outlineLevel="0" collapsed="false">
      <c r="A179" s="0" t="n">
        <f aca="false">A178+1</f>
        <v>175</v>
      </c>
      <c r="B179" s="312" t="s">
        <v>1215</v>
      </c>
      <c r="C179" s="36" t="str">
        <f aca="false">IF(LEFT(B179,3)="2.5", MID(B179,7,2),LEFT(B179,2))</f>
        <v>32</v>
      </c>
      <c r="D179" s="31" t="s">
        <v>177</v>
      </c>
      <c r="E179" s="49"/>
      <c r="F179" s="31"/>
      <c r="G179" s="31"/>
      <c r="H179" s="27" t="e">
        <f aca="false" t="array" ref="H179:H179">INDEX(Cable_L!$B$3:$B$80,MATCH(1,COUNTIFS(C179,Cable_L!$A$3:$A$80,$D179,Cable_L!$C$3:$C$80),0))</f>
        <v>#NAME?</v>
      </c>
      <c r="I179" s="27"/>
      <c r="J179" s="294" t="e">
        <f aca="false">_xlfn.CONCAT(B179,"  ",H179)</f>
        <v>#NAME?</v>
      </c>
      <c r="K179" s="144"/>
      <c r="L179" s="31"/>
      <c r="M179" s="31"/>
      <c r="N179" s="295"/>
    </row>
    <row r="180" customFormat="false" ht="15" hidden="false" customHeight="false" outlineLevel="0" collapsed="false">
      <c r="A180" s="0" t="n">
        <f aca="false">A179+1</f>
        <v>176</v>
      </c>
      <c r="B180" s="311" t="s">
        <v>1170</v>
      </c>
      <c r="C180" s="36" t="str">
        <f aca="false">IF(LEFT(B180,3)="2.5", MID(B180,7,2),LEFT(B180,2))</f>
        <v>32</v>
      </c>
      <c r="D180" s="31" t="s">
        <v>177</v>
      </c>
      <c r="E180" s="144"/>
      <c r="F180" s="31"/>
      <c r="G180" s="31"/>
      <c r="H180" s="27" t="e">
        <f aca="false" t="array" ref="H180:H180">INDEX(Cable_L!$B$3:$B$80,MATCH(1,COUNTIFS(C180,Cable_L!$A$3:$A$80,$D180,Cable_L!$C$3:$C$80),0))</f>
        <v>#NAME?</v>
      </c>
      <c r="I180" s="27"/>
      <c r="J180" s="294" t="e">
        <f aca="false">_xlfn.CONCAT(B180,"  ",H180)</f>
        <v>#NAME?</v>
      </c>
      <c r="K180" s="144"/>
      <c r="L180" s="31"/>
      <c r="M180" s="31"/>
      <c r="N180" s="295"/>
    </row>
    <row r="181" customFormat="false" ht="15" hidden="false" customHeight="false" outlineLevel="0" collapsed="false">
      <c r="A181" s="0" t="n">
        <f aca="false">A180+1</f>
        <v>177</v>
      </c>
      <c r="B181" s="312" t="s">
        <v>1271</v>
      </c>
      <c r="C181" s="36" t="str">
        <f aca="false">IF(LEFT(B181,3)="2.5", MID(B181,7,2),LEFT(B181,2))</f>
        <v>33</v>
      </c>
      <c r="D181" s="31" t="s">
        <v>177</v>
      </c>
      <c r="E181" s="124"/>
      <c r="F181" s="31"/>
      <c r="G181" s="31"/>
      <c r="H181" s="27" t="e">
        <f aca="false" t="array" ref="H181:H181">INDEX(Cable_L!$B$3:$B$80,MATCH(1,COUNTIFS(C181,Cable_L!$A$3:$A$80,$D181,Cable_L!$C$3:$C$80),0))</f>
        <v>#NAME?</v>
      </c>
      <c r="I181" s="27"/>
      <c r="J181" s="294" t="e">
        <f aca="false">_xlfn.CONCAT(B181,"  ",H181)</f>
        <v>#NAME?</v>
      </c>
      <c r="K181" s="144"/>
      <c r="L181" s="31"/>
      <c r="M181" s="31"/>
      <c r="N181" s="295"/>
    </row>
    <row r="182" customFormat="false" ht="15" hidden="false" customHeight="false" outlineLevel="0" collapsed="false">
      <c r="A182" s="0" t="n">
        <f aca="false">A181+1</f>
        <v>178</v>
      </c>
      <c r="B182" s="312" t="s">
        <v>1256</v>
      </c>
      <c r="C182" s="36" t="str">
        <f aca="false">IF(LEFT(B182,3)="2.5", MID(B182,7,2),LEFT(B182,2))</f>
        <v>33</v>
      </c>
      <c r="D182" s="31" t="s">
        <v>177</v>
      </c>
      <c r="E182" s="49"/>
      <c r="F182" s="31"/>
      <c r="G182" s="31"/>
      <c r="H182" s="27" t="e">
        <f aca="false" t="array" ref="H182:H182">INDEX(Cable_L!$B$3:$B$80,MATCH(1,COUNTIFS(C182,Cable_L!$A$3:$A$80,$D182,Cable_L!$C$3:$C$80),0))</f>
        <v>#NAME?</v>
      </c>
      <c r="I182" s="27"/>
      <c r="J182" s="294" t="e">
        <f aca="false">_xlfn.CONCAT(B182,"  ",H182)</f>
        <v>#NAME?</v>
      </c>
      <c r="K182" s="144"/>
      <c r="L182" s="31"/>
      <c r="M182" s="31"/>
      <c r="N182" s="295"/>
    </row>
    <row r="183" customFormat="false" ht="15" hidden="false" customHeight="false" outlineLevel="0" collapsed="false">
      <c r="A183" s="0" t="n">
        <f aca="false">A182+1</f>
        <v>179</v>
      </c>
      <c r="B183" s="312" t="s">
        <v>1259</v>
      </c>
      <c r="C183" s="36" t="str">
        <f aca="false">IF(LEFT(B183,3)="2.5", MID(B183,7,2),LEFT(B183,2))</f>
        <v>33</v>
      </c>
      <c r="D183" s="31" t="s">
        <v>177</v>
      </c>
      <c r="E183" s="49"/>
      <c r="F183" s="31"/>
      <c r="G183" s="31"/>
      <c r="H183" s="27" t="e">
        <f aca="false" t="array" ref="H183:H183">INDEX(Cable_L!$B$3:$B$80,MATCH(1,COUNTIFS(C183,Cable_L!$A$3:$A$80,$D183,Cable_L!$C$3:$C$80),0))</f>
        <v>#NAME?</v>
      </c>
      <c r="I183" s="27"/>
      <c r="J183" s="294" t="e">
        <f aca="false">_xlfn.CONCAT(B183,"  ",H183)</f>
        <v>#NAME?</v>
      </c>
      <c r="K183" s="144"/>
      <c r="L183" s="31"/>
      <c r="M183" s="31"/>
      <c r="N183" s="295"/>
    </row>
    <row r="184" customFormat="false" ht="15" hidden="false" customHeight="false" outlineLevel="0" collapsed="false">
      <c r="A184" s="0" t="n">
        <f aca="false">A183+1</f>
        <v>180</v>
      </c>
      <c r="B184" s="312" t="s">
        <v>1262</v>
      </c>
      <c r="C184" s="36" t="str">
        <f aca="false">IF(LEFT(B184,3)="2.5", MID(B184,7,2),LEFT(B184,2))</f>
        <v>33</v>
      </c>
      <c r="D184" s="31" t="s">
        <v>177</v>
      </c>
      <c r="E184" s="49"/>
      <c r="F184" s="31"/>
      <c r="G184" s="131"/>
      <c r="H184" s="27" t="e">
        <f aca="false" t="array" ref="H184:H184">INDEX(Cable_L!$B$3:$B$80,MATCH(1,COUNTIFS(C184,Cable_L!$A$3:$A$80,$D184,Cable_L!$C$3:$C$80),0))</f>
        <v>#NAME?</v>
      </c>
      <c r="I184" s="27"/>
      <c r="J184" s="294" t="e">
        <f aca="false">_xlfn.CONCAT(B184,"  ",H184)</f>
        <v>#NAME?</v>
      </c>
      <c r="K184" s="144"/>
      <c r="L184" s="31"/>
      <c r="M184" s="31"/>
      <c r="N184" s="295"/>
    </row>
    <row r="185" customFormat="false" ht="15" hidden="false" customHeight="false" outlineLevel="0" collapsed="false">
      <c r="A185" s="0" t="n">
        <f aca="false">A184+1</f>
        <v>181</v>
      </c>
      <c r="B185" s="312" t="s">
        <v>1246</v>
      </c>
      <c r="C185" s="36" t="str">
        <f aca="false">IF(LEFT(B185,3)="2.5", MID(B185,7,2),LEFT(B185,2))</f>
        <v>33</v>
      </c>
      <c r="D185" s="31" t="s">
        <v>177</v>
      </c>
      <c r="E185" s="49"/>
      <c r="F185" s="31"/>
      <c r="G185" s="31"/>
      <c r="H185" s="27" t="e">
        <f aca="false" t="array" ref="H185:H185">INDEX(Cable_L!$B$3:$B$80,MATCH(1,COUNTIFS(C185,Cable_L!$A$3:$A$80,$D185,Cable_L!$C$3:$C$80),0))</f>
        <v>#NAME?</v>
      </c>
      <c r="I185" s="27"/>
      <c r="J185" s="294" t="e">
        <f aca="false">_xlfn.CONCAT(B185,"  ",H185)</f>
        <v>#NAME?</v>
      </c>
      <c r="K185" s="144"/>
      <c r="L185" s="31"/>
      <c r="M185" s="31"/>
      <c r="N185" s="295"/>
    </row>
    <row r="186" customFormat="false" ht="15" hidden="false" customHeight="false" outlineLevel="0" collapsed="false">
      <c r="A186" s="0" t="n">
        <f aca="false">A185+1</f>
        <v>182</v>
      </c>
      <c r="B186" s="313" t="s">
        <v>1243</v>
      </c>
      <c r="C186" s="36" t="str">
        <f aca="false">IF(LEFT(B186,3)="2.5", MID(B186,7,2),LEFT(B186,2))</f>
        <v>33</v>
      </c>
      <c r="D186" s="31" t="s">
        <v>177</v>
      </c>
      <c r="E186" s="49"/>
      <c r="F186" s="31"/>
      <c r="G186" s="31"/>
      <c r="H186" s="27" t="e">
        <f aca="false" t="array" ref="H186:H186">INDEX(Cable_L!$B$3:$B$80,MATCH(1,COUNTIFS(C186,Cable_L!$A$3:$A$80,$D186,Cable_L!$C$3:$C$80),0))</f>
        <v>#NAME?</v>
      </c>
      <c r="I186" s="27"/>
      <c r="J186" s="294" t="e">
        <f aca="false">_xlfn.CONCAT(B186,"  ",H186)</f>
        <v>#NAME?</v>
      </c>
      <c r="K186" s="144"/>
      <c r="L186" s="31"/>
      <c r="M186" s="31"/>
      <c r="N186" s="295"/>
    </row>
    <row r="187" customFormat="false" ht="15" hidden="false" customHeight="false" outlineLevel="0" collapsed="false">
      <c r="A187" s="0" t="n">
        <f aca="false">A186+1</f>
        <v>183</v>
      </c>
      <c r="B187" s="314" t="s">
        <v>1282</v>
      </c>
      <c r="C187" s="36" t="str">
        <f aca="false">IF(LEFT(B187,3)="2.5", MID(B187,7,2),LEFT(B187,2))</f>
        <v>33</v>
      </c>
      <c r="D187" s="31" t="s">
        <v>177</v>
      </c>
      <c r="E187" s="49"/>
      <c r="F187" s="31"/>
      <c r="G187" s="31"/>
      <c r="H187" s="27" t="e">
        <f aca="false" t="array" ref="H187:H187">INDEX(Cable_L!$B$3:$B$80,MATCH(1,COUNTIFS(C187,Cable_L!$A$3:$A$80,$D187,Cable_L!$C$3:$C$80),0))</f>
        <v>#NAME?</v>
      </c>
      <c r="I187" s="27"/>
      <c r="J187" s="294" t="e">
        <f aca="false">_xlfn.CONCAT(B187,"  ",H187)</f>
        <v>#NAME?</v>
      </c>
      <c r="K187" s="144"/>
      <c r="L187" s="31"/>
      <c r="M187" s="31"/>
      <c r="N187" s="295"/>
    </row>
    <row r="188" customFormat="false" ht="15" hidden="false" customHeight="false" outlineLevel="0" collapsed="false">
      <c r="A188" s="0" t="n">
        <f aca="false">A187+1</f>
        <v>184</v>
      </c>
      <c r="B188" s="312" t="s">
        <v>1288</v>
      </c>
      <c r="C188" s="36" t="str">
        <f aca="false">IF(LEFT(B188,3)="2.5", MID(B188,7,2),LEFT(B188,2))</f>
        <v>33</v>
      </c>
      <c r="D188" s="31" t="s">
        <v>177</v>
      </c>
      <c r="E188" s="49"/>
      <c r="F188" s="31"/>
      <c r="G188" s="31"/>
      <c r="H188" s="27" t="e">
        <f aca="false" t="array" ref="H188:H188">INDEX(Cable_L!$B$3:$B$80,MATCH(1,COUNTIFS(C188,Cable_L!$A$3:$A$80,$D188,Cable_L!$C$3:$C$80),0))</f>
        <v>#NAME?</v>
      </c>
      <c r="I188" s="27"/>
      <c r="J188" s="294" t="e">
        <f aca="false">_xlfn.CONCAT(B188,"  ",H188)</f>
        <v>#NAME?</v>
      </c>
      <c r="K188" s="144"/>
      <c r="L188" s="31"/>
      <c r="M188" s="31"/>
      <c r="N188" s="295"/>
    </row>
    <row r="189" customFormat="false" ht="15" hidden="false" customHeight="false" outlineLevel="0" collapsed="false">
      <c r="A189" s="0" t="n">
        <f aca="false">A188+1</f>
        <v>185</v>
      </c>
      <c r="B189" s="317" t="s">
        <v>1598</v>
      </c>
      <c r="C189" s="36" t="str">
        <f aca="false">IF(LEFT(B189,3)="2.5", MID(B189,7,2),LEFT(B189,2))</f>
        <v>34</v>
      </c>
      <c r="D189" s="31" t="s">
        <v>177</v>
      </c>
      <c r="E189" s="49"/>
      <c r="F189" s="31"/>
      <c r="G189" s="31"/>
      <c r="H189" s="27" t="e">
        <f aca="false" t="array" ref="H189:H189">INDEX(Cable_L!$B$3:$B$80,MATCH(1,COUNTIFS(C189,Cable_L!$A$3:$A$80,$D189,Cable_L!$C$3:$C$80),0))</f>
        <v>#NAME?</v>
      </c>
      <c r="I189" s="27"/>
      <c r="J189" s="294" t="e">
        <f aca="false">_xlfn.CONCAT(B189,"  ",H189)</f>
        <v>#NAME?</v>
      </c>
      <c r="K189" s="144"/>
      <c r="L189" s="31"/>
      <c r="M189" s="31"/>
      <c r="N189" s="295"/>
    </row>
    <row r="190" customFormat="false" ht="15" hidden="false" customHeight="false" outlineLevel="0" collapsed="false">
      <c r="A190" s="0" t="n">
        <f aca="false">A189+1</f>
        <v>186</v>
      </c>
      <c r="B190" s="317" t="s">
        <v>1597</v>
      </c>
      <c r="C190" s="36" t="str">
        <f aca="false">IF(LEFT(B190,3)="2.5", MID(B190,7,2),LEFT(B190,2))</f>
        <v>34</v>
      </c>
      <c r="D190" s="31" t="s">
        <v>177</v>
      </c>
      <c r="E190" s="49"/>
      <c r="F190" s="31"/>
      <c r="G190" s="31"/>
      <c r="H190" s="27" t="e">
        <f aca="false" t="array" ref="H190:H190">INDEX(Cable_L!$B$3:$B$80,MATCH(1,COUNTIFS(C190,Cable_L!$A$3:$A$80,$D190,Cable_L!$C$3:$C$80),0))</f>
        <v>#NAME?</v>
      </c>
      <c r="I190" s="27"/>
      <c r="J190" s="294" t="e">
        <f aca="false">_xlfn.CONCAT(B190,"  ",H190)</f>
        <v>#NAME?</v>
      </c>
      <c r="K190" s="144"/>
      <c r="L190" s="31"/>
      <c r="M190" s="31"/>
      <c r="N190" s="295"/>
    </row>
    <row r="191" customFormat="false" ht="15" hidden="false" customHeight="false" outlineLevel="0" collapsed="false">
      <c r="A191" s="0" t="n">
        <f aca="false">A190+1</f>
        <v>187</v>
      </c>
      <c r="B191" s="312" t="s">
        <v>1638</v>
      </c>
      <c r="C191" s="36" t="str">
        <f aca="false">IF(LEFT(B191,3)="2.5", MID(B191,7,2),LEFT(B191,2))</f>
        <v>34</v>
      </c>
      <c r="D191" s="14" t="s">
        <v>177</v>
      </c>
      <c r="E191" s="227"/>
      <c r="F191" s="27"/>
      <c r="G191" s="27"/>
      <c r="H191" s="27" t="e">
        <f aca="false" t="array" ref="H191:H191">INDEX(Cable_L!$B$3:$B$80,MATCH(1,COUNTIFS(C191,Cable_L!$A$3:$A$80,$D191,Cable_L!$C$3:$C$80),0))</f>
        <v>#NAME?</v>
      </c>
      <c r="I191" s="27"/>
      <c r="J191" s="294" t="e">
        <f aca="false">_xlfn.CONCAT(B191,"  ",H191)</f>
        <v>#NAME?</v>
      </c>
      <c r="K191" s="315"/>
      <c r="L191" s="16"/>
      <c r="M191" s="16"/>
      <c r="N191" s="295"/>
      <c r="O191" s="0" t="s">
        <v>1639</v>
      </c>
    </row>
    <row r="192" customFormat="false" ht="15" hidden="false" customHeight="false" outlineLevel="0" collapsed="false">
      <c r="A192" s="0" t="n">
        <f aca="false">A191+1</f>
        <v>188</v>
      </c>
      <c r="B192" s="317" t="s">
        <v>1602</v>
      </c>
      <c r="C192" s="36" t="str">
        <f aca="false">IF(LEFT(B192,3)="2.5", MID(B192,7,2),LEFT(B192,2))</f>
        <v>34</v>
      </c>
      <c r="D192" s="31" t="s">
        <v>177</v>
      </c>
      <c r="E192" s="49"/>
      <c r="F192" s="31"/>
      <c r="G192" s="31"/>
      <c r="H192" s="27" t="e">
        <f aca="false" t="array" ref="H192:H192">INDEX(Cable_L!$B$3:$B$80,MATCH(1,COUNTIFS(C192,Cable_L!$A$3:$A$80,$D192,Cable_L!$C$3:$C$80),0))</f>
        <v>#NAME?</v>
      </c>
      <c r="I192" s="27"/>
      <c r="J192" s="294" t="e">
        <f aca="false">_xlfn.CONCAT(B192,"  ",H192)</f>
        <v>#NAME?</v>
      </c>
      <c r="K192" s="144"/>
      <c r="L192" s="31"/>
      <c r="M192" s="31"/>
      <c r="N192" s="295"/>
    </row>
    <row r="193" customFormat="false" ht="15" hidden="false" customHeight="false" outlineLevel="0" collapsed="false">
      <c r="A193" s="0" t="n">
        <f aca="false">A192+1</f>
        <v>189</v>
      </c>
      <c r="B193" s="318" t="s">
        <v>1599</v>
      </c>
      <c r="C193" s="36" t="str">
        <f aca="false">IF(LEFT(B193,3)="2.5", MID(B193,7,2),LEFT(B193,2))</f>
        <v>34</v>
      </c>
      <c r="D193" s="31" t="s">
        <v>177</v>
      </c>
      <c r="E193" s="49"/>
      <c r="F193" s="31"/>
      <c r="G193" s="31"/>
      <c r="H193" s="27" t="e">
        <f aca="false" t="array" ref="H193:H193">INDEX(Cable_L!$B$3:$B$80,MATCH(1,COUNTIFS(C193,Cable_L!$A$3:$A$80,$D193,Cable_L!$C$3:$C$80),0))</f>
        <v>#NAME?</v>
      </c>
      <c r="I193" s="27"/>
      <c r="J193" s="294" t="e">
        <f aca="false">_xlfn.CONCAT(B193,"  ",H193)</f>
        <v>#NAME?</v>
      </c>
      <c r="K193" s="144"/>
      <c r="L193" s="31"/>
      <c r="M193" s="31"/>
      <c r="N193" s="295"/>
    </row>
    <row r="194" customFormat="false" ht="15" hidden="false" customHeight="false" outlineLevel="0" collapsed="false">
      <c r="A194" s="0" t="n">
        <f aca="false">A193+1</f>
        <v>190</v>
      </c>
      <c r="B194" s="319" t="s">
        <v>1596</v>
      </c>
      <c r="C194" s="36" t="str">
        <f aca="false">IF(LEFT(B194,3)="2.5", MID(B194,7,2),LEFT(B194,2))</f>
        <v>34</v>
      </c>
      <c r="D194" s="31" t="s">
        <v>177</v>
      </c>
      <c r="E194" s="49"/>
      <c r="F194" s="31"/>
      <c r="G194" s="131"/>
      <c r="H194" s="27" t="e">
        <f aca="false" t="array" ref="H194:H194">INDEX(Cable_L!$B$3:$B$80,MATCH(1,COUNTIFS(C194,Cable_L!$A$3:$A$80,$D194,Cable_L!$C$3:$C$80),0))</f>
        <v>#NAME?</v>
      </c>
      <c r="I194" s="27"/>
      <c r="J194" s="294" t="e">
        <f aca="false">_xlfn.CONCAT(B194,"  ",H194)</f>
        <v>#NAME?</v>
      </c>
      <c r="K194" s="144"/>
      <c r="L194" s="31"/>
      <c r="M194" s="31"/>
      <c r="N194" s="295"/>
    </row>
    <row r="195" customFormat="false" ht="15" hidden="false" customHeight="false" outlineLevel="0" collapsed="false">
      <c r="A195" s="0" t="n">
        <f aca="false">A194+1</f>
        <v>191</v>
      </c>
      <c r="B195" s="317" t="s">
        <v>1604</v>
      </c>
      <c r="C195" s="36" t="str">
        <f aca="false">IF(LEFT(B195,3)="2.5", MID(B195,7,2),LEFT(B195,2))</f>
        <v>35</v>
      </c>
      <c r="D195" s="31" t="s">
        <v>177</v>
      </c>
      <c r="E195" s="49"/>
      <c r="F195" s="31"/>
      <c r="G195" s="49"/>
      <c r="H195" s="27" t="e">
        <f aca="false" t="array" ref="H195:H195">INDEX(Cable_L!$B$3:$B$80,MATCH(1,COUNTIFS(C195,Cable_L!$A$3:$A$80,$D195,Cable_L!$C$3:$C$80),0))</f>
        <v>#NAME?</v>
      </c>
      <c r="I195" s="27"/>
      <c r="J195" s="294" t="e">
        <f aca="false">_xlfn.CONCAT(B195,"  ",H195)</f>
        <v>#NAME?</v>
      </c>
      <c r="K195" s="144"/>
      <c r="L195" s="31"/>
      <c r="M195" s="144"/>
      <c r="N195" s="295"/>
    </row>
    <row r="196" customFormat="false" ht="15" hidden="false" customHeight="false" outlineLevel="0" collapsed="false">
      <c r="A196" s="0" t="n">
        <f aca="false">A195+1</f>
        <v>192</v>
      </c>
      <c r="B196" s="317" t="s">
        <v>1606</v>
      </c>
      <c r="C196" s="36" t="str">
        <f aca="false">IF(LEFT(B196,3)="2.5", MID(B196,7,2),LEFT(B196,2))</f>
        <v>35</v>
      </c>
      <c r="D196" s="31" t="s">
        <v>177</v>
      </c>
      <c r="E196" s="49"/>
      <c r="F196" s="31"/>
      <c r="G196" s="49"/>
      <c r="H196" s="27" t="e">
        <f aca="false" t="array" ref="H196:H196">INDEX(Cable_L!$B$3:$B$80,MATCH(1,COUNTIFS(C196,Cable_L!$A$3:$A$80,$D196,Cable_L!$C$3:$C$80),0))</f>
        <v>#NAME?</v>
      </c>
      <c r="I196" s="27"/>
      <c r="J196" s="294" t="e">
        <f aca="false">_xlfn.CONCAT(B196,"  ",H196)</f>
        <v>#NAME?</v>
      </c>
      <c r="K196" s="144"/>
      <c r="L196" s="31"/>
      <c r="M196" s="144"/>
      <c r="N196" s="295"/>
    </row>
    <row r="197" customFormat="false" ht="15" hidden="false" customHeight="false" outlineLevel="0" collapsed="false">
      <c r="A197" s="0" t="n">
        <f aca="false">A196+1</f>
        <v>193</v>
      </c>
      <c r="B197" s="317" t="s">
        <v>1607</v>
      </c>
      <c r="C197" s="36" t="str">
        <f aca="false">IF(LEFT(B197,3)="2.5", MID(B197,7,2),LEFT(B197,2))</f>
        <v>35</v>
      </c>
      <c r="D197" s="31" t="s">
        <v>177</v>
      </c>
      <c r="E197" s="144"/>
      <c r="F197" s="31"/>
      <c r="G197" s="144"/>
      <c r="H197" s="27" t="e">
        <f aca="false" t="array" ref="H197:H197">INDEX(Cable_L!$B$3:$B$80,MATCH(1,COUNTIFS(C197,Cable_L!$A$3:$A$80,$D197,Cable_L!$C$3:$C$80),0))</f>
        <v>#NAME?</v>
      </c>
      <c r="I197" s="27"/>
      <c r="J197" s="294" t="e">
        <f aca="false">_xlfn.CONCAT(B197,"  ",H197)</f>
        <v>#NAME?</v>
      </c>
      <c r="K197" s="144"/>
      <c r="L197" s="31"/>
      <c r="M197" s="144"/>
      <c r="N197" s="295"/>
    </row>
    <row r="198" customFormat="false" ht="15" hidden="false" customHeight="false" outlineLevel="0" collapsed="false">
      <c r="A198" s="0" t="n">
        <f aca="false">A197+1</f>
        <v>194</v>
      </c>
      <c r="B198" s="320" t="s">
        <v>1605</v>
      </c>
      <c r="C198" s="36" t="str">
        <f aca="false">IF(LEFT(B198,3)="2.5", MID(B198,7,2),LEFT(B198,2))</f>
        <v>35</v>
      </c>
      <c r="D198" s="31" t="s">
        <v>177</v>
      </c>
      <c r="E198" s="144"/>
      <c r="F198" s="31"/>
      <c r="G198" s="144"/>
      <c r="H198" s="27" t="e">
        <f aca="false" t="array" ref="H198:H198">INDEX(Cable_L!$B$3:$B$80,MATCH(1,COUNTIFS(C198,Cable_L!$A$3:$A$80,$D198,Cable_L!$C$3:$C$80),0))</f>
        <v>#NAME?</v>
      </c>
      <c r="I198" s="27"/>
      <c r="J198" s="294" t="e">
        <f aca="false">_xlfn.CONCAT(B198,"  ",H198)</f>
        <v>#NAME?</v>
      </c>
      <c r="K198" s="144"/>
      <c r="L198" s="31"/>
      <c r="M198" s="144"/>
      <c r="N198" s="295"/>
    </row>
    <row r="199" customFormat="false" ht="15" hidden="false" customHeight="false" outlineLevel="0" collapsed="false">
      <c r="A199" s="0" t="n">
        <f aca="false">A198+1</f>
        <v>195</v>
      </c>
      <c r="B199" s="317" t="s">
        <v>1603</v>
      </c>
      <c r="C199" s="36" t="str">
        <f aca="false">IF(LEFT(B199,3)="2.5", MID(B199,7,2),LEFT(B199,2))</f>
        <v>35</v>
      </c>
      <c r="D199" s="31" t="s">
        <v>177</v>
      </c>
      <c r="E199" s="49"/>
      <c r="F199" s="31"/>
      <c r="G199" s="144"/>
      <c r="H199" s="27" t="e">
        <f aca="false" t="array" ref="H199:H199">INDEX(Cable_L!$B$3:$B$80,MATCH(1,COUNTIFS(C199,Cable_L!$A$3:$A$80,$D199,Cable_L!$C$3:$C$80),0))</f>
        <v>#NAME?</v>
      </c>
      <c r="I199" s="27"/>
      <c r="J199" s="294" t="e">
        <f aca="false">_xlfn.CONCAT(B199,"  ",H199)</f>
        <v>#NAME?</v>
      </c>
      <c r="K199" s="144"/>
      <c r="L199" s="31"/>
      <c r="M199" s="144"/>
      <c r="N199" s="295"/>
    </row>
    <row r="200" customFormat="false" ht="15" hidden="false" customHeight="false" outlineLevel="0" collapsed="false">
      <c r="A200" s="0" t="n">
        <f aca="false">A199+1</f>
        <v>196</v>
      </c>
      <c r="B200" s="317" t="s">
        <v>1609</v>
      </c>
      <c r="C200" s="36" t="str">
        <f aca="false">IF(LEFT(B200,3)="2.5", MID(B200,7,2),LEFT(B200,2))</f>
        <v>36</v>
      </c>
      <c r="D200" s="31" t="s">
        <v>177</v>
      </c>
      <c r="E200" s="49"/>
      <c r="F200" s="31"/>
      <c r="G200" s="144"/>
      <c r="H200" s="27" t="e">
        <f aca="false" t="array" ref="H200:H200">INDEX(Cable_L!$B$3:$B$80,MATCH(1,COUNTIFS(C200,Cable_L!$A$3:$A$80,$D200,Cable_L!$C$3:$C$80),0))</f>
        <v>#NAME?</v>
      </c>
      <c r="I200" s="27"/>
      <c r="J200" s="294" t="e">
        <f aca="false">_xlfn.CONCAT(B200,"  ",H200)</f>
        <v>#NAME?</v>
      </c>
      <c r="K200" s="144"/>
      <c r="L200" s="31"/>
      <c r="M200" s="144"/>
      <c r="N200" s="295"/>
    </row>
    <row r="201" customFormat="false" ht="15" hidden="false" customHeight="false" outlineLevel="0" collapsed="false">
      <c r="A201" s="0" t="n">
        <f aca="false">A200+1</f>
        <v>197</v>
      </c>
      <c r="B201" s="317" t="s">
        <v>1611</v>
      </c>
      <c r="C201" s="36" t="str">
        <f aca="false">IF(LEFT(B201,3)="2.5", MID(B201,7,2),LEFT(B201,2))</f>
        <v>36</v>
      </c>
      <c r="D201" s="31" t="s">
        <v>177</v>
      </c>
      <c r="E201" s="49"/>
      <c r="F201" s="31"/>
      <c r="G201" s="49"/>
      <c r="H201" s="27" t="e">
        <f aca="false" t="array" ref="H201:H201">INDEX(Cable_L!$B$3:$B$80,MATCH(1,COUNTIFS(C201,Cable_L!$A$3:$A$80,$D201,Cable_L!$C$3:$C$80),0))</f>
        <v>#NAME?</v>
      </c>
      <c r="I201" s="27"/>
      <c r="J201" s="294" t="e">
        <f aca="false">_xlfn.CONCAT(B201,"  ",H201)</f>
        <v>#NAME?</v>
      </c>
      <c r="K201" s="144"/>
      <c r="L201" s="31"/>
      <c r="M201" s="144"/>
      <c r="N201" s="295"/>
    </row>
    <row r="202" customFormat="false" ht="15" hidden="false" customHeight="false" outlineLevel="0" collapsed="false">
      <c r="A202" s="0" t="n">
        <f aca="false">A201+1</f>
        <v>198</v>
      </c>
      <c r="B202" s="318" t="s">
        <v>1612</v>
      </c>
      <c r="C202" s="36" t="str">
        <f aca="false">IF(LEFT(B202,3)="2.5", MID(B202,7,2),LEFT(B202,2))</f>
        <v>36</v>
      </c>
      <c r="D202" s="31" t="s">
        <v>177</v>
      </c>
      <c r="E202" s="144"/>
      <c r="F202" s="31"/>
      <c r="G202" s="144"/>
      <c r="H202" s="27" t="e">
        <f aca="false" t="array" ref="H202:H202">INDEX(Cable_L!$B$3:$B$80,MATCH(1,COUNTIFS(C202,Cable_L!$A$3:$A$80,$D202,Cable_L!$C$3:$C$80),0))</f>
        <v>#NAME?</v>
      </c>
      <c r="I202" s="27"/>
      <c r="J202" s="294" t="e">
        <f aca="false">_xlfn.CONCAT(B202,"  ",H202)</f>
        <v>#NAME?</v>
      </c>
      <c r="K202" s="144"/>
      <c r="L202" s="31"/>
      <c r="M202" s="144"/>
      <c r="N202" s="295"/>
    </row>
    <row r="203" customFormat="false" ht="15" hidden="false" customHeight="false" outlineLevel="0" collapsed="false">
      <c r="A203" s="0" t="n">
        <f aca="false">A202+1</f>
        <v>199</v>
      </c>
      <c r="B203" s="319" t="s">
        <v>1610</v>
      </c>
      <c r="C203" s="36" t="str">
        <f aca="false">IF(LEFT(B203,3)="2.5", MID(B203,7,2),LEFT(B203,2))</f>
        <v>36</v>
      </c>
      <c r="D203" s="31" t="s">
        <v>177</v>
      </c>
      <c r="E203" s="129"/>
      <c r="F203" s="31"/>
      <c r="G203" s="31"/>
      <c r="H203" s="27" t="e">
        <f aca="false" t="array" ref="H203:H203">INDEX(Cable_L!$B$3:$B$80,MATCH(1,COUNTIFS(C203,Cable_L!$A$3:$A$80,$D203,Cable_L!$C$3:$C$80),0))</f>
        <v>#NAME?</v>
      </c>
      <c r="I203" s="27"/>
      <c r="J203" s="294" t="e">
        <f aca="false">_xlfn.CONCAT(B203,"  ",H203)</f>
        <v>#NAME?</v>
      </c>
      <c r="K203" s="144"/>
      <c r="L203" s="31"/>
      <c r="M203" s="31"/>
      <c r="N203" s="295"/>
    </row>
    <row r="204" customFormat="false" ht="15" hidden="false" customHeight="false" outlineLevel="0" collapsed="false">
      <c r="A204" s="0" t="n">
        <f aca="false">A203+1</f>
        <v>200</v>
      </c>
      <c r="B204" s="317" t="s">
        <v>1608</v>
      </c>
      <c r="C204" s="36" t="str">
        <f aca="false">IF(LEFT(B204,3)="2.5", MID(B204,7,2),LEFT(B204,2))</f>
        <v>36</v>
      </c>
      <c r="D204" s="31" t="s">
        <v>177</v>
      </c>
      <c r="E204" s="129"/>
      <c r="F204" s="31"/>
      <c r="G204" s="144"/>
      <c r="H204" s="27" t="e">
        <f aca="false" t="array" ref="H204:H204">INDEX(Cable_L!$B$3:$B$80,MATCH(1,COUNTIFS(C204,Cable_L!$A$3:$A$80,$D204,Cable_L!$C$3:$C$80),0))</f>
        <v>#NAME?</v>
      </c>
      <c r="I204" s="27"/>
      <c r="J204" s="294" t="e">
        <f aca="false">_xlfn.CONCAT(B204,"  ",H204)</f>
        <v>#NAME?</v>
      </c>
      <c r="K204" s="144"/>
      <c r="L204" s="31"/>
      <c r="M204" s="144"/>
      <c r="N204" s="295"/>
    </row>
    <row r="205" customFormat="false" ht="15" hidden="false" customHeight="false" outlineLevel="0" collapsed="false">
      <c r="A205" s="0" t="n">
        <f aca="false">A204+1</f>
        <v>201</v>
      </c>
      <c r="B205" s="312" t="s">
        <v>881</v>
      </c>
      <c r="C205" s="36" t="str">
        <f aca="false">IF(LEFT(B205,3)="2.5", MID(B205,7,2),LEFT(B205,2))</f>
        <v>37</v>
      </c>
      <c r="D205" s="31" t="s">
        <v>716</v>
      </c>
      <c r="E205" s="201"/>
      <c r="F205" s="31"/>
      <c r="G205" s="31"/>
      <c r="H205" s="27" t="e">
        <f aca="false" t="array" ref="H205:H205">INDEX(Cable_L!$B$3:$B$80,MATCH(1,COUNTIFS(C205,Cable_L!$A$3:$A$80,$D205,Cable_L!$C$3:$C$80),0))</f>
        <v>#NAME?</v>
      </c>
      <c r="I205" s="27"/>
      <c r="J205" s="294" t="e">
        <f aca="false">_xlfn.CONCAT(B205,"  ",H205)</f>
        <v>#NAME?</v>
      </c>
      <c r="K205" s="321"/>
      <c r="L205" s="31"/>
      <c r="M205" s="31"/>
      <c r="N205" s="295"/>
    </row>
    <row r="206" customFormat="false" ht="15" hidden="false" customHeight="false" outlineLevel="0" collapsed="false">
      <c r="A206" s="0" t="n">
        <f aca="false">A205+1</f>
        <v>202</v>
      </c>
      <c r="B206" s="312" t="s">
        <v>898</v>
      </c>
      <c r="C206" s="36" t="str">
        <f aca="false">IF(LEFT(B206,3)="2.5", MID(B206,7,2),LEFT(B206,2))</f>
        <v>37</v>
      </c>
      <c r="D206" s="31" t="s">
        <v>716</v>
      </c>
      <c r="E206" s="321"/>
      <c r="F206" s="31"/>
      <c r="G206" s="322"/>
      <c r="H206" s="27" t="e">
        <f aca="false" t="array" ref="H206:H206">INDEX(Cable_L!$B$3:$B$80,MATCH(1,COUNTIFS(C206,Cable_L!$A$3:$A$80,$D206,Cable_L!$C$3:$C$80),0))</f>
        <v>#NAME?</v>
      </c>
      <c r="I206" s="27"/>
      <c r="J206" s="294" t="e">
        <f aca="false">_xlfn.CONCAT(B206,"  ",H206)</f>
        <v>#NAME?</v>
      </c>
      <c r="K206" s="321"/>
      <c r="L206" s="31"/>
      <c r="M206" s="322"/>
      <c r="N206" s="295"/>
    </row>
    <row r="207" customFormat="false" ht="15" hidden="false" customHeight="false" outlineLevel="0" collapsed="false">
      <c r="A207" s="0" t="n">
        <f aca="false">A206+1</f>
        <v>203</v>
      </c>
      <c r="B207" s="311" t="s">
        <v>929</v>
      </c>
      <c r="C207" s="36" t="str">
        <f aca="false">IF(LEFT(B207,3)="2.5", MID(B207,7,2),LEFT(B207,2))</f>
        <v>37</v>
      </c>
      <c r="D207" s="31" t="s">
        <v>774</v>
      </c>
      <c r="E207" s="322"/>
      <c r="F207" s="31"/>
      <c r="G207" s="321"/>
      <c r="H207" s="27" t="e">
        <f aca="false" t="array" ref="H207:H207">INDEX(Cable_L!$B$3:$B$80,MATCH(1,COUNTIFS(C207,Cable_L!$A$3:$A$80,$D207,Cable_L!$C$3:$C$80),0))</f>
        <v>#NAME?</v>
      </c>
      <c r="I207" s="27"/>
      <c r="J207" s="294" t="e">
        <f aca="false">_xlfn.CONCAT(B207,"  ",H207)</f>
        <v>#NAME?</v>
      </c>
      <c r="K207" s="322"/>
      <c r="L207" s="31"/>
      <c r="M207" s="321"/>
      <c r="N207" s="295"/>
    </row>
    <row r="208" customFormat="false" ht="15" hidden="false" customHeight="false" outlineLevel="0" collapsed="false">
      <c r="A208" s="0" t="n">
        <f aca="false">A207+1</f>
        <v>204</v>
      </c>
      <c r="B208" s="312" t="s">
        <v>927</v>
      </c>
      <c r="C208" s="36" t="str">
        <f aca="false">IF(LEFT(B208,3)="2.5", MID(B208,7,2),LEFT(B208,2))</f>
        <v>37</v>
      </c>
      <c r="D208" s="31" t="s">
        <v>774</v>
      </c>
      <c r="E208" s="207"/>
      <c r="F208" s="31"/>
      <c r="G208" s="321"/>
      <c r="H208" s="27" t="e">
        <f aca="false" t="array" ref="H208:H208">INDEX(Cable_L!$B$3:$B$80,MATCH(1,COUNTIFS(C208,Cable_L!$A$3:$A$80,$D208,Cable_L!$C$3:$C$80),0))</f>
        <v>#NAME?</v>
      </c>
      <c r="I208" s="27"/>
      <c r="J208" s="294" t="e">
        <f aca="false">_xlfn.CONCAT(B208,"  ",H208)</f>
        <v>#NAME?</v>
      </c>
      <c r="K208" s="322"/>
      <c r="L208" s="31"/>
      <c r="M208" s="321"/>
      <c r="N208" s="295"/>
    </row>
    <row r="209" customFormat="false" ht="15" hidden="false" customHeight="false" outlineLevel="0" collapsed="false">
      <c r="A209" s="0" t="n">
        <f aca="false">A208+1</f>
        <v>205</v>
      </c>
      <c r="B209" s="312" t="s">
        <v>935</v>
      </c>
      <c r="C209" s="36" t="str">
        <f aca="false">IF(LEFT(B209,3)="2.5", MID(B209,7,2),LEFT(B209,2))</f>
        <v>37</v>
      </c>
      <c r="D209" s="31" t="s">
        <v>774</v>
      </c>
      <c r="E209" s="207"/>
      <c r="F209" s="31"/>
      <c r="G209" s="321"/>
      <c r="H209" s="27" t="e">
        <f aca="false" t="array" ref="H209:H209">INDEX(Cable_L!$B$3:$B$80,MATCH(1,COUNTIFS(C209,Cable_L!$A$3:$A$80,$D209,Cable_L!$C$3:$C$80),0))</f>
        <v>#NAME?</v>
      </c>
      <c r="I209" s="27"/>
      <c r="J209" s="294" t="e">
        <f aca="false">_xlfn.CONCAT(B209,"  ",H209)</f>
        <v>#NAME?</v>
      </c>
      <c r="K209" s="322"/>
      <c r="L209" s="31"/>
      <c r="M209" s="321"/>
      <c r="N209" s="295"/>
    </row>
    <row r="210" customFormat="false" ht="15" hidden="false" customHeight="false" outlineLevel="0" collapsed="false">
      <c r="A210" s="0" t="n">
        <f aca="false">A209+1</f>
        <v>206</v>
      </c>
      <c r="B210" s="312" t="s">
        <v>977</v>
      </c>
      <c r="C210" s="36" t="str">
        <f aca="false">IF(LEFT(B210,3)="2.5", MID(B210,7,2),LEFT(B210,2))</f>
        <v>37</v>
      </c>
      <c r="D210" s="31" t="s">
        <v>774</v>
      </c>
      <c r="E210" s="203"/>
      <c r="F210" s="31"/>
      <c r="G210" s="321"/>
      <c r="H210" s="27" t="e">
        <f aca="false" t="array" ref="H210:H210">INDEX(Cable_L!$B$3:$B$80,MATCH(1,COUNTIFS(C210,Cable_L!$A$3:$A$80,$D210,Cable_L!$C$3:$C$80),0))</f>
        <v>#NAME?</v>
      </c>
      <c r="I210" s="27"/>
      <c r="J210" s="294" t="e">
        <f aca="false">_xlfn.CONCAT(B210,"  ",H210)</f>
        <v>#NAME?</v>
      </c>
      <c r="K210" s="322"/>
      <c r="L210" s="31"/>
      <c r="M210" s="321"/>
      <c r="N210" s="295"/>
    </row>
    <row r="211" customFormat="false" ht="15" hidden="false" customHeight="false" outlineLevel="0" collapsed="false">
      <c r="A211" s="0" t="n">
        <f aca="false">A210+1</f>
        <v>207</v>
      </c>
      <c r="B211" s="313" t="s">
        <v>932</v>
      </c>
      <c r="C211" s="36" t="str">
        <f aca="false">IF(LEFT(B211,3)="2.5", MID(B211,7,2),LEFT(B211,2))</f>
        <v>37</v>
      </c>
      <c r="D211" s="31" t="s">
        <v>774</v>
      </c>
      <c r="E211" s="322"/>
      <c r="F211" s="31"/>
      <c r="G211" s="321"/>
      <c r="H211" s="27" t="e">
        <f aca="false" t="array" ref="H211:H211">INDEX(Cable_L!$B$3:$B$80,MATCH(1,COUNTIFS(C211,Cable_L!$A$3:$A$80,$D211,Cable_L!$C$3:$C$80),0))</f>
        <v>#NAME?</v>
      </c>
      <c r="I211" s="27"/>
      <c r="J211" s="294" t="e">
        <f aca="false">_xlfn.CONCAT(B211,"  ",H211)</f>
        <v>#NAME?</v>
      </c>
      <c r="K211" s="322"/>
      <c r="L211" s="31"/>
      <c r="M211" s="321"/>
      <c r="N211" s="295"/>
    </row>
    <row r="212" customFormat="false" ht="15" hidden="false" customHeight="false" outlineLevel="0" collapsed="false">
      <c r="A212" s="0" t="n">
        <f aca="false">A211+1</f>
        <v>208</v>
      </c>
      <c r="B212" s="314" t="s">
        <v>947</v>
      </c>
      <c r="C212" s="36" t="str">
        <f aca="false">IF(LEFT(B212,3)="2.5", MID(B212,7,2),LEFT(B212,2))</f>
        <v>38</v>
      </c>
      <c r="D212" s="31" t="s">
        <v>716</v>
      </c>
      <c r="E212" s="200"/>
      <c r="F212" s="31"/>
      <c r="G212" s="207"/>
      <c r="H212" s="27" t="e">
        <f aca="false" t="array" ref="H212:H212">INDEX(Cable_L!$B$3:$B$80,MATCH(1,COUNTIFS(C212,Cable_L!$A$3:$A$80,$D212,Cable_L!$C$3:$C$80),0))</f>
        <v>#NAME?</v>
      </c>
      <c r="I212" s="27"/>
      <c r="J212" s="294" t="e">
        <f aca="false">_xlfn.CONCAT(B212,"  ",H212)</f>
        <v>#NAME?</v>
      </c>
      <c r="K212" s="321"/>
      <c r="L212" s="31"/>
      <c r="M212" s="322"/>
      <c r="N212" s="295"/>
    </row>
    <row r="213" customFormat="false" ht="15" hidden="false" customHeight="false" outlineLevel="0" collapsed="false">
      <c r="A213" s="0" t="n">
        <f aca="false">A212+1</f>
        <v>209</v>
      </c>
      <c r="B213" s="312" t="s">
        <v>959</v>
      </c>
      <c r="C213" s="36" t="str">
        <f aca="false">IF(LEFT(B213,3)="2.5", MID(B213,7,2),LEFT(B213,2))</f>
        <v>38</v>
      </c>
      <c r="D213" s="31" t="s">
        <v>716</v>
      </c>
      <c r="E213" s="200"/>
      <c r="F213" s="31"/>
      <c r="G213" s="203"/>
      <c r="H213" s="27" t="e">
        <f aca="false" t="array" ref="H213:H213">INDEX(Cable_L!$B$3:$B$80,MATCH(1,COUNTIFS(C213,Cable_L!$A$3:$A$80,$D213,Cable_L!$C$3:$C$80),0))</f>
        <v>#NAME?</v>
      </c>
      <c r="I213" s="27"/>
      <c r="J213" s="294" t="e">
        <f aca="false">_xlfn.CONCAT(B213,"  ",H213)</f>
        <v>#NAME?</v>
      </c>
      <c r="K213" s="321"/>
      <c r="L213" s="31"/>
      <c r="M213" s="322"/>
      <c r="N213" s="295"/>
    </row>
    <row r="214" customFormat="false" ht="15" hidden="false" customHeight="false" outlineLevel="0" collapsed="false">
      <c r="A214" s="0" t="n">
        <f aca="false">A213+1</f>
        <v>210</v>
      </c>
      <c r="B214" s="312" t="s">
        <v>975</v>
      </c>
      <c r="C214" s="36" t="str">
        <f aca="false">IF(LEFT(B214,3)="2.5", MID(B214,7,2),LEFT(B214,2))</f>
        <v>38</v>
      </c>
      <c r="D214" s="31" t="s">
        <v>774</v>
      </c>
      <c r="E214" s="322"/>
      <c r="F214" s="31"/>
      <c r="G214" s="321"/>
      <c r="H214" s="27" t="e">
        <f aca="false" t="array" ref="H214:H214">INDEX(Cable_L!$B$3:$B$80,MATCH(1,COUNTIFS(C214,Cable_L!$A$3:$A$80,$D214,Cable_L!$C$3:$C$80),0))</f>
        <v>#NAME?</v>
      </c>
      <c r="I214" s="27"/>
      <c r="J214" s="294" t="e">
        <f aca="false">_xlfn.CONCAT(B214,"  ",H214)</f>
        <v>#NAME?</v>
      </c>
      <c r="K214" s="322"/>
      <c r="L214" s="31"/>
      <c r="M214" s="321"/>
      <c r="N214" s="295"/>
    </row>
    <row r="215" customFormat="false" ht="15" hidden="false" customHeight="false" outlineLevel="0" collapsed="false">
      <c r="A215" s="0" t="n">
        <f aca="false">A214+1</f>
        <v>211</v>
      </c>
      <c r="B215" s="312" t="s">
        <v>973</v>
      </c>
      <c r="C215" s="36" t="str">
        <f aca="false">IF(LEFT(B215,3)="2.5", MID(B215,7,2),LEFT(B215,2))</f>
        <v>38</v>
      </c>
      <c r="D215" s="31" t="s">
        <v>774</v>
      </c>
      <c r="E215" s="322"/>
      <c r="F215" s="31"/>
      <c r="G215" s="321"/>
      <c r="H215" s="27" t="e">
        <f aca="false" t="array" ref="H215:H215">INDEX(Cable_L!$B$3:$B$80,MATCH(1,COUNTIFS(C215,Cable_L!$A$3:$A$80,$D215,Cable_L!$C$3:$C$80),0))</f>
        <v>#NAME?</v>
      </c>
      <c r="I215" s="27"/>
      <c r="J215" s="294" t="e">
        <f aca="false">_xlfn.CONCAT(B215,"  ",H215)</f>
        <v>#NAME?</v>
      </c>
      <c r="K215" s="322"/>
      <c r="L215" s="31"/>
      <c r="M215" s="321"/>
      <c r="N215" s="295"/>
    </row>
    <row r="216" customFormat="false" ht="15" hidden="false" customHeight="false" outlineLevel="0" collapsed="false">
      <c r="A216" s="0" t="n">
        <f aca="false">A215+1</f>
        <v>212</v>
      </c>
      <c r="B216" s="311" t="s">
        <v>989</v>
      </c>
      <c r="C216" s="36" t="str">
        <f aca="false">IF(LEFT(B216,3)="2.5", MID(B216,7,2),LEFT(B216,2))</f>
        <v>38</v>
      </c>
      <c r="D216" s="31" t="s">
        <v>716</v>
      </c>
      <c r="E216" s="321"/>
      <c r="F216" s="31"/>
      <c r="G216" s="322"/>
      <c r="H216" s="27" t="e">
        <f aca="false" t="array" ref="H216:H216">INDEX(Cable_L!$B$3:$B$80,MATCH(1,COUNTIFS(C216,Cable_L!$A$3:$A$80,$D216,Cable_L!$C$3:$C$80),0))</f>
        <v>#NAME?</v>
      </c>
      <c r="I216" s="27"/>
      <c r="J216" s="294" t="e">
        <f aca="false">_xlfn.CONCAT(B216,"  ",H216)</f>
        <v>#NAME?</v>
      </c>
      <c r="K216" s="321"/>
      <c r="L216" s="31"/>
      <c r="M216" s="322"/>
      <c r="N216" s="295"/>
    </row>
    <row r="217" customFormat="false" ht="15" hidden="false" customHeight="false" outlineLevel="0" collapsed="false">
      <c r="A217" s="0" t="n">
        <f aca="false">A216+1</f>
        <v>213</v>
      </c>
      <c r="B217" s="312" t="s">
        <v>1005</v>
      </c>
      <c r="C217" s="36" t="str">
        <f aca="false">IF(LEFT(B217,3)="2.5", MID(B217,7,2),LEFT(B217,2))</f>
        <v>38</v>
      </c>
      <c r="D217" s="31" t="s">
        <v>774</v>
      </c>
      <c r="E217" s="207"/>
      <c r="F217" s="31"/>
      <c r="G217" s="321"/>
      <c r="H217" s="27" t="e">
        <f aca="false" t="array" ref="H217:H217">INDEX(Cable_L!$B$3:$B$80,MATCH(1,COUNTIFS(C217,Cable_L!$A$3:$A$80,$D217,Cable_L!$C$3:$C$80),0))</f>
        <v>#NAME?</v>
      </c>
      <c r="I217" s="27"/>
      <c r="J217" s="294" t="e">
        <f aca="false">_xlfn.CONCAT(B217,"  ",H217)</f>
        <v>#NAME?</v>
      </c>
      <c r="K217" s="322"/>
      <c r="L217" s="31"/>
      <c r="M217" s="321"/>
      <c r="N217" s="295"/>
    </row>
    <row r="218" customFormat="false" ht="15" hidden="false" customHeight="false" outlineLevel="0" collapsed="false">
      <c r="A218" s="0" t="n">
        <f aca="false">A217+1</f>
        <v>214</v>
      </c>
      <c r="B218" s="312" t="s">
        <v>1003</v>
      </c>
      <c r="C218" s="36" t="str">
        <f aca="false">IF(LEFT(B218,3)="2.5", MID(B218,7,2),LEFT(B218,2))</f>
        <v>38</v>
      </c>
      <c r="D218" s="31" t="s">
        <v>774</v>
      </c>
      <c r="E218" s="207"/>
      <c r="F218" s="31"/>
      <c r="G218" s="321"/>
      <c r="H218" s="27" t="e">
        <f aca="false" t="array" ref="H218:H218">INDEX(Cable_L!$B$3:$B$80,MATCH(1,COUNTIFS(C218,Cable_L!$A$3:$A$80,$D218,Cable_L!$C$3:$C$80),0))</f>
        <v>#NAME?</v>
      </c>
      <c r="I218" s="27"/>
      <c r="J218" s="294" t="e">
        <f aca="false">_xlfn.CONCAT(B218,"  ",H218)</f>
        <v>#NAME?</v>
      </c>
      <c r="K218" s="322"/>
      <c r="L218" s="31"/>
      <c r="M218" s="321"/>
      <c r="N218" s="295"/>
    </row>
    <row r="219" customFormat="false" ht="15" hidden="false" customHeight="false" outlineLevel="0" collapsed="false">
      <c r="A219" s="0" t="n">
        <f aca="false">A218+1</f>
        <v>215</v>
      </c>
      <c r="B219" s="312" t="s">
        <v>896</v>
      </c>
      <c r="C219" s="36" t="str">
        <f aca="false">IF(LEFT(B219,3)="2.5", MID(B219,7,2),LEFT(B219,2))</f>
        <v>39</v>
      </c>
      <c r="D219" s="31" t="s">
        <v>716</v>
      </c>
      <c r="E219" s="201"/>
      <c r="F219" s="31"/>
      <c r="G219" s="131"/>
      <c r="H219" s="27" t="e">
        <f aca="false" t="array" ref="H219:H219">INDEX(Cable_L!$B$3:$B$80,MATCH(1,COUNTIFS(C219,Cable_L!$A$3:$A$80,$D219,Cable_L!$C$3:$C$80),0))</f>
        <v>#NAME?</v>
      </c>
      <c r="I219" s="27"/>
      <c r="J219" s="294" t="e">
        <f aca="false">_xlfn.CONCAT(B219,"  ",H219)</f>
        <v>#NAME?</v>
      </c>
      <c r="K219" s="321"/>
      <c r="L219" s="31"/>
      <c r="M219" s="31"/>
      <c r="N219" s="295"/>
    </row>
    <row r="220" customFormat="false" ht="15" hidden="false" customHeight="false" outlineLevel="0" collapsed="false">
      <c r="A220" s="0" t="n">
        <f aca="false">A219+1</f>
        <v>216</v>
      </c>
      <c r="B220" s="313" t="s">
        <v>919</v>
      </c>
      <c r="C220" s="36" t="str">
        <f aca="false">IF(LEFT(B220,3)="2.5", MID(B220,7,2),LEFT(B220,2))</f>
        <v>39</v>
      </c>
      <c r="D220" s="31" t="s">
        <v>716</v>
      </c>
      <c r="E220" s="321"/>
      <c r="F220" s="31"/>
      <c r="G220" s="31"/>
      <c r="H220" s="27" t="e">
        <f aca="false" t="array" ref="H220:H220">INDEX(Cable_L!$B$3:$B$80,MATCH(1,COUNTIFS(C220,Cable_L!$A$3:$A$80,$D220,Cable_L!$C$3:$C$80),0))</f>
        <v>#NAME?</v>
      </c>
      <c r="I220" s="27"/>
      <c r="J220" s="294" t="e">
        <f aca="false">_xlfn.CONCAT(B220,"  ",H220)</f>
        <v>#NAME?</v>
      </c>
      <c r="K220" s="321"/>
      <c r="L220" s="31"/>
      <c r="M220" s="31"/>
      <c r="N220" s="295"/>
    </row>
    <row r="221" customFormat="false" ht="15" hidden="false" customHeight="false" outlineLevel="0" collapsed="false">
      <c r="A221" s="0" t="n">
        <f aca="false">A220+1</f>
        <v>217</v>
      </c>
      <c r="B221" s="314" t="s">
        <v>891</v>
      </c>
      <c r="C221" s="36" t="str">
        <f aca="false">IF(LEFT(B221,3)="2.5", MID(B221,7,2),LEFT(B221,2))</f>
        <v>39</v>
      </c>
      <c r="D221" s="31" t="s">
        <v>716</v>
      </c>
      <c r="E221" s="201"/>
      <c r="F221" s="31"/>
      <c r="G221" s="31"/>
      <c r="H221" s="27" t="e">
        <f aca="false" t="array" ref="H221:H221">INDEX(Cable_L!$B$3:$B$80,MATCH(1,COUNTIFS(C221,Cable_L!$A$3:$A$80,$D221,Cable_L!$C$3:$C$80),0))</f>
        <v>#NAME?</v>
      </c>
      <c r="I221" s="27"/>
      <c r="J221" s="294" t="e">
        <f aca="false">_xlfn.CONCAT(B221,"  ",H221)</f>
        <v>#NAME?</v>
      </c>
      <c r="K221" s="321"/>
      <c r="L221" s="31"/>
      <c r="M221" s="31"/>
      <c r="N221" s="295"/>
    </row>
    <row r="222" customFormat="false" ht="15" hidden="false" customHeight="false" outlineLevel="0" collapsed="false">
      <c r="A222" s="0" t="n">
        <f aca="false">A221+1</f>
        <v>218</v>
      </c>
      <c r="B222" s="312" t="s">
        <v>911</v>
      </c>
      <c r="C222" s="36" t="str">
        <f aca="false">IF(LEFT(B222,3)="2.5", MID(B222,7,2),LEFT(B222,2))</f>
        <v>39</v>
      </c>
      <c r="D222" s="31" t="s">
        <v>716</v>
      </c>
      <c r="E222" s="201"/>
      <c r="F222" s="31"/>
      <c r="G222" s="131"/>
      <c r="H222" s="27" t="e">
        <f aca="false" t="array" ref="H222:H222">INDEX(Cable_L!$B$3:$B$80,MATCH(1,COUNTIFS(C222,Cable_L!$A$3:$A$80,$D222,Cable_L!$C$3:$C$80),0))</f>
        <v>#NAME?</v>
      </c>
      <c r="I222" s="27"/>
      <c r="J222" s="294" t="e">
        <f aca="false">_xlfn.CONCAT(B222,"  ",H222)</f>
        <v>#NAME?</v>
      </c>
      <c r="K222" s="321"/>
      <c r="L222" s="31"/>
      <c r="M222" s="31"/>
      <c r="N222" s="295"/>
    </row>
    <row r="223" customFormat="false" ht="15" hidden="false" customHeight="false" outlineLevel="0" collapsed="false">
      <c r="A223" s="0" t="n">
        <f aca="false">A222+1</f>
        <v>219</v>
      </c>
      <c r="B223" s="312" t="s">
        <v>945</v>
      </c>
      <c r="C223" s="36" t="str">
        <f aca="false">IF(LEFT(B223,3)="2.5", MID(B223,7,2),LEFT(B223,2))</f>
        <v>39</v>
      </c>
      <c r="D223" s="31" t="s">
        <v>716</v>
      </c>
      <c r="E223" s="201"/>
      <c r="F223" s="31"/>
      <c r="G223" s="31"/>
      <c r="H223" s="27" t="e">
        <f aca="false" t="array" ref="H223:H223">INDEX(Cable_L!$B$3:$B$80,MATCH(1,COUNTIFS(C223,Cable_L!$A$3:$A$80,$D223,Cable_L!$C$3:$C$80),0))</f>
        <v>#NAME?</v>
      </c>
      <c r="I223" s="27"/>
      <c r="J223" s="294" t="e">
        <f aca="false">_xlfn.CONCAT(B223,"  ",H223)</f>
        <v>#NAME?</v>
      </c>
      <c r="K223" s="321"/>
      <c r="L223" s="31"/>
      <c r="M223" s="31"/>
      <c r="N223" s="295"/>
    </row>
    <row r="224" customFormat="false" ht="15" hidden="false" customHeight="false" outlineLevel="0" collapsed="false">
      <c r="A224" s="0" t="n">
        <f aca="false">A223+1</f>
        <v>220</v>
      </c>
      <c r="B224" s="312" t="s">
        <v>879</v>
      </c>
      <c r="C224" s="36" t="str">
        <f aca="false">IF(LEFT(B224,3)="2.5", MID(B224,7,2),LEFT(B224,2))</f>
        <v>39</v>
      </c>
      <c r="D224" s="31" t="s">
        <v>716</v>
      </c>
      <c r="E224" s="321"/>
      <c r="F224" s="31"/>
      <c r="G224" s="31"/>
      <c r="H224" s="27" t="e">
        <f aca="false" t="array" ref="H224:H224">INDEX(Cable_L!$B$3:$B$80,MATCH(1,COUNTIFS(C224,Cable_L!$A$3:$A$80,$D224,Cable_L!$C$3:$C$80),0))</f>
        <v>#NAME?</v>
      </c>
      <c r="I224" s="27"/>
      <c r="J224" s="294" t="e">
        <f aca="false">_xlfn.CONCAT(B224,"  ",H224)</f>
        <v>#NAME?</v>
      </c>
      <c r="K224" s="321"/>
      <c r="L224" s="31"/>
      <c r="M224" s="31"/>
      <c r="N224" s="295"/>
    </row>
    <row r="225" customFormat="false" ht="15" hidden="false" customHeight="false" outlineLevel="0" collapsed="false">
      <c r="A225" s="0" t="n">
        <f aca="false">A224+1</f>
        <v>221</v>
      </c>
      <c r="B225" s="311" t="s">
        <v>941</v>
      </c>
      <c r="C225" s="36" t="str">
        <f aca="false">IF(LEFT(B225,3)="2.5", MID(B225,7,2),LEFT(B225,2))</f>
        <v>39</v>
      </c>
      <c r="D225" s="31" t="s">
        <v>716</v>
      </c>
      <c r="E225" s="321"/>
      <c r="F225" s="31"/>
      <c r="G225" s="31"/>
      <c r="H225" s="27" t="e">
        <f aca="false" t="array" ref="H225:H225">INDEX(Cable_L!$B$3:$B$80,MATCH(1,COUNTIFS(C225,Cable_L!$A$3:$A$80,$D225,Cable_L!$C$3:$C$80),0))</f>
        <v>#NAME?</v>
      </c>
      <c r="I225" s="27"/>
      <c r="J225" s="294" t="e">
        <f aca="false">_xlfn.CONCAT(B225,"  ",H225)</f>
        <v>#NAME?</v>
      </c>
      <c r="K225" s="321"/>
      <c r="L225" s="31"/>
      <c r="M225" s="31"/>
      <c r="N225" s="295"/>
    </row>
    <row r="226" customFormat="false" ht="15" hidden="false" customHeight="false" outlineLevel="0" collapsed="false">
      <c r="A226" s="0" t="n">
        <f aca="false">A225+1</f>
        <v>222</v>
      </c>
      <c r="B226" s="312" t="s">
        <v>875</v>
      </c>
      <c r="C226" s="36" t="str">
        <f aca="false">IF(LEFT(B226,3)="2.5", MID(B226,7,2),LEFT(B226,2))</f>
        <v>39</v>
      </c>
      <c r="D226" s="31" t="s">
        <v>716</v>
      </c>
      <c r="E226" s="200"/>
      <c r="F226" s="31"/>
      <c r="G226" s="31"/>
      <c r="H226" s="27" t="e">
        <f aca="false" t="array" ref="H226:H226">INDEX(Cable_L!$B$3:$B$80,MATCH(1,COUNTIFS(C226,Cable_L!$A$3:$A$80,$D226,Cable_L!$C$3:$C$80),0))</f>
        <v>#NAME?</v>
      </c>
      <c r="I226" s="27"/>
      <c r="J226" s="294" t="e">
        <f aca="false">_xlfn.CONCAT(B226,"  ",H226)</f>
        <v>#NAME?</v>
      </c>
      <c r="K226" s="321"/>
      <c r="L226" s="31"/>
      <c r="M226" s="31"/>
      <c r="N226" s="295"/>
    </row>
    <row r="227" customFormat="false" ht="15" hidden="false" customHeight="false" outlineLevel="0" collapsed="false">
      <c r="A227" s="0" t="n">
        <f aca="false">A226+1</f>
        <v>223</v>
      </c>
      <c r="B227" s="298" t="s">
        <v>538</v>
      </c>
      <c r="C227" s="36" t="str">
        <f aca="false">IF(LEFT(B227,3)="2.5", MID(B227,7,2),LEFT(B227,2))</f>
        <v>4 </v>
      </c>
      <c r="D227" s="31" t="s">
        <v>58</v>
      </c>
      <c r="E227" s="68"/>
      <c r="F227" s="31"/>
      <c r="G227" s="31"/>
      <c r="H227" s="27" t="e">
        <f aca="false" t="array" ref="H227:H227">INDEX(Cable_L!$B$3:$B$80,MATCH(1,COUNTIFS(C227,Cable_L!$A$3:$A$80,$D227,Cable_L!$C$3:$C$80),0))</f>
        <v>#NAME?</v>
      </c>
      <c r="I227" s="27"/>
      <c r="J227" s="294" t="e">
        <f aca="false">_xlfn.CONCAT(B227,"  ",H227)</f>
        <v>#NAME?</v>
      </c>
      <c r="K227" s="297"/>
      <c r="L227" s="31"/>
      <c r="M227" s="31"/>
      <c r="N227" s="295"/>
    </row>
    <row r="228" customFormat="false" ht="15" hidden="false" customHeight="false" outlineLevel="0" collapsed="false">
      <c r="A228" s="0" t="n">
        <f aca="false">A227+1</f>
        <v>224</v>
      </c>
      <c r="B228" s="298" t="s">
        <v>561</v>
      </c>
      <c r="C228" s="36" t="str">
        <f aca="false">IF(LEFT(B228,3)="2.5", MID(B228,7,2),LEFT(B228,2))</f>
        <v>4 </v>
      </c>
      <c r="D228" s="31" t="s">
        <v>58</v>
      </c>
      <c r="E228" s="68"/>
      <c r="F228" s="31"/>
      <c r="G228" s="31"/>
      <c r="H228" s="27" t="e">
        <f aca="false" t="array" ref="H228:H228">INDEX(Cable_L!$B$3:$B$80,MATCH(1,COUNTIFS(C228,Cable_L!$A$3:$A$80,$D228,Cable_L!$C$3:$C$80),0))</f>
        <v>#NAME?</v>
      </c>
      <c r="I228" s="27"/>
      <c r="J228" s="294" t="e">
        <f aca="false">_xlfn.CONCAT(B228,"  ",H228)</f>
        <v>#NAME?</v>
      </c>
      <c r="K228" s="297"/>
      <c r="L228" s="31"/>
      <c r="M228" s="31"/>
      <c r="N228" s="295"/>
    </row>
    <row r="229" customFormat="false" ht="15" hidden="false" customHeight="false" outlineLevel="0" collapsed="false">
      <c r="A229" s="0" t="n">
        <f aca="false">A228+1</f>
        <v>225</v>
      </c>
      <c r="B229" s="301" t="s">
        <v>532</v>
      </c>
      <c r="C229" s="36" t="str">
        <f aca="false">IF(LEFT(B229,3)="2.5", MID(B229,7,2),LEFT(B229,2))</f>
        <v>4 </v>
      </c>
      <c r="D229" s="31" t="s">
        <v>58</v>
      </c>
      <c r="E229" s="302"/>
      <c r="F229" s="31"/>
      <c r="G229" s="31"/>
      <c r="H229" s="27" t="e">
        <f aca="false" t="array" ref="H229:H229">INDEX(Cable_L!$B$3:$B$80,MATCH(1,COUNTIFS(C229,Cable_L!$A$3:$A$80,$D229,Cable_L!$C$3:$C$80),0))</f>
        <v>#NAME?</v>
      </c>
      <c r="I229" s="27"/>
      <c r="J229" s="294" t="e">
        <f aca="false">_xlfn.CONCAT(B229,"  ",H229)</f>
        <v>#NAME?</v>
      </c>
      <c r="K229" s="297"/>
      <c r="L229" s="31"/>
      <c r="M229" s="31"/>
      <c r="N229" s="295"/>
    </row>
    <row r="230" customFormat="false" ht="15" hidden="false" customHeight="false" outlineLevel="0" collapsed="false">
      <c r="A230" s="0" t="n">
        <f aca="false">A229+1</f>
        <v>226</v>
      </c>
      <c r="B230" s="296" t="s">
        <v>552</v>
      </c>
      <c r="C230" s="36" t="str">
        <f aca="false">IF(LEFT(B230,3)="2.5", MID(B230,7,2),LEFT(B230,2))</f>
        <v>4 </v>
      </c>
      <c r="D230" s="31" t="s">
        <v>58</v>
      </c>
      <c r="E230" s="68"/>
      <c r="F230" s="31"/>
      <c r="G230" s="316"/>
      <c r="H230" s="27" t="e">
        <f aca="false" t="array" ref="H230:H230">INDEX(Cable_L!$B$3:$B$80,MATCH(1,COUNTIFS(C230,Cable_L!$A$3:$A$80,$D230,Cable_L!$C$3:$C$80),0))</f>
        <v>#NAME?</v>
      </c>
      <c r="I230" s="27"/>
      <c r="J230" s="294" t="e">
        <f aca="false">_xlfn.CONCAT(B230,"  ",H230)</f>
        <v>#NAME?</v>
      </c>
      <c r="K230" s="297"/>
      <c r="L230" s="31"/>
      <c r="M230" s="31"/>
      <c r="N230" s="295"/>
    </row>
    <row r="231" customFormat="false" ht="15" hidden="false" customHeight="false" outlineLevel="0" collapsed="false">
      <c r="A231" s="0" t="n">
        <f aca="false">A230+1</f>
        <v>227</v>
      </c>
      <c r="B231" s="298" t="s">
        <v>518</v>
      </c>
      <c r="C231" s="36" t="str">
        <f aca="false">IF(LEFT(B231,3)="2.5", MID(B231,7,2),LEFT(B231,2))</f>
        <v>4 </v>
      </c>
      <c r="D231" s="31" t="s">
        <v>58</v>
      </c>
      <c r="E231" s="68"/>
      <c r="F231" s="31"/>
      <c r="G231" s="131"/>
      <c r="H231" s="27" t="e">
        <f aca="false" t="array" ref="H231:H231">INDEX(Cable_L!$B$3:$B$80,MATCH(1,COUNTIFS(C231,Cable_L!$A$3:$A$80,$D231,Cable_L!$C$3:$C$80),0))</f>
        <v>#NAME?</v>
      </c>
      <c r="I231" s="27"/>
      <c r="J231" s="294" t="e">
        <f aca="false">_xlfn.CONCAT(B231,"  ",H231)</f>
        <v>#NAME?</v>
      </c>
      <c r="K231" s="297"/>
      <c r="L231" s="31"/>
      <c r="M231" s="31"/>
      <c r="N231" s="295"/>
    </row>
    <row r="232" customFormat="false" ht="15" hidden="false" customHeight="false" outlineLevel="0" collapsed="false">
      <c r="A232" s="0" t="n">
        <f aca="false">A231+1</f>
        <v>228</v>
      </c>
      <c r="B232" s="307" t="s">
        <v>512</v>
      </c>
      <c r="C232" s="36" t="str">
        <f aca="false">IF(LEFT(B232,3)="2.5", MID(B232,7,2),LEFT(B232,2))</f>
        <v>4 </v>
      </c>
      <c r="D232" s="31" t="s">
        <v>58</v>
      </c>
      <c r="E232" s="302"/>
      <c r="F232" s="31"/>
      <c r="G232" s="31"/>
      <c r="H232" s="27" t="e">
        <f aca="false" t="array" ref="H232:H232">INDEX(Cable_L!$B$3:$B$80,MATCH(1,COUNTIFS(C232,Cable_L!$A$3:$A$80,$D232,Cable_L!$C$3:$C$80),0))</f>
        <v>#NAME?</v>
      </c>
      <c r="I232" s="27"/>
      <c r="J232" s="294" t="e">
        <f aca="false">_xlfn.CONCAT(B232,"  ",H232)</f>
        <v>#NAME?</v>
      </c>
      <c r="K232" s="297"/>
      <c r="L232" s="31"/>
      <c r="M232" s="31"/>
      <c r="N232" s="295"/>
    </row>
    <row r="233" customFormat="false" ht="15" hidden="false" customHeight="false" outlineLevel="0" collapsed="false">
      <c r="A233" s="0" t="n">
        <f aca="false">A232+1</f>
        <v>229</v>
      </c>
      <c r="B233" s="314" t="s">
        <v>957</v>
      </c>
      <c r="C233" s="36" t="str">
        <f aca="false">IF(LEFT(B233,3)="2.5", MID(B233,7,2),LEFT(B233,2))</f>
        <v>40</v>
      </c>
      <c r="D233" s="31" t="s">
        <v>716</v>
      </c>
      <c r="E233" s="200"/>
      <c r="F233" s="31"/>
      <c r="G233" s="31"/>
      <c r="H233" s="27" t="e">
        <f aca="false" t="array" ref="H233:H233">INDEX(Cable_L!$B$3:$B$80,MATCH(1,COUNTIFS(C233,Cable_L!$A$3:$A$80,$D233,Cable_L!$C$3:$C$80),0))</f>
        <v>#NAME?</v>
      </c>
      <c r="I233" s="27"/>
      <c r="J233" s="294" t="e">
        <f aca="false">_xlfn.CONCAT(B233,"  ",H233)</f>
        <v>#NAME?</v>
      </c>
      <c r="K233" s="321"/>
      <c r="L233" s="31"/>
      <c r="M233" s="31"/>
      <c r="N233" s="295"/>
    </row>
    <row r="234" customFormat="false" ht="15" hidden="false" customHeight="false" outlineLevel="0" collapsed="false">
      <c r="A234" s="0" t="n">
        <f aca="false">A233+1</f>
        <v>230</v>
      </c>
      <c r="B234" s="312" t="s">
        <v>971</v>
      </c>
      <c r="C234" s="36" t="str">
        <f aca="false">IF(LEFT(B234,3)="2.5", MID(B234,7,2),LEFT(B234,2))</f>
        <v>40</v>
      </c>
      <c r="D234" s="31" t="s">
        <v>716</v>
      </c>
      <c r="E234" s="321"/>
      <c r="F234" s="31"/>
      <c r="G234" s="31"/>
      <c r="H234" s="27" t="e">
        <f aca="false" t="array" ref="H234:H234">INDEX(Cable_L!$B$3:$B$80,MATCH(1,COUNTIFS(C234,Cable_L!$A$3:$A$80,$D234,Cable_L!$C$3:$C$80),0))</f>
        <v>#NAME?</v>
      </c>
      <c r="I234" s="27"/>
      <c r="J234" s="294" t="e">
        <f aca="false">_xlfn.CONCAT(B234,"  ",H234)</f>
        <v>#NAME?</v>
      </c>
      <c r="K234" s="321"/>
      <c r="L234" s="31"/>
      <c r="M234" s="31"/>
      <c r="N234" s="295"/>
    </row>
    <row r="235" customFormat="false" ht="15" hidden="false" customHeight="false" outlineLevel="0" collapsed="false">
      <c r="A235" s="0" t="n">
        <f aca="false">A234+1</f>
        <v>231</v>
      </c>
      <c r="B235" s="312" t="s">
        <v>953</v>
      </c>
      <c r="C235" s="36" t="str">
        <f aca="false">IF(LEFT(B235,3)="2.5", MID(B235,7,2),LEFT(B235,2))</f>
        <v>40</v>
      </c>
      <c r="D235" s="31" t="s">
        <v>716</v>
      </c>
      <c r="E235" s="200"/>
      <c r="F235" s="31"/>
      <c r="H235" s="27" t="e">
        <f aca="false" t="array" ref="H235:H235">INDEX(Cable_L!$B$3:$B$80,MATCH(1,COUNTIFS(C235,Cable_L!$A$3:$A$80,$D235,Cable_L!$C$3:$C$80),0))</f>
        <v>#NAME?</v>
      </c>
      <c r="I235" s="27"/>
      <c r="J235" s="294" t="e">
        <f aca="false">_xlfn.CONCAT(B235,"  ",H235)</f>
        <v>#NAME?</v>
      </c>
      <c r="K235" s="321"/>
      <c r="L235" s="31"/>
      <c r="N235" s="295"/>
    </row>
    <row r="236" customFormat="false" ht="15" hidden="false" customHeight="false" outlineLevel="0" collapsed="false">
      <c r="A236" s="0" t="n">
        <f aca="false">A235+1</f>
        <v>232</v>
      </c>
      <c r="B236" s="312" t="s">
        <v>965</v>
      </c>
      <c r="C236" s="36" t="str">
        <f aca="false">IF(LEFT(B236,3)="2.5", MID(B236,7,2),LEFT(B236,2))</f>
        <v>40</v>
      </c>
      <c r="D236" s="31" t="s">
        <v>716</v>
      </c>
      <c r="E236" s="200"/>
      <c r="F236" s="31"/>
      <c r="G236" s="31"/>
      <c r="H236" s="27" t="e">
        <f aca="false" t="array" ref="H236:H236">INDEX(Cable_L!$B$3:$B$80,MATCH(1,COUNTIFS(C236,Cable_L!$A$3:$A$80,$D236,Cable_L!$C$3:$C$80),0))</f>
        <v>#NAME?</v>
      </c>
      <c r="I236" s="27"/>
      <c r="J236" s="294" t="e">
        <f aca="false">_xlfn.CONCAT(B236,"  ",H236)</f>
        <v>#NAME?</v>
      </c>
      <c r="K236" s="321"/>
      <c r="L236" s="31"/>
      <c r="M236" s="31"/>
      <c r="N236" s="295"/>
    </row>
    <row r="237" customFormat="false" ht="15" hidden="false" customHeight="false" outlineLevel="0" collapsed="false">
      <c r="A237" s="0" t="n">
        <f aca="false">A236+1</f>
        <v>233</v>
      </c>
      <c r="B237" s="313" t="s">
        <v>987</v>
      </c>
      <c r="C237" s="36" t="str">
        <f aca="false">IF(LEFT(B237,3)="2.5", MID(B237,7,2),LEFT(B237,2))</f>
        <v>40</v>
      </c>
      <c r="D237" s="31" t="s">
        <v>716</v>
      </c>
      <c r="E237" s="321"/>
      <c r="F237" s="31"/>
      <c r="G237" s="31"/>
      <c r="H237" s="27" t="e">
        <f aca="false" t="array" ref="H237:H237">INDEX(Cable_L!$B$3:$B$80,MATCH(1,COUNTIFS(C237,Cable_L!$A$3:$A$80,$D237,Cable_L!$C$3:$C$80),0))</f>
        <v>#NAME?</v>
      </c>
      <c r="I237" s="27"/>
      <c r="J237" s="294" t="e">
        <f aca="false">_xlfn.CONCAT(B237,"  ",H237)</f>
        <v>#NAME?</v>
      </c>
      <c r="K237" s="321"/>
      <c r="L237" s="31"/>
      <c r="M237" s="31"/>
      <c r="N237" s="295"/>
    </row>
    <row r="238" customFormat="false" ht="15" hidden="false" customHeight="false" outlineLevel="0" collapsed="false">
      <c r="A238" s="0" t="n">
        <f aca="false">A237+1</f>
        <v>234</v>
      </c>
      <c r="B238" s="314" t="s">
        <v>1001</v>
      </c>
      <c r="C238" s="36" t="str">
        <f aca="false">IF(LEFT(B238,3)="2.5", MID(B238,7,2),LEFT(B238,2))</f>
        <v>40</v>
      </c>
      <c r="D238" s="31" t="s">
        <v>716</v>
      </c>
      <c r="E238" s="202"/>
      <c r="F238" s="31"/>
      <c r="G238" s="31"/>
      <c r="H238" s="27" t="e">
        <f aca="false" t="array" ref="H238:H238">INDEX(Cable_L!$B$3:$B$80,MATCH(1,COUNTIFS(C238,Cable_L!$A$3:$A$80,$D238,Cable_L!$C$3:$C$80),0))</f>
        <v>#NAME?</v>
      </c>
      <c r="I238" s="27"/>
      <c r="J238" s="294" t="e">
        <f aca="false">_xlfn.CONCAT(B238,"  ",H238)</f>
        <v>#NAME?</v>
      </c>
      <c r="K238" s="321"/>
      <c r="L238" s="31"/>
      <c r="M238" s="31"/>
      <c r="N238" s="295"/>
    </row>
    <row r="239" customFormat="false" ht="15" hidden="false" customHeight="false" outlineLevel="0" collapsed="false">
      <c r="A239" s="0" t="n">
        <f aca="false">A238+1</f>
        <v>235</v>
      </c>
      <c r="B239" s="312" t="s">
        <v>983</v>
      </c>
      <c r="C239" s="36" t="str">
        <f aca="false">IF(LEFT(B239,3)="2.5", MID(B239,7,2),LEFT(B239,2))</f>
        <v>40</v>
      </c>
      <c r="D239" s="31" t="s">
        <v>716</v>
      </c>
      <c r="E239" s="200"/>
      <c r="F239" s="31"/>
      <c r="G239" s="31"/>
      <c r="H239" s="27" t="e">
        <f aca="false" t="array" ref="H239:H239">INDEX(Cable_L!$B$3:$B$80,MATCH(1,COUNTIFS(C239,Cable_L!$A$3:$A$80,$D239,Cable_L!$C$3:$C$80),0))</f>
        <v>#NAME?</v>
      </c>
      <c r="I239" s="27"/>
      <c r="J239" s="294" t="e">
        <f aca="false">_xlfn.CONCAT(B239,"  ",H239)</f>
        <v>#NAME?</v>
      </c>
      <c r="K239" s="321"/>
      <c r="L239" s="31"/>
      <c r="M239" s="31"/>
      <c r="N239" s="295"/>
    </row>
    <row r="240" customFormat="false" ht="15" hidden="false" customHeight="false" outlineLevel="0" collapsed="false">
      <c r="A240" s="0" t="n">
        <f aca="false">A239+1</f>
        <v>236</v>
      </c>
      <c r="B240" s="312" t="s">
        <v>995</v>
      </c>
      <c r="C240" s="36" t="str">
        <f aca="false">IF(LEFT(B240,3)="2.5", MID(B240,7,2),LEFT(B240,2))</f>
        <v>40</v>
      </c>
      <c r="D240" s="31" t="s">
        <v>716</v>
      </c>
      <c r="E240" s="200"/>
      <c r="F240" s="31"/>
      <c r="H240" s="27" t="e">
        <f aca="false" t="array" ref="H240:H240">INDEX(Cable_L!$B$3:$B$80,MATCH(1,COUNTIFS(C240,Cable_L!$A$3:$A$80,$D240,Cable_L!$C$3:$C$80),0))</f>
        <v>#NAME?</v>
      </c>
      <c r="I240" s="27"/>
      <c r="J240" s="294" t="e">
        <f aca="false">_xlfn.CONCAT(B240,"  ",H240)</f>
        <v>#NAME?</v>
      </c>
      <c r="K240" s="321"/>
      <c r="L240" s="31"/>
      <c r="N240" s="295"/>
    </row>
    <row r="241" customFormat="false" ht="15" hidden="false" customHeight="false" outlineLevel="0" collapsed="false">
      <c r="A241" s="0" t="n">
        <f aca="false">A240+1</f>
        <v>237</v>
      </c>
      <c r="B241" s="312" t="s">
        <v>909</v>
      </c>
      <c r="C241" s="36" t="str">
        <f aca="false">IF(LEFT(B241,3)="2.5", MID(B241,7,2),LEFT(B241,2))</f>
        <v>41</v>
      </c>
      <c r="D241" s="31" t="s">
        <v>716</v>
      </c>
      <c r="E241" s="200"/>
      <c r="F241" s="31"/>
      <c r="G241" s="31"/>
      <c r="H241" s="27" t="e">
        <f aca="false" t="array" ref="H241:H241">INDEX(Cable_L!$B$3:$B$80,MATCH(1,COUNTIFS(C241,Cable_L!$A$3:$A$80,$D241,Cable_L!$C$3:$C$80),0))</f>
        <v>#NAME?</v>
      </c>
      <c r="I241" s="27"/>
      <c r="J241" s="294" t="e">
        <f aca="false">_xlfn.CONCAT(B241,"  ",H241)</f>
        <v>#NAME?</v>
      </c>
      <c r="K241" s="321"/>
      <c r="L241" s="31"/>
      <c r="M241" s="31"/>
      <c r="N241" s="295"/>
    </row>
    <row r="242" customFormat="false" ht="15" hidden="false" customHeight="false" outlineLevel="0" collapsed="false">
      <c r="A242" s="0" t="n">
        <f aca="false">A241+1</f>
        <v>238</v>
      </c>
      <c r="B242" s="312" t="s">
        <v>889</v>
      </c>
      <c r="C242" s="36" t="str">
        <f aca="false">IF(LEFT(B242,3)="2.5", MID(B242,7,2),LEFT(B242,2))</f>
        <v>41</v>
      </c>
      <c r="D242" s="31" t="s">
        <v>716</v>
      </c>
      <c r="E242" s="200"/>
      <c r="F242" s="31"/>
      <c r="G242" s="31"/>
      <c r="H242" s="27" t="e">
        <f aca="false" t="array" ref="H242:H242">INDEX(Cable_L!$B$3:$B$80,MATCH(1,COUNTIFS(C242,Cable_L!$A$3:$A$80,$D242,Cable_L!$C$3:$C$80),0))</f>
        <v>#NAME?</v>
      </c>
      <c r="I242" s="27"/>
      <c r="J242" s="294" t="e">
        <f aca="false">_xlfn.CONCAT(B242,"  ",H242)</f>
        <v>#NAME?</v>
      </c>
      <c r="K242" s="321"/>
      <c r="L242" s="31"/>
      <c r="M242" s="31"/>
      <c r="N242" s="295"/>
    </row>
    <row r="243" customFormat="false" ht="15" hidden="false" customHeight="false" outlineLevel="0" collapsed="false">
      <c r="A243" s="0" t="n">
        <f aca="false">A242+1</f>
        <v>239</v>
      </c>
      <c r="B243" s="312" t="s">
        <v>873</v>
      </c>
      <c r="C243" s="36" t="str">
        <f aca="false">IF(LEFT(B243,3)="2.5", MID(B243,7,2),LEFT(B243,2))</f>
        <v>41</v>
      </c>
      <c r="D243" s="31" t="s">
        <v>716</v>
      </c>
      <c r="E243" s="200"/>
      <c r="F243" s="31"/>
      <c r="G243" s="31"/>
      <c r="H243" s="27" t="e">
        <f aca="false" t="array" ref="H243:H243">INDEX(Cable_L!$B$3:$B$80,MATCH(1,COUNTIFS(C243,Cable_L!$A$3:$A$80,$D243,Cable_L!$C$3:$C$80),0))</f>
        <v>#NAME?</v>
      </c>
      <c r="I243" s="27"/>
      <c r="J243" s="294" t="e">
        <f aca="false">_xlfn.CONCAT(B243,"  ",H243)</f>
        <v>#NAME?</v>
      </c>
      <c r="K243" s="321"/>
      <c r="L243" s="31"/>
      <c r="M243" s="31"/>
      <c r="N243" s="295"/>
    </row>
    <row r="244" customFormat="false" ht="15" hidden="false" customHeight="false" outlineLevel="0" collapsed="false">
      <c r="A244" s="0" t="n">
        <f aca="false">A243+1</f>
        <v>240</v>
      </c>
      <c r="B244" s="311" t="s">
        <v>877</v>
      </c>
      <c r="C244" s="36" t="str">
        <f aca="false">IF(LEFT(B244,3)="2.5", MID(B244,7,2),LEFT(B244,2))</f>
        <v>41</v>
      </c>
      <c r="D244" s="31" t="s">
        <v>716</v>
      </c>
      <c r="E244" s="321"/>
      <c r="F244" s="31"/>
      <c r="G244" s="31"/>
      <c r="H244" s="27" t="e">
        <f aca="false" t="array" ref="H244:H244">INDEX(Cable_L!$B$3:$B$80,MATCH(1,COUNTIFS(C244,Cable_L!$A$3:$A$80,$D244,Cable_L!$C$3:$C$80),0))</f>
        <v>#NAME?</v>
      </c>
      <c r="I244" s="27"/>
      <c r="J244" s="294" t="e">
        <f aca="false">_xlfn.CONCAT(B244,"  ",H244)</f>
        <v>#NAME?</v>
      </c>
      <c r="K244" s="321"/>
      <c r="L244" s="31"/>
      <c r="M244" s="31"/>
      <c r="N244" s="295"/>
    </row>
    <row r="245" customFormat="false" ht="15" hidden="false" customHeight="false" outlineLevel="0" collapsed="false">
      <c r="A245" s="0" t="n">
        <f aca="false">A244+1</f>
        <v>241</v>
      </c>
      <c r="B245" s="312" t="s">
        <v>963</v>
      </c>
      <c r="C245" s="36" t="str">
        <f aca="false">IF(LEFT(B245,3)="2.5", MID(B245,7,2),LEFT(B245,2))</f>
        <v>41</v>
      </c>
      <c r="D245" s="31" t="s">
        <v>716</v>
      </c>
      <c r="E245" s="200"/>
      <c r="F245" s="31"/>
      <c r="G245" s="31"/>
      <c r="H245" s="27" t="e">
        <f aca="false" t="array" ref="H245:H245">INDEX(Cable_L!$B$3:$B$80,MATCH(1,COUNTIFS(C245,Cable_L!$A$3:$A$80,$D245,Cable_L!$C$3:$C$80),0))</f>
        <v>#NAME?</v>
      </c>
      <c r="I245" s="27"/>
      <c r="J245" s="294" t="e">
        <f aca="false">_xlfn.CONCAT(B245,"  ",H245)</f>
        <v>#NAME?</v>
      </c>
      <c r="K245" s="321"/>
      <c r="L245" s="31"/>
      <c r="M245" s="31"/>
      <c r="N245" s="295"/>
    </row>
    <row r="246" customFormat="false" ht="15" hidden="false" customHeight="false" outlineLevel="0" collapsed="false">
      <c r="A246" s="0" t="n">
        <f aca="false">A245+1</f>
        <v>242</v>
      </c>
      <c r="B246" s="312" t="s">
        <v>951</v>
      </c>
      <c r="C246" s="36" t="str">
        <f aca="false">IF(LEFT(B246,3)="2.5", MID(B246,7,2),LEFT(B246,2))</f>
        <v>41</v>
      </c>
      <c r="D246" s="31" t="s">
        <v>716</v>
      </c>
      <c r="E246" s="200"/>
      <c r="F246" s="31"/>
      <c r="G246" s="31"/>
      <c r="H246" s="27" t="e">
        <f aca="false" t="array" ref="H246:H246">INDEX(Cable_L!$B$3:$B$80,MATCH(1,COUNTIFS(C246,Cable_L!$A$3:$A$80,$D246,Cable_L!$C$3:$C$80),0))</f>
        <v>#NAME?</v>
      </c>
      <c r="I246" s="27"/>
      <c r="J246" s="294" t="e">
        <f aca="false">_xlfn.CONCAT(B246,"  ",H246)</f>
        <v>#NAME?</v>
      </c>
      <c r="K246" s="321"/>
      <c r="L246" s="31"/>
      <c r="M246" s="31"/>
      <c r="N246" s="295"/>
    </row>
    <row r="247" customFormat="false" ht="15" hidden="false" customHeight="false" outlineLevel="0" collapsed="false">
      <c r="A247" s="0" t="n">
        <f aca="false">A246+1</f>
        <v>243</v>
      </c>
      <c r="B247" s="312" t="s">
        <v>939</v>
      </c>
      <c r="C247" s="36" t="str">
        <f aca="false">IF(LEFT(B247,3)="2.5", MID(B247,7,2),LEFT(B247,2))</f>
        <v>41</v>
      </c>
      <c r="D247" s="31" t="s">
        <v>716</v>
      </c>
      <c r="E247" s="200"/>
      <c r="F247" s="31"/>
      <c r="G247" s="31"/>
      <c r="H247" s="27" t="e">
        <f aca="false" t="array" ref="H247:H247">INDEX(Cable_L!$B$3:$B$80,MATCH(1,COUNTIFS(C247,Cable_L!$A$3:$A$80,$D247,Cable_L!$C$3:$C$80),0))</f>
        <v>#NAME?</v>
      </c>
      <c r="I247" s="27"/>
      <c r="J247" s="294" t="e">
        <f aca="false">_xlfn.CONCAT(B247,"  ",H247)</f>
        <v>#NAME?</v>
      </c>
      <c r="K247" s="321"/>
      <c r="L247" s="31"/>
      <c r="M247" s="31"/>
      <c r="N247" s="295"/>
    </row>
    <row r="248" customFormat="false" ht="15" hidden="false" customHeight="false" outlineLevel="0" collapsed="false">
      <c r="A248" s="0" t="n">
        <f aca="false">A247+1</f>
        <v>244</v>
      </c>
      <c r="B248" s="312" t="s">
        <v>943</v>
      </c>
      <c r="C248" s="36" t="str">
        <f aca="false">IF(LEFT(B248,3)="2.5", MID(B248,7,2),LEFT(B248,2))</f>
        <v>41</v>
      </c>
      <c r="D248" s="31" t="s">
        <v>716</v>
      </c>
      <c r="E248" s="200"/>
      <c r="F248" s="31"/>
      <c r="G248" s="31"/>
      <c r="H248" s="27" t="e">
        <f aca="false" t="array" ref="H248:H248">INDEX(Cable_L!$B$3:$B$80,MATCH(1,COUNTIFS(C248,Cable_L!$A$3:$A$80,$D248,Cable_L!$C$3:$C$80),0))</f>
        <v>#NAME?</v>
      </c>
      <c r="I248" s="27"/>
      <c r="J248" s="294" t="e">
        <f aca="false">_xlfn.CONCAT(B248,"  ",H248)</f>
        <v>#NAME?</v>
      </c>
      <c r="K248" s="321"/>
      <c r="L248" s="31"/>
      <c r="M248" s="31"/>
      <c r="N248" s="295"/>
    </row>
    <row r="249" customFormat="false" ht="15" hidden="false" customHeight="false" outlineLevel="0" collapsed="false">
      <c r="A249" s="0" t="n">
        <f aca="false">A248+1</f>
        <v>245</v>
      </c>
      <c r="B249" s="312" t="s">
        <v>967</v>
      </c>
      <c r="C249" s="36" t="str">
        <f aca="false">IF(LEFT(B249,3)="2.5", MID(B249,7,2),LEFT(B249,2))</f>
        <v>42</v>
      </c>
      <c r="D249" s="31" t="s">
        <v>716</v>
      </c>
      <c r="E249" s="200"/>
      <c r="F249" s="31"/>
      <c r="G249" s="31"/>
      <c r="H249" s="27" t="e">
        <f aca="false" t="array" ref="H249:H249">INDEX(Cable_L!$B$3:$B$80,MATCH(1,COUNTIFS(C249,Cable_L!$A$3:$A$80,$D249,Cable_L!$C$3:$C$80),0))</f>
        <v>#NAME?</v>
      </c>
      <c r="I249" s="27"/>
      <c r="J249" s="294" t="e">
        <f aca="false">_xlfn.CONCAT(B249,"  ",H249)</f>
        <v>#NAME?</v>
      </c>
      <c r="K249" s="321"/>
      <c r="L249" s="31"/>
      <c r="M249" s="31"/>
      <c r="N249" s="295"/>
    </row>
    <row r="250" customFormat="false" ht="15" hidden="false" customHeight="false" outlineLevel="0" collapsed="false">
      <c r="A250" s="0" t="n">
        <f aca="false">A249+1</f>
        <v>246</v>
      </c>
      <c r="B250" s="312" t="s">
        <v>993</v>
      </c>
      <c r="C250" s="36" t="str">
        <f aca="false">IF(LEFT(B250,3)="2.5", MID(B250,7,2),LEFT(B250,2))</f>
        <v>42</v>
      </c>
      <c r="D250" s="31" t="s">
        <v>716</v>
      </c>
      <c r="E250" s="200"/>
      <c r="F250" s="31"/>
      <c r="G250" s="31"/>
      <c r="H250" s="27" t="e">
        <f aca="false" t="array" ref="H250:H250">INDEX(Cable_L!$B$3:$B$80,MATCH(1,COUNTIFS(C250,Cable_L!$A$3:$A$80,$D250,Cable_L!$C$3:$C$80),0))</f>
        <v>#NAME?</v>
      </c>
      <c r="I250" s="27"/>
      <c r="J250" s="294" t="e">
        <f aca="false">_xlfn.CONCAT(B250,"  ",H250)</f>
        <v>#NAME?</v>
      </c>
      <c r="K250" s="321"/>
      <c r="L250" s="31"/>
      <c r="M250" s="31"/>
      <c r="N250" s="295"/>
    </row>
    <row r="251" customFormat="false" ht="15" hidden="false" customHeight="false" outlineLevel="0" collapsed="false">
      <c r="A251" s="0" t="n">
        <f aca="false">A250+1</f>
        <v>247</v>
      </c>
      <c r="B251" s="311" t="s">
        <v>955</v>
      </c>
      <c r="C251" s="36" t="str">
        <f aca="false">IF(LEFT(B251,3)="2.5", MID(B251,7,2),LEFT(B251,2))</f>
        <v>42</v>
      </c>
      <c r="D251" s="31" t="s">
        <v>716</v>
      </c>
      <c r="E251" s="321"/>
      <c r="F251" s="31"/>
      <c r="G251" s="31"/>
      <c r="H251" s="27" t="e">
        <f aca="false" t="array" ref="H251:H251">INDEX(Cable_L!$B$3:$B$80,MATCH(1,COUNTIFS(C251,Cable_L!$A$3:$A$80,$D251,Cable_L!$C$3:$C$80),0))</f>
        <v>#NAME?</v>
      </c>
      <c r="I251" s="27"/>
      <c r="J251" s="294" t="e">
        <f aca="false">_xlfn.CONCAT(B251,"  ",H251)</f>
        <v>#NAME?</v>
      </c>
      <c r="K251" s="321"/>
      <c r="L251" s="31"/>
      <c r="M251" s="31"/>
      <c r="N251" s="295"/>
    </row>
    <row r="252" customFormat="false" ht="15" hidden="false" customHeight="false" outlineLevel="0" collapsed="false">
      <c r="A252" s="0" t="n">
        <f aca="false">A251+1</f>
        <v>248</v>
      </c>
      <c r="B252" s="312" t="s">
        <v>969</v>
      </c>
      <c r="C252" s="36" t="str">
        <f aca="false">IF(LEFT(B252,3)="2.5", MID(B252,7,2),LEFT(B252,2))</f>
        <v>42</v>
      </c>
      <c r="D252" s="31" t="s">
        <v>716</v>
      </c>
      <c r="E252" s="201"/>
      <c r="F252" s="31"/>
      <c r="G252" s="316"/>
      <c r="H252" s="27" t="e">
        <f aca="false" t="array" ref="H252:H252">INDEX(Cable_L!$B$3:$B$80,MATCH(1,COUNTIFS(C252,Cable_L!$A$3:$A$80,$D252,Cable_L!$C$3:$C$80),0))</f>
        <v>#NAME?</v>
      </c>
      <c r="I252" s="27"/>
      <c r="J252" s="294" t="e">
        <f aca="false">_xlfn.CONCAT(B252,"  ",H252)</f>
        <v>#NAME?</v>
      </c>
      <c r="K252" s="321"/>
      <c r="L252" s="31"/>
      <c r="M252" s="31"/>
      <c r="N252" s="295"/>
    </row>
    <row r="253" customFormat="false" ht="15" hidden="false" customHeight="false" outlineLevel="0" collapsed="false">
      <c r="A253" s="0" t="n">
        <f aca="false">A252+1</f>
        <v>249</v>
      </c>
      <c r="B253" s="312" t="s">
        <v>999</v>
      </c>
      <c r="C253" s="36" t="str">
        <f aca="false">IF(LEFT(B253,3)="2.5", MID(B253,7,2),LEFT(B253,2))</f>
        <v>42</v>
      </c>
      <c r="D253" s="31" t="s">
        <v>716</v>
      </c>
      <c r="E253" s="200"/>
      <c r="F253" s="131"/>
      <c r="G253" s="131"/>
      <c r="H253" s="27" t="e">
        <f aca="false" t="array" ref="H253:H253">INDEX(Cable_L!$B$3:$B$80,MATCH(1,COUNTIFS(C253,Cable_L!$A$3:$A$80,$D253,Cable_L!$C$3:$C$80),0))</f>
        <v>#NAME?</v>
      </c>
      <c r="I253" s="27"/>
      <c r="J253" s="294" t="e">
        <f aca="false">_xlfn.CONCAT(B253,"  ",H253)</f>
        <v>#NAME?</v>
      </c>
      <c r="K253" s="321"/>
      <c r="L253" s="31"/>
      <c r="M253" s="31"/>
      <c r="N253" s="295"/>
    </row>
    <row r="254" customFormat="false" ht="15" hidden="false" customHeight="false" outlineLevel="0" collapsed="false">
      <c r="A254" s="0" t="n">
        <f aca="false">A253+1</f>
        <v>250</v>
      </c>
      <c r="B254" s="312" t="s">
        <v>981</v>
      </c>
      <c r="C254" s="36" t="str">
        <f aca="false">IF(LEFT(B254,3)="2.5", MID(B254,7,2),LEFT(B254,2))</f>
        <v>42</v>
      </c>
      <c r="D254" s="31" t="s">
        <v>716</v>
      </c>
      <c r="E254" s="321"/>
      <c r="F254" s="31"/>
      <c r="G254" s="31"/>
      <c r="H254" s="27" t="e">
        <f aca="false" t="array" ref="H254:H254">INDEX(Cable_L!$B$3:$B$80,MATCH(1,COUNTIFS(C254,Cable_L!$A$3:$A$80,$D254,Cable_L!$C$3:$C$80),0))</f>
        <v>#NAME?</v>
      </c>
      <c r="I254" s="27"/>
      <c r="J254" s="294" t="e">
        <f aca="false">_xlfn.CONCAT(B254,"  ",H254)</f>
        <v>#NAME?</v>
      </c>
      <c r="K254" s="321"/>
      <c r="L254" s="31"/>
      <c r="M254" s="31"/>
      <c r="N254" s="295"/>
    </row>
    <row r="255" customFormat="false" ht="15" hidden="false" customHeight="false" outlineLevel="0" collapsed="false">
      <c r="A255" s="0" t="n">
        <f aca="false">A254+1</f>
        <v>251</v>
      </c>
      <c r="B255" s="313" t="s">
        <v>985</v>
      </c>
      <c r="C255" s="36" t="str">
        <f aca="false">IF(LEFT(B255,3)="2.5", MID(B255,7,2),LEFT(B255,2))</f>
        <v>42</v>
      </c>
      <c r="D255" s="31" t="s">
        <v>716</v>
      </c>
      <c r="E255" s="321"/>
      <c r="F255" s="31"/>
      <c r="G255" s="31"/>
      <c r="H255" s="27" t="e">
        <f aca="false" t="array" ref="H255:H255">INDEX(Cable_L!$B$3:$B$80,MATCH(1,COUNTIFS(C255,Cable_L!$A$3:$A$80,$D255,Cable_L!$C$3:$C$80),0))</f>
        <v>#NAME?</v>
      </c>
      <c r="I255" s="27"/>
      <c r="J255" s="294" t="e">
        <f aca="false">_xlfn.CONCAT(B255,"  ",H255)</f>
        <v>#NAME?</v>
      </c>
      <c r="K255" s="321"/>
      <c r="L255" s="31"/>
      <c r="M255" s="31"/>
      <c r="N255" s="295"/>
    </row>
    <row r="256" customFormat="false" ht="15" hidden="false" customHeight="false" outlineLevel="0" collapsed="false">
      <c r="A256" s="0" t="n">
        <f aca="false">A255+1</f>
        <v>252</v>
      </c>
      <c r="B256" s="314" t="s">
        <v>997</v>
      </c>
      <c r="C256" s="36" t="str">
        <f aca="false">IF(LEFT(B256,3)="2.5", MID(B256,7,2),LEFT(B256,2))</f>
        <v>42</v>
      </c>
      <c r="D256" s="31" t="s">
        <v>716</v>
      </c>
      <c r="E256" s="200"/>
      <c r="F256" s="31"/>
      <c r="G256" s="31"/>
      <c r="H256" s="27" t="e">
        <f aca="false" t="array" ref="H256:H256">INDEX(Cable_L!$B$3:$B$80,MATCH(1,COUNTIFS(C256,Cable_L!$A$3:$A$80,$D256,Cable_L!$C$3:$C$80),0))</f>
        <v>#NAME?</v>
      </c>
      <c r="I256" s="27"/>
      <c r="J256" s="294" t="e">
        <f aca="false">_xlfn.CONCAT(B256,"  ",H256)</f>
        <v>#NAME?</v>
      </c>
      <c r="K256" s="321"/>
      <c r="L256" s="31"/>
      <c r="M256" s="31"/>
      <c r="N256" s="295"/>
    </row>
    <row r="257" customFormat="false" ht="15" hidden="false" customHeight="false" outlineLevel="0" collapsed="false">
      <c r="A257" s="0" t="n">
        <f aca="false">A256+1</f>
        <v>253</v>
      </c>
      <c r="B257" s="312" t="s">
        <v>916</v>
      </c>
      <c r="C257" s="36" t="str">
        <f aca="false">IF(LEFT(B257,3)="2.5", MID(B257,7,2),LEFT(B257,2))</f>
        <v>43</v>
      </c>
      <c r="D257" s="31" t="s">
        <v>716</v>
      </c>
      <c r="E257" s="321"/>
      <c r="F257" s="31"/>
      <c r="G257" s="31"/>
      <c r="H257" s="27" t="e">
        <f aca="false" t="array" ref="H257:H257">INDEX(Cable_L!$B$3:$B$80,MATCH(1,COUNTIFS(C257,Cable_L!$A$3:$A$80,$D257,Cable_L!$C$3:$C$80),0))</f>
        <v>#NAME?</v>
      </c>
      <c r="I257" s="27"/>
      <c r="J257" s="294" t="e">
        <f aca="false">_xlfn.CONCAT(B257,"  ",H257)</f>
        <v>#NAME?</v>
      </c>
      <c r="K257" s="321"/>
      <c r="L257" s="31"/>
      <c r="M257" s="31"/>
      <c r="N257" s="295"/>
    </row>
    <row r="258" customFormat="false" ht="15" hidden="false" customHeight="false" outlineLevel="0" collapsed="false">
      <c r="A258" s="0" t="n">
        <f aca="false">A257+1</f>
        <v>254</v>
      </c>
      <c r="B258" s="312" t="s">
        <v>900</v>
      </c>
      <c r="C258" s="36" t="str">
        <f aca="false">IF(LEFT(B258,3)="2.5", MID(B258,7,2),LEFT(B258,2))</f>
        <v>43</v>
      </c>
      <c r="D258" s="31" t="s">
        <v>716</v>
      </c>
      <c r="E258" s="200"/>
      <c r="F258" s="31"/>
      <c r="G258" s="31"/>
      <c r="H258" s="27" t="e">
        <f aca="false" t="array" ref="H258:H258">INDEX(Cable_L!$B$3:$B$80,MATCH(1,COUNTIFS(C258,Cable_L!$A$3:$A$80,$D258,Cable_L!$C$3:$C$80),0))</f>
        <v>#NAME?</v>
      </c>
      <c r="I258" s="27"/>
      <c r="J258" s="294" t="e">
        <f aca="false">_xlfn.CONCAT(B258,"  ",H258)</f>
        <v>#NAME?</v>
      </c>
      <c r="K258" s="321"/>
      <c r="L258" s="31"/>
      <c r="M258" s="31"/>
      <c r="N258" s="295"/>
    </row>
    <row r="259" customFormat="false" ht="15" hidden="false" customHeight="false" outlineLevel="0" collapsed="false">
      <c r="A259" s="0" t="n">
        <f aca="false">A258+1</f>
        <v>255</v>
      </c>
      <c r="B259" s="323" t="s">
        <v>917</v>
      </c>
      <c r="C259" s="36" t="str">
        <f aca="false">IF(LEFT(B259,3)="2.5", MID(B259,7,2),LEFT(B259,2))</f>
        <v>43</v>
      </c>
      <c r="D259" s="31" t="s">
        <v>716</v>
      </c>
      <c r="E259" s="321"/>
      <c r="F259" s="31"/>
      <c r="G259" s="31"/>
      <c r="H259" s="27" t="e">
        <f aca="false" t="array" ref="H259:H259">INDEX(Cable_L!$B$3:$B$80,MATCH(1,COUNTIFS(C259,Cable_L!$A$3:$A$80,$D259,Cable_L!$C$3:$C$80),0))</f>
        <v>#NAME?</v>
      </c>
      <c r="I259" s="27"/>
      <c r="J259" s="294" t="e">
        <f aca="false">_xlfn.CONCAT(B259,"  ",H259)</f>
        <v>#NAME?</v>
      </c>
      <c r="K259" s="321"/>
      <c r="L259" s="31"/>
      <c r="M259" s="31"/>
      <c r="N259" s="295"/>
    </row>
    <row r="260" customFormat="false" ht="15" hidden="false" customHeight="false" outlineLevel="0" collapsed="false">
      <c r="A260" s="0" t="n">
        <f aca="false">A259+1</f>
        <v>256</v>
      </c>
      <c r="B260" s="324" t="s">
        <v>901</v>
      </c>
      <c r="C260" s="36" t="str">
        <f aca="false">IF(LEFT(B260,3)="2.5", MID(B260,7,2),LEFT(B260,2))</f>
        <v>43</v>
      </c>
      <c r="D260" s="31" t="s">
        <v>716</v>
      </c>
      <c r="E260" s="321"/>
      <c r="F260" s="31"/>
      <c r="G260" s="31"/>
      <c r="H260" s="27" t="e">
        <f aca="false" t="array" ref="H260:H260">INDEX(Cable_L!$B$3:$B$80,MATCH(1,COUNTIFS(C260,Cable_L!$A$3:$A$80,$D260,Cable_L!$C$3:$C$80),0))</f>
        <v>#NAME?</v>
      </c>
      <c r="I260" s="27"/>
      <c r="J260" s="294" t="e">
        <f aca="false">_xlfn.CONCAT(B260,"  ",H260)</f>
        <v>#NAME?</v>
      </c>
      <c r="K260" s="321"/>
      <c r="L260" s="31"/>
      <c r="M260" s="31"/>
      <c r="N260" s="295"/>
    </row>
    <row r="261" customFormat="false" ht="15" hidden="false" customHeight="false" outlineLevel="0" collapsed="false">
      <c r="A261" s="0" t="n">
        <f aca="false">A260+1</f>
        <v>257</v>
      </c>
      <c r="B261" s="312" t="s">
        <v>903</v>
      </c>
      <c r="C261" s="36" t="str">
        <f aca="false">IF(LEFT(B261,3)="2.5", MID(B261,7,2),LEFT(B261,2))</f>
        <v>43</v>
      </c>
      <c r="D261" s="31" t="s">
        <v>716</v>
      </c>
      <c r="E261" s="200"/>
      <c r="F261" s="31"/>
      <c r="G261" s="31"/>
      <c r="H261" s="27" t="e">
        <f aca="false" t="array" ref="H261:H261">INDEX(Cable_L!$B$3:$B$80,MATCH(1,COUNTIFS(C261,Cable_L!$A$3:$A$80,$D261,Cable_L!$C$3:$C$80),0))</f>
        <v>#NAME?</v>
      </c>
      <c r="I261" s="27"/>
      <c r="J261" s="294" t="e">
        <f aca="false">_xlfn.CONCAT(B261,"  ",H261)</f>
        <v>#NAME?</v>
      </c>
      <c r="K261" s="321"/>
      <c r="L261" s="31"/>
      <c r="M261" s="31"/>
      <c r="N261" s="295"/>
    </row>
    <row r="262" customFormat="false" ht="15" hidden="false" customHeight="false" outlineLevel="0" collapsed="false">
      <c r="A262" s="0" t="n">
        <f aca="false">A261+1</f>
        <v>258</v>
      </c>
      <c r="B262" s="312" t="s">
        <v>893</v>
      </c>
      <c r="C262" s="36" t="str">
        <f aca="false">IF(LEFT(B262,3)="2.5", MID(B262,7,2),LEFT(B262,2))</f>
        <v>43</v>
      </c>
      <c r="D262" s="31" t="s">
        <v>716</v>
      </c>
      <c r="E262" s="200"/>
      <c r="F262" s="31"/>
      <c r="G262" s="31"/>
      <c r="H262" s="27" t="e">
        <f aca="false" t="array" ref="H262:H262">INDEX(Cable_L!$B$3:$B$80,MATCH(1,COUNTIFS(C262,Cable_L!$A$3:$A$80,$D262,Cable_L!$C$3:$C$80),0))</f>
        <v>#NAME?</v>
      </c>
      <c r="I262" s="27"/>
      <c r="J262" s="294" t="e">
        <f aca="false">_xlfn.CONCAT(B262,"  ",H262)</f>
        <v>#NAME?</v>
      </c>
      <c r="K262" s="321"/>
      <c r="L262" s="31"/>
      <c r="M262" s="31"/>
      <c r="N262" s="295"/>
    </row>
    <row r="263" customFormat="false" ht="15" hidden="false" customHeight="false" outlineLevel="0" collapsed="false">
      <c r="A263" s="0" t="n">
        <f aca="false">A262+1</f>
        <v>259</v>
      </c>
      <c r="B263" s="323" t="s">
        <v>904</v>
      </c>
      <c r="C263" s="36" t="str">
        <f aca="false">IF(LEFT(B263,3)="2.5", MID(B263,7,2),LEFT(B263,2))</f>
        <v>43</v>
      </c>
      <c r="D263" s="31" t="s">
        <v>716</v>
      </c>
      <c r="E263" s="200"/>
      <c r="F263" s="31"/>
      <c r="G263" s="131"/>
      <c r="H263" s="27" t="e">
        <f aca="false" t="array" ref="H263:H263">INDEX(Cable_L!$B$3:$B$80,MATCH(1,COUNTIFS(C263,Cable_L!$A$3:$A$80,$D263,Cable_L!$C$3:$C$80),0))</f>
        <v>#NAME?</v>
      </c>
      <c r="I263" s="27"/>
      <c r="J263" s="294" t="e">
        <f aca="false">_xlfn.CONCAT(B263,"  ",H263)</f>
        <v>#NAME?</v>
      </c>
      <c r="K263" s="321"/>
      <c r="L263" s="31"/>
      <c r="M263" s="31"/>
      <c r="N263" s="295"/>
    </row>
    <row r="264" customFormat="false" ht="15" hidden="false" customHeight="false" outlineLevel="0" collapsed="false">
      <c r="A264" s="0" t="n">
        <f aca="false">A263+1</f>
        <v>260</v>
      </c>
      <c r="B264" s="325" t="s">
        <v>894</v>
      </c>
      <c r="C264" s="36" t="str">
        <f aca="false">IF(LEFT(B264,3)="2.5", MID(B264,7,2),LEFT(B264,2))</f>
        <v>43</v>
      </c>
      <c r="D264" s="31" t="s">
        <v>716</v>
      </c>
      <c r="E264" s="321"/>
      <c r="F264" s="31"/>
      <c r="G264" s="31"/>
      <c r="H264" s="27" t="e">
        <f aca="false" t="array" ref="H264:H264">INDEX(Cable_L!$B$3:$B$80,MATCH(1,COUNTIFS(C264,Cable_L!$A$3:$A$80,$D264,Cable_L!$C$3:$C$80),0))</f>
        <v>#NAME?</v>
      </c>
      <c r="I264" s="27"/>
      <c r="J264" s="294" t="e">
        <f aca="false">_xlfn.CONCAT(B264,"  ",H264)</f>
        <v>#NAME?</v>
      </c>
      <c r="K264" s="321"/>
      <c r="L264" s="31"/>
      <c r="M264" s="31"/>
      <c r="N264" s="295"/>
    </row>
    <row r="265" customFormat="false" ht="15" hidden="false" customHeight="false" outlineLevel="0" collapsed="false">
      <c r="A265" s="0" t="n">
        <f aca="false">A264+1</f>
        <v>261</v>
      </c>
      <c r="B265" s="314" t="s">
        <v>924</v>
      </c>
      <c r="C265" s="36" t="str">
        <f aca="false">IF(LEFT(B265,3)="2.5", MID(B265,7,2),LEFT(B265,2))</f>
        <v>44</v>
      </c>
      <c r="D265" s="31" t="s">
        <v>716</v>
      </c>
      <c r="E265" s="200"/>
      <c r="F265" s="31"/>
      <c r="G265" s="31"/>
      <c r="H265" s="27" t="e">
        <f aca="false" t="array" ref="H265:H265">INDEX(Cable_L!$B$3:$B$80,MATCH(1,COUNTIFS(C265,Cable_L!$A$3:$A$80,$D265,Cable_L!$C$3:$C$80),0))</f>
        <v>#NAME?</v>
      </c>
      <c r="I265" s="27"/>
      <c r="J265" s="294" t="e">
        <f aca="false">_xlfn.CONCAT(B265,"  ",H265)</f>
        <v>#NAME?</v>
      </c>
      <c r="K265" s="321"/>
      <c r="L265" s="31"/>
      <c r="M265" s="31"/>
      <c r="N265" s="295"/>
    </row>
    <row r="266" customFormat="false" ht="15" hidden="false" customHeight="false" outlineLevel="0" collapsed="false">
      <c r="A266" s="0" t="n">
        <f aca="false">A265+1</f>
        <v>262</v>
      </c>
      <c r="B266" s="312" t="s">
        <v>913</v>
      </c>
      <c r="C266" s="36" t="str">
        <f aca="false">IF(LEFT(B266,3)="2.5", MID(B266,7,2),LEFT(B266,2))</f>
        <v>44</v>
      </c>
      <c r="D266" s="31" t="s">
        <v>716</v>
      </c>
      <c r="E266" s="200"/>
      <c r="F266" s="31"/>
      <c r="G266" s="31"/>
      <c r="H266" s="27" t="e">
        <f aca="false" t="array" ref="H266:H266">INDEX(Cable_L!$B$3:$B$80,MATCH(1,COUNTIFS(C266,Cable_L!$A$3:$A$80,$D266,Cable_L!$C$3:$C$80),0))</f>
        <v>#NAME?</v>
      </c>
      <c r="I266" s="27"/>
      <c r="J266" s="294" t="e">
        <f aca="false">_xlfn.CONCAT(B266,"  ",H266)</f>
        <v>#NAME?</v>
      </c>
      <c r="K266" s="321"/>
      <c r="L266" s="31"/>
      <c r="M266" s="31"/>
      <c r="N266" s="295"/>
    </row>
    <row r="267" customFormat="false" ht="15" hidden="false" customHeight="false" outlineLevel="0" collapsed="false">
      <c r="A267" s="0" t="n">
        <f aca="false">A266+1</f>
        <v>263</v>
      </c>
      <c r="B267" s="323" t="s">
        <v>925</v>
      </c>
      <c r="C267" s="36" t="str">
        <f aca="false">IF(LEFT(B267,3)="2.5", MID(B267,7,2),LEFT(B267,2))</f>
        <v>44</v>
      </c>
      <c r="D267" s="31" t="s">
        <v>716</v>
      </c>
      <c r="E267" s="200"/>
      <c r="F267" s="31"/>
      <c r="G267" s="31"/>
      <c r="H267" s="27" t="e">
        <f aca="false" t="array" ref="H267:H267">INDEX(Cable_L!$B$3:$B$80,MATCH(1,COUNTIFS(C267,Cable_L!$A$3:$A$80,$D267,Cable_L!$C$3:$C$80),0))</f>
        <v>#NAME?</v>
      </c>
      <c r="I267" s="27"/>
      <c r="J267" s="294" t="e">
        <f aca="false">_xlfn.CONCAT(B267,"  ",H267)</f>
        <v>#NAME?</v>
      </c>
      <c r="K267" s="321"/>
      <c r="L267" s="31"/>
      <c r="M267" s="31"/>
      <c r="N267" s="295"/>
    </row>
    <row r="268" customFormat="false" ht="15" hidden="false" customHeight="false" outlineLevel="0" collapsed="false">
      <c r="A268" s="0" t="n">
        <f aca="false">A267+1</f>
        <v>264</v>
      </c>
      <c r="B268" s="323" t="s">
        <v>914</v>
      </c>
      <c r="C268" s="36" t="str">
        <f aca="false">IF(LEFT(B268,3)="2.5", MID(B268,7,2),LEFT(B268,2))</f>
        <v>44</v>
      </c>
      <c r="D268" s="31" t="s">
        <v>716</v>
      </c>
      <c r="E268" s="321"/>
      <c r="F268" s="31"/>
      <c r="G268" s="31"/>
      <c r="H268" s="27" t="e">
        <f aca="false" t="array" ref="H268:H268">INDEX(Cable_L!$B$3:$B$80,MATCH(1,COUNTIFS(C268,Cable_L!$A$3:$A$80,$D268,Cable_L!$C$3:$C$80),0))</f>
        <v>#NAME?</v>
      </c>
      <c r="I268" s="27"/>
      <c r="J268" s="294" t="e">
        <f aca="false">_xlfn.CONCAT(B268,"  ",H268)</f>
        <v>#NAME?</v>
      </c>
      <c r="K268" s="321"/>
      <c r="L268" s="31"/>
      <c r="M268" s="31"/>
      <c r="N268" s="295"/>
    </row>
    <row r="269" customFormat="false" ht="15" hidden="false" customHeight="false" outlineLevel="0" collapsed="false">
      <c r="A269" s="0" t="n">
        <f aca="false">A268+1</f>
        <v>265</v>
      </c>
      <c r="B269" s="311" t="s">
        <v>921</v>
      </c>
      <c r="C269" s="36" t="str">
        <f aca="false">IF(LEFT(B269,3)="2.5", MID(B269,7,2),LEFT(B269,2))</f>
        <v>44</v>
      </c>
      <c r="D269" s="31" t="s">
        <v>716</v>
      </c>
      <c r="E269" s="321"/>
      <c r="F269" s="31"/>
      <c r="G269" s="31"/>
      <c r="H269" s="27" t="e">
        <f aca="false" t="array" ref="H269:H269">INDEX(Cable_L!$B$3:$B$80,MATCH(1,COUNTIFS(C269,Cable_L!$A$3:$A$80,$D269,Cable_L!$C$3:$C$80),0))</f>
        <v>#NAME?</v>
      </c>
      <c r="I269" s="27"/>
      <c r="J269" s="294" t="e">
        <f aca="false">_xlfn.CONCAT(B269,"  ",H269)</f>
        <v>#NAME?</v>
      </c>
      <c r="K269" s="321"/>
      <c r="L269" s="31"/>
      <c r="M269" s="31"/>
      <c r="N269" s="295"/>
    </row>
    <row r="270" customFormat="false" ht="15" hidden="false" customHeight="false" outlineLevel="0" collapsed="false">
      <c r="A270" s="0" t="n">
        <f aca="false">A269+1</f>
        <v>266</v>
      </c>
      <c r="B270" s="312" t="s">
        <v>906</v>
      </c>
      <c r="C270" s="36" t="str">
        <f aca="false">IF(LEFT(B270,3)="2.5", MID(B270,7,2),LEFT(B270,2))</f>
        <v>44</v>
      </c>
      <c r="D270" s="31" t="s">
        <v>716</v>
      </c>
      <c r="E270" s="200"/>
      <c r="F270" s="31"/>
      <c r="G270" s="131"/>
      <c r="H270" s="27" t="e">
        <f aca="false" t="array" ref="H270:H270">INDEX(Cable_L!$B$3:$B$80,MATCH(1,COUNTIFS(C270,Cable_L!$A$3:$A$80,$D270,Cable_L!$C$3:$C$80),0))</f>
        <v>#NAME?</v>
      </c>
      <c r="I270" s="27"/>
      <c r="J270" s="294" t="e">
        <f aca="false">_xlfn.CONCAT(B270,"  ",H270)</f>
        <v>#NAME?</v>
      </c>
      <c r="K270" s="321"/>
      <c r="L270" s="31"/>
      <c r="M270" s="31"/>
      <c r="N270" s="295"/>
    </row>
    <row r="271" customFormat="false" ht="15" hidden="false" customHeight="false" outlineLevel="0" collapsed="false">
      <c r="A271" s="0" t="n">
        <f aca="false">A270+1</f>
        <v>267</v>
      </c>
      <c r="B271" s="323" t="s">
        <v>922</v>
      </c>
      <c r="C271" s="36" t="str">
        <f aca="false">IF(LEFT(B271,3)="2.5", MID(B271,7,2),LEFT(B271,2))</f>
        <v>44</v>
      </c>
      <c r="D271" s="31" t="s">
        <v>716</v>
      </c>
      <c r="E271" s="200"/>
      <c r="F271" s="131"/>
      <c r="G271" s="131"/>
      <c r="H271" s="27" t="e">
        <f aca="false" t="array" ref="H271:H271">INDEX(Cable_L!$B$3:$B$80,MATCH(1,COUNTIFS(C271,Cable_L!$A$3:$A$80,$D271,Cable_L!$C$3:$C$80),0))</f>
        <v>#NAME?</v>
      </c>
      <c r="I271" s="27"/>
      <c r="J271" s="294" t="e">
        <f aca="false">_xlfn.CONCAT(B271,"  ",H271)</f>
        <v>#NAME?</v>
      </c>
      <c r="K271" s="321"/>
      <c r="L271" s="31"/>
      <c r="M271" s="31"/>
      <c r="N271" s="295"/>
    </row>
    <row r="272" customFormat="false" ht="15" hidden="false" customHeight="false" outlineLevel="0" collapsed="false">
      <c r="A272" s="0" t="n">
        <f aca="false">A271+1</f>
        <v>268</v>
      </c>
      <c r="B272" s="323" t="s">
        <v>907</v>
      </c>
      <c r="C272" s="36" t="str">
        <f aca="false">IF(LEFT(B272,3)="2.5", MID(B272,7,2),LEFT(B272,2))</f>
        <v>44</v>
      </c>
      <c r="D272" s="31" t="s">
        <v>716</v>
      </c>
      <c r="E272" s="321"/>
      <c r="F272" s="31"/>
      <c r="G272" s="31"/>
      <c r="H272" s="27" t="e">
        <f aca="false" t="array" ref="H272:H272">INDEX(Cable_L!$B$3:$B$80,MATCH(1,COUNTIFS(C272,Cable_L!$A$3:$A$80,$D272,Cable_L!$C$3:$C$80),0))</f>
        <v>#NAME?</v>
      </c>
      <c r="I272" s="27"/>
      <c r="J272" s="294" t="e">
        <f aca="false">_xlfn.CONCAT(B272,"  ",H272)</f>
        <v>#NAME?</v>
      </c>
      <c r="K272" s="321"/>
      <c r="L272" s="31"/>
      <c r="M272" s="31"/>
      <c r="N272" s="295"/>
    </row>
    <row r="273" customFormat="false" ht="15" hidden="false" customHeight="false" outlineLevel="0" collapsed="false">
      <c r="A273" s="0" t="n">
        <f aca="false">A272+1</f>
        <v>269</v>
      </c>
      <c r="B273" s="313" t="s">
        <v>883</v>
      </c>
      <c r="C273" s="36" t="str">
        <f aca="false">IF(LEFT(B273,3)="2.5", MID(B273,7,2),LEFT(B273,2))</f>
        <v>45</v>
      </c>
      <c r="D273" s="31" t="s">
        <v>716</v>
      </c>
      <c r="E273" s="321"/>
      <c r="F273" s="31"/>
      <c r="G273" s="31"/>
      <c r="H273" s="27" t="e">
        <f aca="false" t="array" ref="H273:H273">INDEX(Cable_L!$B$3:$B$80,MATCH(1,COUNTIFS(C273,Cable_L!$A$3:$A$80,$D273,Cable_L!$C$3:$C$80),0))</f>
        <v>#NAME?</v>
      </c>
      <c r="I273" s="27"/>
      <c r="J273" s="294" t="e">
        <f aca="false">_xlfn.CONCAT(B273,"  ",H273)</f>
        <v>#NAME?</v>
      </c>
      <c r="K273" s="321"/>
      <c r="L273" s="31"/>
      <c r="M273" s="31"/>
      <c r="N273" s="295"/>
    </row>
    <row r="274" customFormat="false" ht="15" hidden="false" customHeight="false" outlineLevel="0" collapsed="false">
      <c r="A274" s="0" t="n">
        <f aca="false">A273+1</f>
        <v>270</v>
      </c>
      <c r="B274" s="314" t="s">
        <v>886</v>
      </c>
      <c r="C274" s="36" t="str">
        <f aca="false">IF(LEFT(B274,3)="2.5", MID(B274,7,2),LEFT(B274,2))</f>
        <v>45</v>
      </c>
      <c r="D274" s="31" t="s">
        <v>716</v>
      </c>
      <c r="E274" s="200"/>
      <c r="F274" s="31"/>
      <c r="G274" s="31"/>
      <c r="H274" s="27" t="e">
        <f aca="false" t="array" ref="H274:H274">INDEX(Cable_L!$B$3:$B$80,MATCH(1,COUNTIFS(C274,Cable_L!$A$3:$A$80,$D274,Cable_L!$C$3:$C$80),0))</f>
        <v>#NAME?</v>
      </c>
      <c r="I274" s="27"/>
      <c r="J274" s="294" t="e">
        <f aca="false">_xlfn.CONCAT(B274,"  ",H274)</f>
        <v>#NAME?</v>
      </c>
      <c r="K274" s="321"/>
      <c r="L274" s="31"/>
      <c r="M274" s="31"/>
      <c r="N274" s="295"/>
    </row>
    <row r="275" customFormat="false" ht="15" hidden="false" customHeight="false" outlineLevel="0" collapsed="false">
      <c r="A275" s="0" t="n">
        <f aca="false">A274+1</f>
        <v>271</v>
      </c>
      <c r="B275" s="323" t="s">
        <v>884</v>
      </c>
      <c r="C275" s="36" t="str">
        <f aca="false">IF(LEFT(B275,3)="2.5", MID(B275,7,2),LEFT(B275,2))</f>
        <v>45</v>
      </c>
      <c r="D275" s="31" t="s">
        <v>716</v>
      </c>
      <c r="E275" s="200"/>
      <c r="F275" s="31"/>
      <c r="G275" s="31"/>
      <c r="H275" s="27" t="e">
        <f aca="false" t="array" ref="H275:H275">INDEX(Cable_L!$B$3:$B$80,MATCH(1,COUNTIFS(C275,Cable_L!$A$3:$A$80,$D275,Cable_L!$C$3:$C$80),0))</f>
        <v>#NAME?</v>
      </c>
      <c r="I275" s="27"/>
      <c r="J275" s="294" t="e">
        <f aca="false">_xlfn.CONCAT(B275,"  ",H275)</f>
        <v>#NAME?</v>
      </c>
      <c r="K275" s="321"/>
      <c r="L275" s="31"/>
      <c r="M275" s="31"/>
      <c r="N275" s="295"/>
    </row>
    <row r="276" customFormat="false" ht="15" hidden="false" customHeight="false" outlineLevel="0" collapsed="false">
      <c r="A276" s="0" t="n">
        <f aca="false">A275+1</f>
        <v>272</v>
      </c>
      <c r="B276" s="323" t="s">
        <v>887</v>
      </c>
      <c r="C276" s="36" t="str">
        <f aca="false">IF(LEFT(B276,3)="2.5", MID(B276,7,2),LEFT(B276,2))</f>
        <v>45</v>
      </c>
      <c r="D276" s="31" t="s">
        <v>716</v>
      </c>
      <c r="E276" s="200"/>
      <c r="F276" s="31"/>
      <c r="G276" s="31"/>
      <c r="H276" s="27" t="e">
        <f aca="false" t="array" ref="H276:H276">INDEX(Cable_L!$B$3:$B$80,MATCH(1,COUNTIFS(C276,Cable_L!$A$3:$A$80,$D276,Cable_L!$C$3:$C$80),0))</f>
        <v>#NAME?</v>
      </c>
      <c r="I276" s="27"/>
      <c r="J276" s="294" t="e">
        <f aca="false">_xlfn.CONCAT(B276,"  ",H276)</f>
        <v>#NAME?</v>
      </c>
      <c r="K276" s="321"/>
      <c r="L276" s="31"/>
      <c r="M276" s="31"/>
      <c r="N276" s="295"/>
    </row>
    <row r="277" customFormat="false" ht="15" hidden="false" customHeight="false" outlineLevel="0" collapsed="false">
      <c r="A277" s="0" t="n">
        <f aca="false">A276+1</f>
        <v>273</v>
      </c>
      <c r="B277" s="311" t="s">
        <v>871</v>
      </c>
      <c r="C277" s="36" t="str">
        <f aca="false">IF(LEFT(B277,3)="2.5", MID(B277,7,2),LEFT(B277,2))</f>
        <v>45</v>
      </c>
      <c r="D277" s="14" t="s">
        <v>716</v>
      </c>
      <c r="E277" s="326"/>
      <c r="H277" s="27" t="e">
        <f aca="false" t="array" ref="H277:H277">INDEX(Cable_L!$B$3:$B$80,MATCH(1,COUNTIFS(C277,Cable_L!$A$3:$A$80,$D277,Cable_L!$C$3:$C$80),0))</f>
        <v>#NAME?</v>
      </c>
      <c r="I277" s="27"/>
      <c r="J277" s="294" t="e">
        <f aca="false">_xlfn.CONCAT(B277,"  ",H277)</f>
        <v>#NAME?</v>
      </c>
      <c r="K277" s="326"/>
      <c r="N277" s="295"/>
    </row>
    <row r="278" customFormat="false" ht="15" hidden="false" customHeight="false" outlineLevel="0" collapsed="false">
      <c r="A278" s="0" t="n">
        <f aca="false">A277+1</f>
        <v>274</v>
      </c>
      <c r="B278" s="312" t="s">
        <v>961</v>
      </c>
      <c r="C278" s="36" t="str">
        <f aca="false">IF(LEFT(B278,3)="2.5", MID(B278,7,2),LEFT(B278,2))</f>
        <v>46</v>
      </c>
      <c r="D278" s="31" t="s">
        <v>716</v>
      </c>
      <c r="E278" s="200"/>
      <c r="F278" s="31"/>
      <c r="G278" s="31"/>
      <c r="H278" s="27" t="e">
        <f aca="false" t="array" ref="H278:H278">INDEX(Cable_L!$B$3:$B$80,MATCH(1,COUNTIFS(C278,Cable_L!$A$3:$A$80,$D278,Cable_L!$C$3:$C$80),0))</f>
        <v>#NAME?</v>
      </c>
      <c r="I278" s="27"/>
      <c r="J278" s="294" t="e">
        <f aca="false">_xlfn.CONCAT(B278,"  ",H278)</f>
        <v>#NAME?</v>
      </c>
      <c r="K278" s="321"/>
      <c r="L278" s="31"/>
      <c r="M278" s="31"/>
      <c r="N278" s="295"/>
    </row>
    <row r="279" customFormat="false" ht="15" hidden="false" customHeight="false" outlineLevel="0" collapsed="false">
      <c r="A279" s="0" t="n">
        <f aca="false">A278+1</f>
        <v>275</v>
      </c>
      <c r="B279" s="312" t="s">
        <v>937</v>
      </c>
      <c r="C279" s="36" t="str">
        <f aca="false">IF(LEFT(B279,3)="2.5", MID(B279,7,2),LEFT(B279,2))</f>
        <v>46</v>
      </c>
      <c r="D279" s="31" t="s">
        <v>716</v>
      </c>
      <c r="E279" s="200"/>
      <c r="F279" s="31"/>
      <c r="G279" s="31"/>
      <c r="H279" s="27" t="e">
        <f aca="false" t="array" ref="H279:H279">INDEX(Cable_L!$B$3:$B$80,MATCH(1,COUNTIFS(C279,Cable_L!$A$3:$A$80,$D279,Cable_L!$C$3:$C$80),0))</f>
        <v>#NAME?</v>
      </c>
      <c r="I279" s="27"/>
      <c r="J279" s="294" t="e">
        <f aca="false">_xlfn.CONCAT(B279,"  ",H279)</f>
        <v>#NAME?</v>
      </c>
      <c r="K279" s="321"/>
      <c r="L279" s="31"/>
      <c r="M279" s="31"/>
      <c r="N279" s="295"/>
    </row>
    <row r="280" customFormat="false" ht="15" hidden="false" customHeight="false" outlineLevel="0" collapsed="false">
      <c r="A280" s="0" t="n">
        <f aca="false">A279+1</f>
        <v>276</v>
      </c>
      <c r="B280" s="312" t="s">
        <v>949</v>
      </c>
      <c r="C280" s="36" t="str">
        <f aca="false">IF(LEFT(B280,3)="2.5", MID(B280,7,2),LEFT(B280,2))</f>
        <v>46</v>
      </c>
      <c r="D280" s="31" t="s">
        <v>716</v>
      </c>
      <c r="E280" s="200"/>
      <c r="F280" s="31"/>
      <c r="G280" s="31"/>
      <c r="H280" s="27" t="e">
        <f aca="false" t="array" ref="H280:H280">INDEX(Cable_L!$B$3:$B$80,MATCH(1,COUNTIFS(C280,Cable_L!$A$3:$A$80,$D280,Cable_L!$C$3:$C$80),0))</f>
        <v>#NAME?</v>
      </c>
      <c r="I280" s="27"/>
      <c r="J280" s="294" t="e">
        <f aca="false">_xlfn.CONCAT(B280,"  ",H280)</f>
        <v>#NAME?</v>
      </c>
      <c r="K280" s="321"/>
      <c r="L280" s="31"/>
      <c r="M280" s="31"/>
      <c r="N280" s="295"/>
    </row>
    <row r="281" customFormat="false" ht="15" hidden="false" customHeight="false" outlineLevel="0" collapsed="false">
      <c r="A281" s="0" t="n">
        <f aca="false">A280+1</f>
        <v>277</v>
      </c>
      <c r="B281" s="313" t="s">
        <v>991</v>
      </c>
      <c r="C281" s="36" t="str">
        <f aca="false">IF(LEFT(B281,3)="2.5", MID(B281,7,2),LEFT(B281,2))</f>
        <v>46</v>
      </c>
      <c r="D281" s="31" t="s">
        <v>716</v>
      </c>
      <c r="E281" s="321"/>
      <c r="F281" s="31"/>
      <c r="G281" s="31"/>
      <c r="H281" s="27" t="e">
        <f aca="false" t="array" ref="H281:H281">INDEX(Cable_L!$B$3:$B$80,MATCH(1,COUNTIFS(C281,Cable_L!$A$3:$A$80,$D281,Cable_L!$C$3:$C$80),0))</f>
        <v>#NAME?</v>
      </c>
      <c r="I281" s="27"/>
      <c r="J281" s="294" t="e">
        <f aca="false">_xlfn.CONCAT(B281,"  ",H281)</f>
        <v>#NAME?</v>
      </c>
      <c r="K281" s="321"/>
      <c r="L281" s="31"/>
      <c r="M281" s="31"/>
      <c r="N281" s="295"/>
    </row>
    <row r="282" customFormat="false" ht="15" hidden="false" customHeight="false" outlineLevel="0" collapsed="false">
      <c r="A282" s="0" t="n">
        <f aca="false">A281+1</f>
        <v>278</v>
      </c>
      <c r="B282" s="312" t="s">
        <v>979</v>
      </c>
      <c r="C282" s="36" t="str">
        <f aca="false">IF(LEFT(B282,3)="2.5", MID(B282,7,2),LEFT(B282,2))</f>
        <v>46</v>
      </c>
      <c r="D282" s="31" t="s">
        <v>716</v>
      </c>
      <c r="E282" s="200"/>
      <c r="F282" s="31"/>
      <c r="G282" s="327"/>
      <c r="H282" s="27" t="e">
        <f aca="false" t="array" ref="H282:H282">INDEX(Cable_L!$B$3:$B$80,MATCH(1,COUNTIFS(C282,Cable_L!$A$3:$A$80,$D282,Cable_L!$C$3:$C$80),0))</f>
        <v>#NAME?</v>
      </c>
      <c r="I282" s="27"/>
      <c r="J282" s="294" t="e">
        <f aca="false">_xlfn.CONCAT(B282,"  ",H282)</f>
        <v>#NAME?</v>
      </c>
      <c r="K282" s="321"/>
      <c r="L282" s="31"/>
      <c r="M282" s="31"/>
      <c r="N282" s="295"/>
    </row>
    <row r="283" customFormat="false" ht="15" hidden="false" customHeight="false" outlineLevel="0" collapsed="false">
      <c r="A283" s="0" t="n">
        <f aca="false">A282+1</f>
        <v>279</v>
      </c>
      <c r="B283" s="311" t="s">
        <v>724</v>
      </c>
      <c r="C283" s="36" t="str">
        <f aca="false">IF(LEFT(B283,3)="2.5", MID(B283,7,2),LEFT(B283,2))</f>
        <v>47</v>
      </c>
      <c r="D283" s="31" t="s">
        <v>716</v>
      </c>
      <c r="E283" s="328"/>
      <c r="F283" s="167"/>
      <c r="G283" s="167"/>
      <c r="H283" s="27" t="e">
        <f aca="false" t="array" ref="H283:H283">INDEX(Cable_L!$B$3:$B$80,MATCH(1,COUNTIFS(C283,Cable_L!$A$3:$A$80,$D283,Cable_L!$C$3:$C$80),0))</f>
        <v>#NAME?</v>
      </c>
      <c r="I283" s="27"/>
      <c r="J283" s="294" t="e">
        <f aca="false">_xlfn.CONCAT(B283,"  ",H283)</f>
        <v>#NAME?</v>
      </c>
      <c r="K283" s="328"/>
      <c r="L283" s="167"/>
      <c r="M283" s="167"/>
      <c r="N283" s="295"/>
    </row>
    <row r="284" customFormat="false" ht="15" hidden="false" customHeight="false" outlineLevel="0" collapsed="false">
      <c r="A284" s="0" t="n">
        <f aca="false">A283+1</f>
        <v>280</v>
      </c>
      <c r="B284" s="298" t="s">
        <v>744</v>
      </c>
      <c r="C284" s="36" t="str">
        <f aca="false">IF(LEFT(B284,3)="2.5", MID(B284,7,2),LEFT(B284,2))</f>
        <v>47</v>
      </c>
      <c r="D284" s="31" t="s">
        <v>716</v>
      </c>
      <c r="E284" s="170"/>
      <c r="F284" s="167"/>
      <c r="G284" s="329"/>
      <c r="H284" s="27" t="e">
        <f aca="false" t="array" ref="H284:H284">INDEX(Cable_L!$B$3:$B$80,MATCH(1,COUNTIFS(C284,Cable_L!$A$3:$A$80,$D284,Cable_L!$C$3:$C$80),0))</f>
        <v>#NAME?</v>
      </c>
      <c r="I284" s="27"/>
      <c r="J284" s="294" t="e">
        <f aca="false">_xlfn.CONCAT(B284,"  ",H284)</f>
        <v>#NAME?</v>
      </c>
      <c r="K284" s="328"/>
      <c r="L284" s="167"/>
      <c r="M284" s="329"/>
      <c r="N284" s="295"/>
    </row>
    <row r="285" customFormat="false" ht="15" hidden="false" customHeight="false" outlineLevel="0" collapsed="false">
      <c r="A285" s="0" t="n">
        <f aca="false">A284+1</f>
        <v>281</v>
      </c>
      <c r="B285" s="298" t="s">
        <v>776</v>
      </c>
      <c r="C285" s="36" t="str">
        <f aca="false">IF(LEFT(B285,3)="2.5", MID(B285,7,2),LEFT(B285,2))</f>
        <v>47</v>
      </c>
      <c r="D285" s="31" t="s">
        <v>774</v>
      </c>
      <c r="E285" s="179"/>
      <c r="F285" s="167"/>
      <c r="G285" s="328"/>
      <c r="H285" s="27" t="e">
        <f aca="false" t="array" ref="H285:H285">INDEX(Cable_L!$B$3:$B$80,MATCH(1,COUNTIFS(C285,Cable_L!$A$3:$A$80,$D285,Cable_L!$C$3:$C$80),0))</f>
        <v>#NAME?</v>
      </c>
      <c r="I285" s="27"/>
      <c r="J285" s="294" t="e">
        <f aca="false">_xlfn.CONCAT(B285,"  ",H285)</f>
        <v>#NAME?</v>
      </c>
      <c r="K285" s="329"/>
      <c r="L285" s="167"/>
      <c r="M285" s="328"/>
      <c r="N285" s="295"/>
    </row>
    <row r="286" customFormat="false" ht="15" hidden="false" customHeight="false" outlineLevel="0" collapsed="false">
      <c r="A286" s="0" t="n">
        <f aca="false">A285+1</f>
        <v>282</v>
      </c>
      <c r="B286" s="298" t="s">
        <v>773</v>
      </c>
      <c r="C286" s="36" t="str">
        <f aca="false">IF(LEFT(B286,3)="2.5", MID(B286,7,2),LEFT(B286,2))</f>
        <v>47</v>
      </c>
      <c r="D286" s="31" t="s">
        <v>774</v>
      </c>
      <c r="E286" s="179"/>
      <c r="F286" s="167"/>
      <c r="G286" s="328"/>
      <c r="H286" s="27" t="e">
        <f aca="false" t="array" ref="H286:H286">INDEX(Cable_L!$B$3:$B$80,MATCH(1,COUNTIFS(C286,Cable_L!$A$3:$A$80,$D286,Cable_L!$C$3:$C$80),0))</f>
        <v>#NAME?</v>
      </c>
      <c r="I286" s="27"/>
      <c r="J286" s="294" t="e">
        <f aca="false">_xlfn.CONCAT(B286,"  ",H286)</f>
        <v>#NAME?</v>
      </c>
      <c r="K286" s="329"/>
      <c r="L286" s="167"/>
      <c r="M286" s="328"/>
      <c r="N286" s="295"/>
    </row>
    <row r="287" customFormat="false" ht="15" hidden="false" customHeight="false" outlineLevel="0" collapsed="false">
      <c r="A287" s="0" t="n">
        <f aca="false">A286+1</f>
        <v>283</v>
      </c>
      <c r="B287" s="298" t="s">
        <v>783</v>
      </c>
      <c r="C287" s="36" t="str">
        <f aca="false">IF(LEFT(B287,3)="2.5", MID(B287,7,2),LEFT(B287,2))</f>
        <v>47</v>
      </c>
      <c r="D287" s="31" t="s">
        <v>774</v>
      </c>
      <c r="E287" s="180"/>
      <c r="F287" s="167"/>
      <c r="G287" s="328"/>
      <c r="H287" s="27" t="e">
        <f aca="false" t="array" ref="H287:H287">INDEX(Cable_L!$B$3:$B$80,MATCH(1,COUNTIFS(C287,Cable_L!$A$3:$A$80,$D287,Cable_L!$C$3:$C$80),0))</f>
        <v>#NAME?</v>
      </c>
      <c r="I287" s="27"/>
      <c r="J287" s="294" t="e">
        <f aca="false">_xlfn.CONCAT(B287,"  ",H287)</f>
        <v>#NAME?</v>
      </c>
      <c r="K287" s="329"/>
      <c r="L287" s="167"/>
      <c r="M287" s="328"/>
      <c r="N287" s="295"/>
    </row>
    <row r="288" customFormat="false" ht="15" hidden="false" customHeight="false" outlineLevel="0" collapsed="false">
      <c r="A288" s="0" t="n">
        <f aca="false">A287+1</f>
        <v>284</v>
      </c>
      <c r="B288" s="307" t="s">
        <v>823</v>
      </c>
      <c r="C288" s="36" t="str">
        <f aca="false">IF(LEFT(B288,3)="2.5", MID(B288,7,2),LEFT(B288,2))</f>
        <v>47</v>
      </c>
      <c r="D288" s="31" t="s">
        <v>774</v>
      </c>
      <c r="E288" s="329"/>
      <c r="F288" s="167"/>
      <c r="G288" s="328"/>
      <c r="H288" s="27" t="e">
        <f aca="false" t="array" ref="H288:H288">INDEX(Cable_L!$B$3:$B$80,MATCH(1,COUNTIFS(C288,Cable_L!$A$3:$A$80,$D288,Cable_L!$C$3:$C$80),0))</f>
        <v>#NAME?</v>
      </c>
      <c r="I288" s="27"/>
      <c r="J288" s="294" t="e">
        <f aca="false">_xlfn.CONCAT(B288,"  ",H288)</f>
        <v>#NAME?</v>
      </c>
      <c r="K288" s="329"/>
      <c r="L288" s="167"/>
      <c r="M288" s="328"/>
      <c r="N288" s="295"/>
    </row>
    <row r="289" customFormat="false" ht="15" hidden="false" customHeight="false" outlineLevel="0" collapsed="false">
      <c r="A289" s="0" t="n">
        <f aca="false">A288+1</f>
        <v>285</v>
      </c>
      <c r="B289" s="298" t="s">
        <v>778</v>
      </c>
      <c r="C289" s="36" t="str">
        <f aca="false">IF(LEFT(B289,3)="2.5", MID(B289,7,2),LEFT(B289,2))</f>
        <v>47</v>
      </c>
      <c r="D289" s="31" t="s">
        <v>774</v>
      </c>
      <c r="E289" s="179"/>
      <c r="F289" s="167"/>
      <c r="G289" s="328"/>
      <c r="H289" s="27" t="e">
        <f aca="false" t="array" ref="H289:H289">INDEX(Cable_L!$B$3:$B$80,MATCH(1,COUNTIFS(C289,Cable_L!$A$3:$A$80,$D289,Cable_L!$C$3:$C$80),0))</f>
        <v>#NAME?</v>
      </c>
      <c r="I289" s="27"/>
      <c r="J289" s="294" t="e">
        <f aca="false">_xlfn.CONCAT(B289,"  ",H289)</f>
        <v>#NAME?</v>
      </c>
      <c r="K289" s="329"/>
      <c r="L289" s="167"/>
      <c r="M289" s="328"/>
      <c r="N289" s="295"/>
    </row>
    <row r="290" customFormat="false" ht="15" hidden="false" customHeight="false" outlineLevel="0" collapsed="false">
      <c r="A290" s="0" t="n">
        <f aca="false">A289+1</f>
        <v>286</v>
      </c>
      <c r="B290" s="298" t="s">
        <v>793</v>
      </c>
      <c r="C290" s="36" t="str">
        <f aca="false">IF(LEFT(B290,3)="2.5", MID(B290,7,2),LEFT(B290,2))</f>
        <v>48</v>
      </c>
      <c r="D290" s="31" t="s">
        <v>716</v>
      </c>
      <c r="E290" s="170"/>
      <c r="F290" s="167"/>
      <c r="G290" s="329"/>
      <c r="H290" s="27" t="e">
        <f aca="false" t="array" ref="H290:H290">INDEX(Cable_L!$B$3:$B$80,MATCH(1,COUNTIFS(C290,Cable_L!$A$3:$A$80,$D290,Cable_L!$C$3:$C$80),0))</f>
        <v>#NAME?</v>
      </c>
      <c r="I290" s="27"/>
      <c r="J290" s="294" t="e">
        <f aca="false">_xlfn.CONCAT(B290,"  ",H290)</f>
        <v>#NAME?</v>
      </c>
      <c r="K290" s="328"/>
      <c r="L290" s="167"/>
      <c r="M290" s="329"/>
      <c r="N290" s="295"/>
    </row>
    <row r="291" customFormat="false" ht="15" hidden="false" customHeight="false" outlineLevel="0" collapsed="false">
      <c r="A291" s="0" t="n">
        <f aca="false">A290+1</f>
        <v>287</v>
      </c>
      <c r="B291" s="298" t="s">
        <v>805</v>
      </c>
      <c r="C291" s="36" t="str">
        <f aca="false">IF(LEFT(B291,3)="2.5", MID(B291,7,2),LEFT(B291,2))</f>
        <v>48</v>
      </c>
      <c r="D291" s="31" t="s">
        <v>716</v>
      </c>
      <c r="E291" s="170"/>
      <c r="F291" s="167"/>
      <c r="G291" s="329"/>
      <c r="H291" s="27" t="e">
        <f aca="false" t="array" ref="H291:H291">INDEX(Cable_L!$B$3:$B$80,MATCH(1,COUNTIFS(C291,Cable_L!$A$3:$A$80,$D291,Cable_L!$C$3:$C$80),0))</f>
        <v>#NAME?</v>
      </c>
      <c r="I291" s="27"/>
      <c r="J291" s="294" t="e">
        <f aca="false">_xlfn.CONCAT(B291,"  ",H291)</f>
        <v>#NAME?</v>
      </c>
      <c r="K291" s="328"/>
      <c r="L291" s="167"/>
      <c r="M291" s="329"/>
      <c r="N291" s="295"/>
    </row>
    <row r="292" customFormat="false" ht="15" hidden="false" customHeight="false" outlineLevel="0" collapsed="false">
      <c r="A292" s="0" t="n">
        <f aca="false">A291+1</f>
        <v>288</v>
      </c>
      <c r="B292" s="298" t="s">
        <v>821</v>
      </c>
      <c r="C292" s="36" t="str">
        <f aca="false">IF(LEFT(B292,3)="2.5", MID(B292,7,2),LEFT(B292,2))</f>
        <v>48</v>
      </c>
      <c r="D292" s="31" t="s">
        <v>774</v>
      </c>
      <c r="E292" s="179"/>
      <c r="F292" s="167"/>
      <c r="G292" s="170"/>
      <c r="H292" s="27" t="e">
        <f aca="false" t="array" ref="H292:H292">INDEX(Cable_L!$B$3:$B$80,MATCH(1,COUNTIFS(C292,Cable_L!$A$3:$A$80,$D292,Cable_L!$C$3:$C$80),0))</f>
        <v>#NAME?</v>
      </c>
      <c r="I292" s="27"/>
      <c r="J292" s="294" t="e">
        <f aca="false">_xlfn.CONCAT(B292,"  ",H292)</f>
        <v>#NAME?</v>
      </c>
      <c r="K292" s="329"/>
      <c r="L292" s="167"/>
      <c r="M292" s="328"/>
      <c r="N292" s="295"/>
    </row>
    <row r="293" customFormat="false" ht="15" hidden="false" customHeight="false" outlineLevel="0" collapsed="false">
      <c r="A293" s="0" t="n">
        <f aca="false">A292+1</f>
        <v>289</v>
      </c>
      <c r="B293" s="298" t="s">
        <v>819</v>
      </c>
      <c r="C293" s="36" t="str">
        <f aca="false">IF(LEFT(B293,3)="2.5", MID(B293,7,2),LEFT(B293,2))</f>
        <v>48</v>
      </c>
      <c r="D293" s="31" t="s">
        <v>774</v>
      </c>
      <c r="E293" s="179"/>
      <c r="F293" s="167"/>
      <c r="G293" s="328"/>
      <c r="H293" s="27" t="e">
        <f aca="false" t="array" ref="H293:H293">INDEX(Cable_L!$B$3:$B$80,MATCH(1,COUNTIFS(C293,Cable_L!$A$3:$A$80,$D293,Cable_L!$C$3:$C$80),0))</f>
        <v>#NAME?</v>
      </c>
      <c r="I293" s="27"/>
      <c r="J293" s="294" t="e">
        <f aca="false">_xlfn.CONCAT(B293,"  ",H293)</f>
        <v>#NAME?</v>
      </c>
      <c r="K293" s="329"/>
      <c r="L293" s="167"/>
      <c r="M293" s="328"/>
      <c r="N293" s="295"/>
    </row>
    <row r="294" customFormat="false" ht="15" hidden="false" customHeight="false" outlineLevel="0" collapsed="false">
      <c r="A294" s="0" t="n">
        <f aca="false">A293+1</f>
        <v>290</v>
      </c>
      <c r="B294" s="301" t="s">
        <v>837</v>
      </c>
      <c r="C294" s="36" t="str">
        <f aca="false">IF(LEFT(B294,3)="2.5", MID(B294,7,2),LEFT(B294,2))</f>
        <v>48</v>
      </c>
      <c r="D294" s="31" t="s">
        <v>716</v>
      </c>
      <c r="E294" s="166"/>
      <c r="F294" s="167"/>
      <c r="G294" s="329"/>
      <c r="H294" s="27" t="e">
        <f aca="false" t="array" ref="H294:H294">INDEX(Cable_L!$B$3:$B$80,MATCH(1,COUNTIFS(C294,Cable_L!$A$3:$A$80,$D294,Cable_L!$C$3:$C$80),0))</f>
        <v>#NAME?</v>
      </c>
      <c r="I294" s="27"/>
      <c r="J294" s="294" t="e">
        <f aca="false">_xlfn.CONCAT(B294,"  ",H294)</f>
        <v>#NAME?</v>
      </c>
      <c r="K294" s="328"/>
      <c r="L294" s="167"/>
      <c r="M294" s="329"/>
      <c r="N294" s="295"/>
    </row>
    <row r="295" customFormat="false" ht="15" hidden="false" customHeight="false" outlineLevel="0" collapsed="false">
      <c r="A295" s="0" t="n">
        <f aca="false">A294+1</f>
        <v>291</v>
      </c>
      <c r="B295" s="296" t="s">
        <v>855</v>
      </c>
      <c r="C295" s="36" t="str">
        <f aca="false">IF(LEFT(B295,3)="2.5", MID(B295,7,2),LEFT(B295,2))</f>
        <v>48</v>
      </c>
      <c r="D295" s="31" t="s">
        <v>774</v>
      </c>
      <c r="E295" s="197"/>
      <c r="F295" s="167"/>
      <c r="G295" s="328"/>
      <c r="H295" s="27" t="e">
        <f aca="false" t="array" ref="H295:H295">INDEX(Cable_L!$B$3:$B$80,MATCH(1,COUNTIFS(C295,Cable_L!$A$3:$A$80,$D295,Cable_L!$C$3:$C$80),0))</f>
        <v>#NAME?</v>
      </c>
      <c r="I295" s="27"/>
      <c r="J295" s="294" t="e">
        <f aca="false">_xlfn.CONCAT(B295,"  ",H295)</f>
        <v>#NAME?</v>
      </c>
      <c r="K295" s="329"/>
      <c r="L295" s="167"/>
      <c r="M295" s="328"/>
      <c r="N295" s="295"/>
    </row>
    <row r="296" customFormat="false" ht="15" hidden="false" customHeight="false" outlineLevel="0" collapsed="false">
      <c r="A296" s="0" t="n">
        <f aca="false">A295+1</f>
        <v>292</v>
      </c>
      <c r="B296" s="298" t="s">
        <v>852</v>
      </c>
      <c r="C296" s="36" t="str">
        <f aca="false">IF(LEFT(B296,3)="2.5", MID(B296,7,2),LEFT(B296,2))</f>
        <v>48</v>
      </c>
      <c r="D296" s="31" t="s">
        <v>774</v>
      </c>
      <c r="E296" s="179"/>
      <c r="F296" s="167"/>
      <c r="G296" s="328"/>
      <c r="H296" s="27" t="e">
        <f aca="false" t="array" ref="H296:H296">INDEX(Cable_L!$B$3:$B$80,MATCH(1,COUNTIFS(C296,Cable_L!$A$3:$A$80,$D296,Cable_L!$C$3:$C$80),0))</f>
        <v>#NAME?</v>
      </c>
      <c r="I296" s="27"/>
      <c r="J296" s="294" t="e">
        <f aca="false">_xlfn.CONCAT(B296,"  ",H296)</f>
        <v>#NAME?</v>
      </c>
      <c r="K296" s="329"/>
      <c r="L296" s="167"/>
      <c r="M296" s="328"/>
      <c r="N296" s="295"/>
    </row>
    <row r="297" customFormat="false" ht="15" hidden="false" customHeight="false" outlineLevel="0" collapsed="false">
      <c r="A297" s="0" t="n">
        <f aca="false">A296+1</f>
        <v>293</v>
      </c>
      <c r="B297" s="298" t="s">
        <v>741</v>
      </c>
      <c r="C297" s="36" t="str">
        <f aca="false">IF(LEFT(B297,3)="2.5", MID(B297,7,2),LEFT(B297,2))</f>
        <v>49</v>
      </c>
      <c r="D297" s="31" t="s">
        <v>716</v>
      </c>
      <c r="E297" s="170"/>
      <c r="F297" s="167"/>
      <c r="G297" s="167"/>
      <c r="H297" s="27" t="e">
        <f aca="false" t="array" ref="H297:H297">INDEX(Cable_L!$B$3:$B$80,MATCH(1,COUNTIFS(C297,Cable_L!$A$3:$A$80,$D297,Cable_L!$C$3:$C$80),0))</f>
        <v>#NAME?</v>
      </c>
      <c r="I297" s="27"/>
      <c r="J297" s="294" t="e">
        <f aca="false">_xlfn.CONCAT(B297,"  ",H297)</f>
        <v>#NAME?</v>
      </c>
      <c r="K297" s="328"/>
      <c r="L297" s="167"/>
      <c r="M297" s="167"/>
      <c r="N297" s="295"/>
    </row>
    <row r="298" customFormat="false" ht="15" hidden="false" customHeight="false" outlineLevel="0" collapsed="false">
      <c r="A298" s="0" t="n">
        <f aca="false">A297+1</f>
        <v>294</v>
      </c>
      <c r="B298" s="298" t="s">
        <v>765</v>
      </c>
      <c r="C298" s="36" t="str">
        <f aca="false">IF(LEFT(B298,3)="2.5", MID(B298,7,2),LEFT(B298,2))</f>
        <v>49</v>
      </c>
      <c r="D298" s="31" t="s">
        <v>716</v>
      </c>
      <c r="E298" s="170"/>
      <c r="F298" s="167"/>
      <c r="G298" s="167"/>
      <c r="H298" s="27" t="e">
        <f aca="false" t="array" ref="H298:H298">INDEX(Cable_L!$B$3:$B$80,MATCH(1,COUNTIFS(C298,Cable_L!$A$3:$A$80,$D298,Cable_L!$C$3:$C$80),0))</f>
        <v>#NAME?</v>
      </c>
      <c r="I298" s="27"/>
      <c r="J298" s="294" t="e">
        <f aca="false">_xlfn.CONCAT(B298,"  ",H298)</f>
        <v>#NAME?</v>
      </c>
      <c r="K298" s="328"/>
      <c r="L298" s="167"/>
      <c r="M298" s="167"/>
      <c r="N298" s="295"/>
    </row>
    <row r="299" customFormat="false" ht="15" hidden="false" customHeight="false" outlineLevel="0" collapsed="false">
      <c r="A299" s="0" t="n">
        <f aca="false">A298+1</f>
        <v>295</v>
      </c>
      <c r="B299" s="298" t="s">
        <v>734</v>
      </c>
      <c r="C299" s="36" t="str">
        <f aca="false">IF(LEFT(B299,3)="2.5", MID(B299,7,2),LEFT(B299,2))</f>
        <v>49</v>
      </c>
      <c r="D299" s="31" t="s">
        <v>716</v>
      </c>
      <c r="E299" s="170"/>
      <c r="F299" s="167"/>
      <c r="G299" s="167"/>
      <c r="H299" s="27" t="e">
        <f aca="false" t="array" ref="H299:H299">INDEX(Cable_L!$B$3:$B$80,MATCH(1,COUNTIFS(C299,Cable_L!$A$3:$A$80,$D299,Cable_L!$C$3:$C$80),0))</f>
        <v>#NAME?</v>
      </c>
      <c r="I299" s="27"/>
      <c r="J299" s="294" t="e">
        <f aca="false">_xlfn.CONCAT(B299,"  ",H299)</f>
        <v>#NAME?</v>
      </c>
      <c r="K299" s="328"/>
      <c r="L299" s="167"/>
      <c r="M299" s="167"/>
      <c r="N299" s="295"/>
    </row>
    <row r="300" customFormat="false" ht="15" hidden="false" customHeight="false" outlineLevel="0" collapsed="false">
      <c r="A300" s="0" t="n">
        <f aca="false">A299+1</f>
        <v>296</v>
      </c>
      <c r="B300" s="298" t="s">
        <v>757</v>
      </c>
      <c r="C300" s="36" t="str">
        <f aca="false">IF(LEFT(B300,3)="2.5", MID(B300,7,2),LEFT(B300,2))</f>
        <v>49</v>
      </c>
      <c r="D300" s="31" t="s">
        <v>716</v>
      </c>
      <c r="E300" s="170"/>
      <c r="F300" s="167"/>
      <c r="G300" s="167"/>
      <c r="H300" s="27" t="e">
        <f aca="false" t="array" ref="H300:H300">INDEX(Cable_L!$B$3:$B$80,MATCH(1,COUNTIFS(C300,Cable_L!$A$3:$A$80,$D300,Cable_L!$C$3:$C$80),0))</f>
        <v>#NAME?</v>
      </c>
      <c r="I300" s="27"/>
      <c r="J300" s="294" t="e">
        <f aca="false">_xlfn.CONCAT(B300,"  ",H300)</f>
        <v>#NAME?</v>
      </c>
      <c r="K300" s="328"/>
      <c r="L300" s="167"/>
      <c r="M300" s="167"/>
      <c r="N300" s="295"/>
    </row>
    <row r="301" customFormat="false" ht="15" hidden="false" customHeight="false" outlineLevel="0" collapsed="false">
      <c r="A301" s="0" t="n">
        <f aca="false">A300+1</f>
        <v>297</v>
      </c>
      <c r="B301" s="301" t="s">
        <v>791</v>
      </c>
      <c r="C301" s="36" t="str">
        <f aca="false">IF(LEFT(B301,3)="2.5", MID(B301,7,2),LEFT(B301,2))</f>
        <v>49</v>
      </c>
      <c r="D301" s="31" t="s">
        <v>716</v>
      </c>
      <c r="E301" s="170"/>
      <c r="F301" s="167"/>
      <c r="G301" s="167"/>
      <c r="H301" s="27" t="e">
        <f aca="false" t="array" ref="H301:H301">INDEX(Cable_L!$B$3:$B$80,MATCH(1,COUNTIFS(C301,Cable_L!$A$3:$A$80,$D301,Cable_L!$C$3:$C$80),0))</f>
        <v>#NAME?</v>
      </c>
      <c r="I301" s="27"/>
      <c r="J301" s="294" t="e">
        <f aca="false">_xlfn.CONCAT(B301,"  ",H301)</f>
        <v>#NAME?</v>
      </c>
      <c r="K301" s="328"/>
      <c r="L301" s="167"/>
      <c r="M301" s="167"/>
      <c r="N301" s="295"/>
    </row>
    <row r="302" customFormat="false" ht="15" hidden="false" customHeight="false" outlineLevel="0" collapsed="false">
      <c r="A302" s="0" t="n">
        <f aca="false">A301+1</f>
        <v>298</v>
      </c>
      <c r="B302" s="314" t="s">
        <v>722</v>
      </c>
      <c r="C302" s="36" t="str">
        <f aca="false">IF(LEFT(B302,3)="2.5", MID(B302,7,2),LEFT(B302,2))</f>
        <v>49</v>
      </c>
      <c r="D302" s="31" t="s">
        <v>716</v>
      </c>
      <c r="E302" s="170"/>
      <c r="F302" s="167"/>
      <c r="G302" s="330"/>
      <c r="H302" s="27" t="e">
        <f aca="false" t="array" ref="H302:H302">INDEX(Cable_L!$B$3:$B$80,MATCH(1,COUNTIFS(C302,Cable_L!$A$3:$A$80,$D302,Cable_L!$C$3:$C$80),0))</f>
        <v>#NAME?</v>
      </c>
      <c r="I302" s="27"/>
      <c r="J302" s="294" t="e">
        <f aca="false">_xlfn.CONCAT(B302,"  ",H302)</f>
        <v>#NAME?</v>
      </c>
      <c r="K302" s="328"/>
      <c r="L302" s="167"/>
      <c r="M302" s="167"/>
      <c r="N302" s="295"/>
    </row>
    <row r="303" customFormat="false" ht="15" hidden="false" customHeight="false" outlineLevel="0" collapsed="false">
      <c r="A303" s="0" t="n">
        <f aca="false">A302+1</f>
        <v>299</v>
      </c>
      <c r="B303" s="298" t="s">
        <v>825</v>
      </c>
      <c r="C303" s="36" t="str">
        <f aca="false">IF(LEFT(B303,3)="2.5", MID(B303,7,2),LEFT(B303,2))</f>
        <v>49</v>
      </c>
      <c r="D303" s="31" t="s">
        <v>716</v>
      </c>
      <c r="E303" s="179"/>
      <c r="F303" s="328"/>
      <c r="G303" s="170"/>
      <c r="H303" s="27" t="e">
        <f aca="false" t="array" ref="H303:H303">INDEX(Cable_L!$B$3:$B$80,MATCH(1,COUNTIFS(C303,Cable_L!$A$3:$A$80,$D303,Cable_L!$C$3:$C$80),0))</f>
        <v>#NAME?</v>
      </c>
      <c r="I303" s="27"/>
      <c r="J303" s="294" t="e">
        <f aca="false">_xlfn.CONCAT(B303,"  ",H303)</f>
        <v>#NAME?</v>
      </c>
      <c r="K303" s="329"/>
      <c r="L303" s="328"/>
      <c r="M303" s="328"/>
      <c r="N303" s="295"/>
    </row>
    <row r="304" customFormat="false" ht="15" hidden="false" customHeight="false" outlineLevel="0" collapsed="false">
      <c r="A304" s="0" t="n">
        <f aca="false">A303+1</f>
        <v>300</v>
      </c>
      <c r="B304" s="298" t="s">
        <v>780</v>
      </c>
      <c r="C304" s="36" t="str">
        <f aca="false">IF(LEFT(B304,3)="2.5", MID(B304,7,2),LEFT(B304,2))</f>
        <v>49</v>
      </c>
      <c r="D304" s="31" t="s">
        <v>716</v>
      </c>
      <c r="E304" s="179"/>
      <c r="F304" s="328"/>
      <c r="G304" s="169"/>
      <c r="H304" s="27" t="e">
        <f aca="false" t="array" ref="H304:H304">INDEX(Cable_L!$B$3:$B$80,MATCH(1,COUNTIFS(C304,Cable_L!$A$3:$A$80,$D304,Cable_L!$C$3:$C$80),0))</f>
        <v>#NAME?</v>
      </c>
      <c r="I304" s="27"/>
      <c r="J304" s="294" t="e">
        <f aca="false">_xlfn.CONCAT(B304,"  ",H304)</f>
        <v>#NAME?</v>
      </c>
      <c r="K304" s="329"/>
      <c r="L304" s="328"/>
      <c r="M304" s="328"/>
      <c r="N304" s="295"/>
    </row>
    <row r="305" customFormat="false" ht="15" hidden="false" customHeight="false" outlineLevel="0" collapsed="false">
      <c r="A305" s="0" t="n">
        <f aca="false">A304+1</f>
        <v>301</v>
      </c>
      <c r="B305" s="298" t="s">
        <v>612</v>
      </c>
      <c r="C305" s="36" t="str">
        <f aca="false">IF(LEFT(B305,3)="2.5", MID(B305,7,2),LEFT(B305,2))</f>
        <v>5 </v>
      </c>
      <c r="D305" s="31" t="s">
        <v>58</v>
      </c>
      <c r="E305" s="302"/>
      <c r="F305" s="31"/>
      <c r="G305" s="31"/>
      <c r="H305" s="27" t="e">
        <f aca="false" t="array" ref="H305:H305">INDEX(Cable_L!$B$3:$B$80,MATCH(1,COUNTIFS(C305,Cable_L!$A$3:$A$80,$D305,Cable_L!$C$3:$C$80),0))</f>
        <v>#NAME?</v>
      </c>
      <c r="I305" s="27"/>
      <c r="J305" s="294" t="e">
        <f aca="false">_xlfn.CONCAT(B305,"  ",H305)</f>
        <v>#NAME?</v>
      </c>
      <c r="K305" s="297"/>
      <c r="L305" s="31"/>
      <c r="M305" s="31"/>
      <c r="N305" s="295"/>
    </row>
    <row r="306" customFormat="false" ht="15" hidden="false" customHeight="false" outlineLevel="0" collapsed="false">
      <c r="A306" s="0" t="n">
        <f aca="false">A305+1</f>
        <v>302</v>
      </c>
      <c r="B306" s="307" t="s">
        <v>635</v>
      </c>
      <c r="C306" s="36" t="str">
        <f aca="false">IF(LEFT(B306,3)="2.5", MID(B306,7,2),LEFT(B306,2))</f>
        <v>5 </v>
      </c>
      <c r="D306" s="31" t="s">
        <v>58</v>
      </c>
      <c r="E306" s="302"/>
      <c r="F306" s="31"/>
      <c r="G306" s="31"/>
      <c r="H306" s="27" t="e">
        <f aca="false" t="array" ref="H306:H306">INDEX(Cable_L!$B$3:$B$80,MATCH(1,COUNTIFS(C306,Cable_L!$A$3:$A$80,$D306,Cable_L!$C$3:$C$80),0))</f>
        <v>#NAME?</v>
      </c>
      <c r="I306" s="27"/>
      <c r="J306" s="294" t="e">
        <f aca="false">_xlfn.CONCAT(B306,"  ",H306)</f>
        <v>#NAME?</v>
      </c>
      <c r="K306" s="297"/>
      <c r="L306" s="31"/>
      <c r="M306" s="31"/>
      <c r="N306" s="295"/>
    </row>
    <row r="307" customFormat="false" ht="15" hidden="false" customHeight="false" outlineLevel="0" collapsed="false">
      <c r="A307" s="0" t="n">
        <f aca="false">A306+1</f>
        <v>303</v>
      </c>
      <c r="B307" s="298" t="s">
        <v>606</v>
      </c>
      <c r="C307" s="36" t="str">
        <f aca="false">IF(LEFT(B307,3)="2.5", MID(B307,7,2),LEFT(B307,2))</f>
        <v>5 </v>
      </c>
      <c r="D307" s="31" t="s">
        <v>58</v>
      </c>
      <c r="E307" s="68"/>
      <c r="F307" s="31"/>
      <c r="G307" s="31"/>
      <c r="H307" s="27" t="e">
        <f aca="false" t="array" ref="H307:H307">INDEX(Cable_L!$B$3:$B$80,MATCH(1,COUNTIFS(C307,Cable_L!$A$3:$A$80,$D307,Cable_L!$C$3:$C$80),0))</f>
        <v>#NAME?</v>
      </c>
      <c r="I307" s="27"/>
      <c r="J307" s="294" t="e">
        <f aca="false">_xlfn.CONCAT(B307,"  ",H307)</f>
        <v>#NAME?</v>
      </c>
      <c r="K307" s="297"/>
      <c r="L307" s="31"/>
      <c r="M307" s="31"/>
      <c r="N307" s="295"/>
    </row>
    <row r="308" customFormat="false" ht="15" hidden="false" customHeight="false" outlineLevel="0" collapsed="false">
      <c r="A308" s="0" t="n">
        <f aca="false">A307+1</f>
        <v>304</v>
      </c>
      <c r="B308" s="298" t="s">
        <v>626</v>
      </c>
      <c r="C308" s="36" t="str">
        <f aca="false">IF(LEFT(B308,3)="2.5", MID(B308,7,2),LEFT(B308,2))</f>
        <v>5 </v>
      </c>
      <c r="D308" s="31" t="s">
        <v>58</v>
      </c>
      <c r="E308" s="68"/>
      <c r="F308" s="31"/>
      <c r="G308" s="31"/>
      <c r="H308" s="27" t="e">
        <f aca="false" t="array" ref="H308:H308">INDEX(Cable_L!$B$3:$B$80,MATCH(1,COUNTIFS(C308,Cable_L!$A$3:$A$80,$D308,Cable_L!$C$3:$C$80),0))</f>
        <v>#NAME?</v>
      </c>
      <c r="I308" s="27"/>
      <c r="J308" s="294" t="e">
        <f aca="false">_xlfn.CONCAT(B308,"  ",H308)</f>
        <v>#NAME?</v>
      </c>
      <c r="K308" s="297"/>
      <c r="L308" s="31"/>
      <c r="M308" s="31"/>
      <c r="N308" s="295"/>
    </row>
    <row r="309" customFormat="false" ht="15" hidden="false" customHeight="false" outlineLevel="0" collapsed="false">
      <c r="A309" s="0" t="n">
        <f aca="false">A308+1</f>
        <v>305</v>
      </c>
      <c r="B309" s="298" t="s">
        <v>592</v>
      </c>
      <c r="C309" s="36" t="str">
        <f aca="false">IF(LEFT(B309,3)="2.5", MID(B309,7,2),LEFT(B309,2))</f>
        <v>5 </v>
      </c>
      <c r="D309" s="31" t="s">
        <v>58</v>
      </c>
      <c r="E309" s="68"/>
      <c r="F309" s="31"/>
      <c r="G309" s="131"/>
      <c r="H309" s="27" t="e">
        <f aca="false" t="array" ref="H309:H309">INDEX(Cable_L!$B$3:$B$80,MATCH(1,COUNTIFS(C309,Cable_L!$A$3:$A$80,$D309,Cable_L!$C$3:$C$80),0))</f>
        <v>#NAME?</v>
      </c>
      <c r="I309" s="27"/>
      <c r="J309" s="294" t="e">
        <f aca="false">_xlfn.CONCAT(B309,"  ",H309)</f>
        <v>#NAME?</v>
      </c>
      <c r="K309" s="297"/>
      <c r="L309" s="31"/>
      <c r="M309" s="31"/>
      <c r="N309" s="295"/>
    </row>
    <row r="310" customFormat="false" ht="15" hidden="false" customHeight="false" outlineLevel="0" collapsed="false">
      <c r="A310" s="0" t="n">
        <f aca="false">A309+1</f>
        <v>306</v>
      </c>
      <c r="B310" s="301" t="s">
        <v>586</v>
      </c>
      <c r="C310" s="36" t="str">
        <f aca="false">IF(LEFT(B310,3)="2.5", MID(B310,7,2),LEFT(B310,2))</f>
        <v>5 </v>
      </c>
      <c r="D310" s="31" t="s">
        <v>58</v>
      </c>
      <c r="E310" s="302"/>
      <c r="F310" s="31"/>
      <c r="G310" s="31"/>
      <c r="H310" s="27" t="e">
        <f aca="false" t="array" ref="H310:H310">INDEX(Cable_L!$B$3:$B$80,MATCH(1,COUNTIFS(C310,Cable_L!$A$3:$A$80,$D310,Cable_L!$C$3:$C$80),0))</f>
        <v>#NAME?</v>
      </c>
      <c r="I310" s="27"/>
      <c r="J310" s="294" t="e">
        <f aca="false">_xlfn.CONCAT(B310,"  ",H310)</f>
        <v>#NAME?</v>
      </c>
      <c r="K310" s="297"/>
      <c r="L310" s="31"/>
      <c r="M310" s="31"/>
      <c r="N310" s="295"/>
    </row>
    <row r="311" customFormat="false" ht="15" hidden="false" customHeight="false" outlineLevel="0" collapsed="false">
      <c r="A311" s="0" t="n">
        <f aca="false">A310+1</f>
        <v>307</v>
      </c>
      <c r="B311" s="296" t="s">
        <v>803</v>
      </c>
      <c r="C311" s="36" t="str">
        <f aca="false">IF(LEFT(B311,3)="2.5", MID(B311,7,2),LEFT(B311,2))</f>
        <v>50</v>
      </c>
      <c r="D311" s="31" t="s">
        <v>716</v>
      </c>
      <c r="E311" s="170"/>
      <c r="F311" s="167"/>
      <c r="G311" s="167"/>
      <c r="H311" s="27" t="e">
        <f aca="false" t="array" ref="H311:H311">INDEX(Cable_L!$B$3:$B$80,MATCH(1,COUNTIFS(C311,Cable_L!$A$3:$A$80,$D311,Cable_L!$C$3:$C$80),0))</f>
        <v>#NAME?</v>
      </c>
      <c r="I311" s="27"/>
      <c r="J311" s="294" t="e">
        <f aca="false">_xlfn.CONCAT(B311,"  ",H311)</f>
        <v>#NAME?</v>
      </c>
      <c r="K311" s="328"/>
      <c r="L311" s="167"/>
      <c r="M311" s="167"/>
      <c r="N311" s="295"/>
    </row>
    <row r="312" customFormat="false" ht="15" hidden="false" customHeight="false" outlineLevel="0" collapsed="false">
      <c r="A312" s="0" t="n">
        <f aca="false">A311+1</f>
        <v>308</v>
      </c>
      <c r="B312" s="298" t="s">
        <v>817</v>
      </c>
      <c r="C312" s="36" t="str">
        <f aca="false">IF(LEFT(B312,3)="2.5", MID(B312,7,2),LEFT(B312,2))</f>
        <v>50</v>
      </c>
      <c r="D312" s="31" t="s">
        <v>716</v>
      </c>
      <c r="E312" s="170"/>
      <c r="F312" s="167"/>
      <c r="G312" s="167"/>
      <c r="H312" s="27" t="e">
        <f aca="false" t="array" ref="H312:H312">INDEX(Cable_L!$B$3:$B$80,MATCH(1,COUNTIFS(C312,Cable_L!$A$3:$A$80,$D312,Cable_L!$C$3:$C$80),0))</f>
        <v>#NAME?</v>
      </c>
      <c r="I312" s="27"/>
      <c r="J312" s="294" t="e">
        <f aca="false">_xlfn.CONCAT(B312,"  ",H312)</f>
        <v>#NAME?</v>
      </c>
      <c r="K312" s="328"/>
      <c r="L312" s="167"/>
      <c r="M312" s="167"/>
      <c r="N312" s="295"/>
    </row>
    <row r="313" customFormat="false" ht="15" hidden="false" customHeight="false" outlineLevel="0" collapsed="false">
      <c r="A313" s="0" t="n">
        <f aca="false">A312+1</f>
        <v>309</v>
      </c>
      <c r="B313" s="298" t="s">
        <v>799</v>
      </c>
      <c r="C313" s="36" t="str">
        <f aca="false">IF(LEFT(B313,3)="2.5", MID(B313,7,2),LEFT(B313,2))</f>
        <v>50</v>
      </c>
      <c r="D313" s="31" t="s">
        <v>716</v>
      </c>
      <c r="E313" s="170"/>
      <c r="F313" s="167"/>
      <c r="G313" s="150"/>
      <c r="H313" s="27" t="e">
        <f aca="false" t="array" ref="H313:H313">INDEX(Cable_L!$B$3:$B$80,MATCH(1,COUNTIFS(C313,Cable_L!$A$3:$A$80,$D313,Cable_L!$C$3:$C$80),0))</f>
        <v>#NAME?</v>
      </c>
      <c r="I313" s="27"/>
      <c r="J313" s="294" t="e">
        <f aca="false">_xlfn.CONCAT(B313,"  ",H313)</f>
        <v>#NAME?</v>
      </c>
      <c r="K313" s="328"/>
      <c r="L313" s="167"/>
      <c r="M313" s="150"/>
      <c r="N313" s="295"/>
    </row>
    <row r="314" customFormat="false" ht="15" hidden="false" customHeight="false" outlineLevel="0" collapsed="false">
      <c r="A314" s="0" t="n">
        <f aca="false">A313+1</f>
        <v>310</v>
      </c>
      <c r="B314" s="298" t="s">
        <v>811</v>
      </c>
      <c r="C314" s="36" t="str">
        <f aca="false">IF(LEFT(B314,3)="2.5", MID(B314,7,2),LEFT(B314,2))</f>
        <v>50</v>
      </c>
      <c r="D314" s="31" t="s">
        <v>716</v>
      </c>
      <c r="E314" s="328"/>
      <c r="F314" s="167"/>
      <c r="G314" s="167"/>
      <c r="H314" s="27" t="e">
        <f aca="false" t="array" ref="H314:H314">INDEX(Cable_L!$B$3:$B$80,MATCH(1,COUNTIFS(C314,Cable_L!$A$3:$A$80,$D314,Cable_L!$C$3:$C$80),0))</f>
        <v>#NAME?</v>
      </c>
      <c r="I314" s="27"/>
      <c r="J314" s="294" t="e">
        <f aca="false">_xlfn.CONCAT(B314,"  ",H314)</f>
        <v>#NAME?</v>
      </c>
      <c r="K314" s="328"/>
      <c r="L314" s="167"/>
      <c r="M314" s="167"/>
      <c r="N314" s="295"/>
    </row>
    <row r="315" customFormat="false" ht="15" hidden="false" customHeight="false" outlineLevel="0" collapsed="false">
      <c r="A315" s="0" t="n">
        <f aca="false">A314+1</f>
        <v>311</v>
      </c>
      <c r="B315" s="307" t="s">
        <v>835</v>
      </c>
      <c r="C315" s="36" t="str">
        <f aca="false">IF(LEFT(B315,3)="2.5", MID(B315,7,2),LEFT(B315,2))</f>
        <v>50</v>
      </c>
      <c r="D315" s="31" t="s">
        <v>716</v>
      </c>
      <c r="E315" s="328"/>
      <c r="F315" s="167"/>
      <c r="G315" s="167"/>
      <c r="H315" s="27" t="e">
        <f aca="false" t="array" ref="H315:H315">INDEX(Cable_L!$B$3:$B$80,MATCH(1,COUNTIFS(C315,Cable_L!$A$3:$A$80,$D315,Cable_L!$C$3:$C$80),0))</f>
        <v>#NAME?</v>
      </c>
      <c r="I315" s="27"/>
      <c r="J315" s="294" t="e">
        <f aca="false">_xlfn.CONCAT(B315,"  ",H315)</f>
        <v>#NAME?</v>
      </c>
      <c r="K315" s="328"/>
      <c r="L315" s="167"/>
      <c r="M315" s="167"/>
      <c r="N315" s="295"/>
    </row>
    <row r="316" customFormat="false" ht="15" hidden="false" customHeight="false" outlineLevel="0" collapsed="false">
      <c r="A316" s="0" t="n">
        <f aca="false">A315+1</f>
        <v>312</v>
      </c>
      <c r="B316" s="298" t="s">
        <v>849</v>
      </c>
      <c r="C316" s="36" t="str">
        <f aca="false">IF(LEFT(B316,3)="2.5", MID(B316,7,2),LEFT(B316,2))</f>
        <v>50</v>
      </c>
      <c r="D316" s="31" t="s">
        <v>716</v>
      </c>
      <c r="E316" s="170"/>
      <c r="F316" s="167"/>
      <c r="G316" s="167"/>
      <c r="H316" s="27" t="e">
        <f aca="false" t="array" ref="H316:H316">INDEX(Cable_L!$B$3:$B$80,MATCH(1,COUNTIFS(C316,Cable_L!$A$3:$A$80,$D316,Cable_L!$C$3:$C$80),0))</f>
        <v>#NAME?</v>
      </c>
      <c r="I316" s="27"/>
      <c r="J316" s="294" t="e">
        <f aca="false">_xlfn.CONCAT(B316,"  ",H316)</f>
        <v>#NAME?</v>
      </c>
      <c r="K316" s="328"/>
      <c r="L316" s="167"/>
      <c r="M316" s="167"/>
      <c r="N316" s="295"/>
    </row>
    <row r="317" customFormat="false" ht="15" hidden="false" customHeight="false" outlineLevel="0" collapsed="false">
      <c r="A317" s="0" t="n">
        <f aca="false">A316+1</f>
        <v>313</v>
      </c>
      <c r="B317" s="298" t="s">
        <v>831</v>
      </c>
      <c r="C317" s="36" t="str">
        <f aca="false">IF(LEFT(B317,3)="2.5", MID(B317,7,2),LEFT(B317,2))</f>
        <v>50</v>
      </c>
      <c r="D317" s="31" t="s">
        <v>716</v>
      </c>
      <c r="E317" s="170"/>
      <c r="F317" s="167"/>
      <c r="G317" s="167"/>
      <c r="H317" s="27" t="e">
        <f aca="false" t="array" ref="H317:H317">INDEX(Cable_L!$B$3:$B$80,MATCH(1,COUNTIFS(C317,Cable_L!$A$3:$A$80,$D317,Cable_L!$C$3:$C$80),0))</f>
        <v>#NAME?</v>
      </c>
      <c r="I317" s="27"/>
      <c r="J317" s="294" t="e">
        <f aca="false">_xlfn.CONCAT(B317,"  ",H317)</f>
        <v>#NAME?</v>
      </c>
      <c r="K317" s="328"/>
      <c r="L317" s="167"/>
      <c r="M317" s="167"/>
      <c r="N317" s="295"/>
    </row>
    <row r="318" customFormat="false" ht="15" hidden="false" customHeight="false" outlineLevel="0" collapsed="false">
      <c r="A318" s="0" t="n">
        <f aca="false">A317+1</f>
        <v>314</v>
      </c>
      <c r="B318" s="298" t="s">
        <v>843</v>
      </c>
      <c r="C318" s="36" t="str">
        <f aca="false">IF(LEFT(B318,3)="2.5", MID(B318,7,2),LEFT(B318,2))</f>
        <v>50</v>
      </c>
      <c r="D318" s="31" t="s">
        <v>716</v>
      </c>
      <c r="E318" s="170"/>
      <c r="F318" s="167"/>
      <c r="G318" s="150"/>
      <c r="H318" s="27" t="e">
        <f aca="false" t="array" ref="H318:H318">INDEX(Cable_L!$B$3:$B$80,MATCH(1,COUNTIFS(C318,Cable_L!$A$3:$A$80,$D318,Cable_L!$C$3:$C$80),0))</f>
        <v>#NAME?</v>
      </c>
      <c r="I318" s="27"/>
      <c r="J318" s="294" t="e">
        <f aca="false">_xlfn.CONCAT(B318,"  ",H318)</f>
        <v>#NAME?</v>
      </c>
      <c r="K318" s="328"/>
      <c r="L318" s="167"/>
      <c r="M318" s="150"/>
      <c r="N318" s="295"/>
    </row>
    <row r="319" customFormat="false" ht="15" hidden="false" customHeight="false" outlineLevel="0" collapsed="false">
      <c r="A319" s="0" t="n">
        <f aca="false">A318+1</f>
        <v>315</v>
      </c>
      <c r="B319" s="301" t="s">
        <v>755</v>
      </c>
      <c r="C319" s="36" t="str">
        <f aca="false">IF(LEFT(B319,3)="2.5", MID(B319,7,2),LEFT(B319,2))</f>
        <v>51</v>
      </c>
      <c r="D319" s="31" t="s">
        <v>716</v>
      </c>
      <c r="E319" s="328"/>
      <c r="F319" s="167"/>
      <c r="G319" s="167"/>
      <c r="H319" s="27" t="e">
        <f aca="false" t="array" ref="H319:H319">INDEX(Cable_L!$B$3:$B$80,MATCH(1,COUNTIFS(C319,Cable_L!$A$3:$A$80,$D319,Cable_L!$C$3:$C$80),0))</f>
        <v>#NAME?</v>
      </c>
      <c r="I319" s="27"/>
      <c r="J319" s="294" t="e">
        <f aca="false">_xlfn.CONCAT(B319,"  ",H319)</f>
        <v>#NAME?</v>
      </c>
      <c r="K319" s="328"/>
      <c r="L319" s="167"/>
      <c r="M319" s="167"/>
      <c r="N319" s="295"/>
    </row>
    <row r="320" customFormat="false" ht="15" hidden="false" customHeight="false" outlineLevel="0" collapsed="false">
      <c r="A320" s="0" t="n">
        <f aca="false">A319+1</f>
        <v>316</v>
      </c>
      <c r="B320" s="296" t="s">
        <v>732</v>
      </c>
      <c r="C320" s="36" t="str">
        <f aca="false">IF(LEFT(B320,3)="2.5", MID(B320,7,2),LEFT(B320,2))</f>
        <v>51</v>
      </c>
      <c r="D320" s="31" t="s">
        <v>716</v>
      </c>
      <c r="E320" s="170"/>
      <c r="F320" s="167"/>
      <c r="G320" s="330"/>
      <c r="H320" s="27" t="e">
        <f aca="false" t="array" ref="H320:H320">INDEX(Cable_L!$B$3:$B$80,MATCH(1,COUNTIFS(C320,Cable_L!$A$3:$A$80,$D320,Cable_L!$C$3:$C$80),0))</f>
        <v>#NAME?</v>
      </c>
      <c r="I320" s="27"/>
      <c r="J320" s="294" t="e">
        <f aca="false">_xlfn.CONCAT(B320,"  ",H320)</f>
        <v>#NAME?</v>
      </c>
      <c r="K320" s="328"/>
      <c r="L320" s="167"/>
      <c r="M320" s="167"/>
      <c r="N320" s="295"/>
    </row>
    <row r="321" customFormat="false" ht="15" hidden="false" customHeight="false" outlineLevel="0" collapsed="false">
      <c r="A321" s="0" t="n">
        <f aca="false">A320+1</f>
        <v>317</v>
      </c>
      <c r="B321" s="312" t="s">
        <v>718</v>
      </c>
      <c r="C321" s="36" t="str">
        <f aca="false">IF(LEFT(B321,3)="2.5", MID(B321,7,2),LEFT(B321,2))</f>
        <v>51</v>
      </c>
      <c r="D321" s="31" t="s">
        <v>716</v>
      </c>
      <c r="E321" s="170"/>
      <c r="F321" s="167"/>
      <c r="G321" s="330"/>
      <c r="H321" s="27" t="e">
        <f aca="false" t="array" ref="H321:H321">INDEX(Cable_L!$B$3:$B$80,MATCH(1,COUNTIFS(C321,Cable_L!$A$3:$A$80,$D321,Cable_L!$C$3:$C$80),0))</f>
        <v>#NAME?</v>
      </c>
      <c r="I321" s="27"/>
      <c r="J321" s="294" t="e">
        <f aca="false">_xlfn.CONCAT(B321,"  ",H321)</f>
        <v>#NAME?</v>
      </c>
      <c r="K321" s="328"/>
      <c r="L321" s="167"/>
      <c r="M321" s="167"/>
      <c r="N321" s="295"/>
    </row>
    <row r="322" customFormat="false" ht="15" hidden="false" customHeight="false" outlineLevel="0" collapsed="false">
      <c r="A322" s="0" t="n">
        <f aca="false">A321+1</f>
        <v>318</v>
      </c>
      <c r="B322" s="312" t="s">
        <v>720</v>
      </c>
      <c r="C322" s="36" t="str">
        <f aca="false">IF(LEFT(B322,3)="2.5", MID(B322,7,2),LEFT(B322,2))</f>
        <v>51</v>
      </c>
      <c r="D322" s="31" t="s">
        <v>716</v>
      </c>
      <c r="E322" s="328"/>
      <c r="F322" s="167"/>
      <c r="G322" s="167"/>
      <c r="H322" s="27" t="e">
        <f aca="false" t="array" ref="H322:H322">INDEX(Cable_L!$B$3:$B$80,MATCH(1,COUNTIFS(C322,Cable_L!$A$3:$A$80,$D322,Cable_L!$C$3:$C$80),0))</f>
        <v>#NAME?</v>
      </c>
      <c r="I322" s="27"/>
      <c r="J322" s="294" t="e">
        <f aca="false">_xlfn.CONCAT(B322,"  ",H322)</f>
        <v>#NAME?</v>
      </c>
      <c r="K322" s="328"/>
      <c r="L322" s="167"/>
      <c r="M322" s="167"/>
      <c r="N322" s="295"/>
    </row>
    <row r="323" customFormat="false" ht="15" hidden="false" customHeight="false" outlineLevel="0" collapsed="false">
      <c r="A323" s="0" t="n">
        <f aca="false">A322+1</f>
        <v>319</v>
      </c>
      <c r="B323" s="298" t="s">
        <v>809</v>
      </c>
      <c r="C323" s="36" t="str">
        <f aca="false">IF(LEFT(B323,3)="2.5", MID(B323,7,2),LEFT(B323,2))</f>
        <v>51</v>
      </c>
      <c r="D323" s="31" t="s">
        <v>716</v>
      </c>
      <c r="E323" s="328"/>
      <c r="F323" s="167"/>
      <c r="G323" s="167"/>
      <c r="H323" s="27" t="e">
        <f aca="false" t="array" ref="H323:H323">INDEX(Cable_L!$B$3:$B$80,MATCH(1,COUNTIFS(C323,Cable_L!$A$3:$A$80,$D323,Cable_L!$C$3:$C$80),0))</f>
        <v>#NAME?</v>
      </c>
      <c r="I323" s="27"/>
      <c r="J323" s="294" t="e">
        <f aca="false">_xlfn.CONCAT(B323,"  ",H323)</f>
        <v>#NAME?</v>
      </c>
      <c r="K323" s="328"/>
      <c r="L323" s="167"/>
      <c r="M323" s="167"/>
      <c r="N323" s="295"/>
    </row>
    <row r="324" customFormat="false" ht="15" hidden="false" customHeight="false" outlineLevel="0" collapsed="false">
      <c r="A324" s="0" t="n">
        <f aca="false">A323+1</f>
        <v>320</v>
      </c>
      <c r="B324" s="307" t="s">
        <v>797</v>
      </c>
      <c r="C324" s="36" t="str">
        <f aca="false">IF(LEFT(B324,3)="2.5", MID(B324,7,2),LEFT(B324,2))</f>
        <v>51</v>
      </c>
      <c r="D324" s="31" t="s">
        <v>716</v>
      </c>
      <c r="E324" s="328"/>
      <c r="F324" s="167"/>
      <c r="G324" s="167"/>
      <c r="H324" s="27" t="e">
        <f aca="false" t="array" ref="H324:H324">INDEX(Cable_L!$B$3:$B$80,MATCH(1,COUNTIFS(C324,Cable_L!$A$3:$A$80,$D324,Cable_L!$C$3:$C$80),0))</f>
        <v>#NAME?</v>
      </c>
      <c r="I324" s="27"/>
      <c r="J324" s="294" t="e">
        <f aca="false">_xlfn.CONCAT(B324,"  ",H324)</f>
        <v>#NAME?</v>
      </c>
      <c r="K324" s="328"/>
      <c r="L324" s="167"/>
      <c r="M324" s="167"/>
      <c r="N324" s="295"/>
    </row>
    <row r="325" customFormat="false" ht="15" hidden="false" customHeight="false" outlineLevel="0" collapsed="false">
      <c r="A325" s="0" t="n">
        <f aca="false">A324+1</f>
        <v>321</v>
      </c>
      <c r="B325" s="298" t="s">
        <v>787</v>
      </c>
      <c r="C325" s="36" t="str">
        <f aca="false">IF(LEFT(B325,3)="2.5", MID(B325,7,2),LEFT(B325,2))</f>
        <v>51</v>
      </c>
      <c r="D325" s="31" t="s">
        <v>716</v>
      </c>
      <c r="E325" s="170"/>
      <c r="F325" s="167"/>
      <c r="G325" s="167"/>
      <c r="H325" s="27" t="e">
        <f aca="false" t="array" ref="H325:H325">INDEX(Cable_L!$B$3:$B$80,MATCH(1,COUNTIFS(C325,Cable_L!$A$3:$A$80,$D325,Cable_L!$C$3:$C$80),0))</f>
        <v>#NAME?</v>
      </c>
      <c r="I325" s="27"/>
      <c r="J325" s="294" t="e">
        <f aca="false">_xlfn.CONCAT(B325,"  ",H325)</f>
        <v>#NAME?</v>
      </c>
      <c r="K325" s="328"/>
      <c r="L325" s="167"/>
      <c r="M325" s="167"/>
      <c r="N325" s="295"/>
    </row>
    <row r="326" customFormat="false" ht="15" hidden="false" customHeight="false" outlineLevel="0" collapsed="false">
      <c r="A326" s="0" t="n">
        <f aca="false">A325+1</f>
        <v>322</v>
      </c>
      <c r="B326" s="298" t="s">
        <v>789</v>
      </c>
      <c r="C326" s="36" t="str">
        <f aca="false">IF(LEFT(B326,3)="2.5", MID(B326,7,2),LEFT(B326,2))</f>
        <v>51</v>
      </c>
      <c r="D326" s="31" t="s">
        <v>716</v>
      </c>
      <c r="E326" s="170"/>
      <c r="F326" s="167"/>
      <c r="G326" s="167"/>
      <c r="H326" s="27" t="e">
        <f aca="false" t="array" ref="H326:H326">INDEX(Cable_L!$B$3:$B$80,MATCH(1,COUNTIFS(C326,Cable_L!$A$3:$A$80,$D326,Cable_L!$C$3:$C$80),0))</f>
        <v>#NAME?</v>
      </c>
      <c r="I326" s="27"/>
      <c r="J326" s="294" t="e">
        <f aca="false">_xlfn.CONCAT(B326,"  ",H326)</f>
        <v>#NAME?</v>
      </c>
      <c r="K326" s="328"/>
      <c r="L326" s="167"/>
      <c r="M326" s="167"/>
      <c r="N326" s="295"/>
    </row>
    <row r="327" customFormat="false" ht="15" hidden="false" customHeight="false" outlineLevel="0" collapsed="false">
      <c r="A327" s="0" t="n">
        <f aca="false">A326+1</f>
        <v>323</v>
      </c>
      <c r="B327" s="298" t="s">
        <v>813</v>
      </c>
      <c r="C327" s="36" t="str">
        <f aca="false">IF(LEFT(B327,3)="2.5", MID(B327,7,2),LEFT(B327,2))</f>
        <v>52</v>
      </c>
      <c r="D327" s="31" t="s">
        <v>716</v>
      </c>
      <c r="E327" s="170"/>
      <c r="F327" s="167"/>
      <c r="G327" s="330"/>
      <c r="H327" s="27" t="e">
        <f aca="false" t="array" ref="H327:H327">INDEX(Cable_L!$B$3:$B$80,MATCH(1,COUNTIFS(C327,Cable_L!$A$3:$A$80,$D327,Cable_L!$C$3:$C$80),0))</f>
        <v>#NAME?</v>
      </c>
      <c r="I327" s="27"/>
      <c r="J327" s="294" t="e">
        <f aca="false">_xlfn.CONCAT(B327,"  ",H327)</f>
        <v>#NAME?</v>
      </c>
      <c r="K327" s="328"/>
      <c r="L327" s="167"/>
      <c r="M327" s="167"/>
      <c r="N327" s="295"/>
    </row>
    <row r="328" customFormat="false" ht="15" hidden="false" customHeight="false" outlineLevel="0" collapsed="false">
      <c r="A328" s="0" t="n">
        <f aca="false">A327+1</f>
        <v>324</v>
      </c>
      <c r="B328" s="301" t="s">
        <v>841</v>
      </c>
      <c r="C328" s="36" t="str">
        <f aca="false">IF(LEFT(B328,3)="2.5", MID(B328,7,2),LEFT(B328,2))</f>
        <v>52</v>
      </c>
      <c r="D328" s="31" t="s">
        <v>716</v>
      </c>
      <c r="E328" s="328"/>
      <c r="F328" s="167"/>
      <c r="G328" s="167"/>
      <c r="H328" s="27" t="e">
        <f aca="false" t="array" ref="H328:H328">INDEX(Cable_L!$B$3:$B$80,MATCH(1,COUNTIFS(C328,Cable_L!$A$3:$A$80,$D328,Cable_L!$C$3:$C$80),0))</f>
        <v>#NAME?</v>
      </c>
      <c r="I328" s="27"/>
      <c r="J328" s="294" t="e">
        <f aca="false">_xlfn.CONCAT(B328,"  ",H328)</f>
        <v>#NAME?</v>
      </c>
      <c r="K328" s="328"/>
      <c r="L328" s="167"/>
      <c r="M328" s="167"/>
      <c r="N328" s="295"/>
    </row>
    <row r="329" customFormat="false" ht="15" hidden="false" customHeight="false" outlineLevel="0" collapsed="false">
      <c r="A329" s="0" t="n">
        <f aca="false">A328+1</f>
        <v>325</v>
      </c>
      <c r="B329" s="296" t="s">
        <v>801</v>
      </c>
      <c r="C329" s="36" t="str">
        <f aca="false">IF(LEFT(B329,3)="2.5", MID(B329,7,2),LEFT(B329,2))</f>
        <v>52</v>
      </c>
      <c r="D329" s="31" t="s">
        <v>716</v>
      </c>
      <c r="E329" s="170"/>
      <c r="F329" s="167"/>
      <c r="G329" s="167"/>
      <c r="H329" s="27" t="e">
        <f aca="false" t="array" ref="H329:H329">INDEX(Cable_L!$B$3:$B$80,MATCH(1,COUNTIFS(C329,Cable_L!$A$3:$A$80,$D329,Cable_L!$C$3:$C$80),0))</f>
        <v>#NAME?</v>
      </c>
      <c r="I329" s="27"/>
      <c r="J329" s="294" t="e">
        <f aca="false">_xlfn.CONCAT(B329,"  ",H329)</f>
        <v>#NAME?</v>
      </c>
      <c r="K329" s="328"/>
      <c r="L329" s="167"/>
      <c r="M329" s="167"/>
      <c r="N329" s="295"/>
    </row>
    <row r="330" customFormat="false" ht="15" hidden="false" customHeight="false" outlineLevel="0" collapsed="false">
      <c r="A330" s="0" t="n">
        <f aca="false">A329+1</f>
        <v>326</v>
      </c>
      <c r="B330" s="298" t="s">
        <v>815</v>
      </c>
      <c r="C330" s="36" t="str">
        <f aca="false">IF(LEFT(B330,3)="2.5", MID(B330,7,2),LEFT(B330,2))</f>
        <v>52</v>
      </c>
      <c r="D330" s="31" t="s">
        <v>716</v>
      </c>
      <c r="E330" s="170"/>
      <c r="F330" s="167"/>
      <c r="G330" s="167"/>
      <c r="H330" s="27" t="e">
        <f aca="false" t="array" ref="H330:H330">INDEX(Cable_L!$B$3:$B$80,MATCH(1,COUNTIFS(C330,Cable_L!$A$3:$A$80,$D330,Cable_L!$C$3:$C$80),0))</f>
        <v>#NAME?</v>
      </c>
      <c r="I330" s="27"/>
      <c r="J330" s="294" t="e">
        <f aca="false">_xlfn.CONCAT(B330,"  ",H330)</f>
        <v>#NAME?</v>
      </c>
      <c r="K330" s="328"/>
      <c r="L330" s="167"/>
      <c r="M330" s="167"/>
      <c r="N330" s="295"/>
    </row>
    <row r="331" customFormat="false" ht="15" hidden="false" customHeight="false" outlineLevel="0" collapsed="false">
      <c r="A331" s="0" t="n">
        <f aca="false">A330+1</f>
        <v>327</v>
      </c>
      <c r="B331" s="298" t="s">
        <v>845</v>
      </c>
      <c r="C331" s="36" t="str">
        <f aca="false">IF(LEFT(B331,3)="2.5", MID(B331,7,2),LEFT(B331,2))</f>
        <v>52</v>
      </c>
      <c r="D331" s="31" t="s">
        <v>716</v>
      </c>
      <c r="E331" s="170"/>
      <c r="F331" s="167"/>
      <c r="G331" s="167"/>
      <c r="H331" s="27" t="e">
        <f aca="false" t="array" ref="H331:H331">INDEX(Cable_L!$B$3:$B$80,MATCH(1,COUNTIFS(C331,Cable_L!$A$3:$A$80,$D331,Cable_L!$C$3:$C$80),0))</f>
        <v>#NAME?</v>
      </c>
      <c r="I331" s="27"/>
      <c r="J331" s="294" t="e">
        <f aca="false">_xlfn.CONCAT(B331,"  ",H331)</f>
        <v>#NAME?</v>
      </c>
      <c r="K331" s="328"/>
      <c r="L331" s="167"/>
      <c r="M331" s="167"/>
      <c r="N331" s="295"/>
    </row>
    <row r="332" customFormat="false" ht="15" hidden="false" customHeight="false" outlineLevel="0" collapsed="false">
      <c r="A332" s="0" t="n">
        <f aca="false">A331+1</f>
        <v>328</v>
      </c>
      <c r="B332" s="298" t="s">
        <v>829</v>
      </c>
      <c r="C332" s="36" t="str">
        <f aca="false">IF(LEFT(B332,3)="2.5", MID(B332,7,2),LEFT(B332,2))</f>
        <v>52</v>
      </c>
      <c r="D332" s="31" t="s">
        <v>716</v>
      </c>
      <c r="E332" s="328"/>
      <c r="F332" s="167"/>
      <c r="G332" s="167"/>
      <c r="H332" s="27" t="e">
        <f aca="false" t="array" ref="H332:H332">INDEX(Cable_L!$B$3:$B$80,MATCH(1,COUNTIFS(C332,Cable_L!$A$3:$A$80,$D332,Cable_L!$C$3:$C$80),0))</f>
        <v>#NAME?</v>
      </c>
      <c r="I332" s="27"/>
      <c r="J332" s="294" t="e">
        <f aca="false">_xlfn.CONCAT(B332,"  ",H332)</f>
        <v>#NAME?</v>
      </c>
      <c r="K332" s="328"/>
      <c r="L332" s="167"/>
      <c r="M332" s="167"/>
      <c r="N332" s="295"/>
    </row>
    <row r="333" customFormat="false" ht="15" hidden="false" customHeight="false" outlineLevel="0" collapsed="false">
      <c r="A333" s="0" t="n">
        <f aca="false">A332+1</f>
        <v>329</v>
      </c>
      <c r="B333" s="307" t="s">
        <v>833</v>
      </c>
      <c r="C333" s="36" t="str">
        <f aca="false">IF(LEFT(B333,3)="2.5", MID(B333,7,2),LEFT(B333,2))</f>
        <v>52</v>
      </c>
      <c r="D333" s="31" t="s">
        <v>716</v>
      </c>
      <c r="E333" s="328"/>
      <c r="F333" s="167"/>
      <c r="G333" s="167"/>
      <c r="H333" s="27" t="e">
        <f aca="false" t="array" ref="H333:H333">INDEX(Cable_L!$B$3:$B$80,MATCH(1,COUNTIFS(C333,Cable_L!$A$3:$A$80,$D333,Cable_L!$C$3:$C$80),0))</f>
        <v>#NAME?</v>
      </c>
      <c r="I333" s="27"/>
      <c r="J333" s="294" t="e">
        <f aca="false">_xlfn.CONCAT(B333,"  ",H333)</f>
        <v>#NAME?</v>
      </c>
      <c r="K333" s="328"/>
      <c r="L333" s="167"/>
      <c r="M333" s="167"/>
      <c r="N333" s="295"/>
    </row>
    <row r="334" customFormat="false" ht="15" hidden="false" customHeight="false" outlineLevel="0" collapsed="false">
      <c r="A334" s="0" t="n">
        <f aca="false">A333+1</f>
        <v>330</v>
      </c>
      <c r="B334" s="296" t="s">
        <v>847</v>
      </c>
      <c r="C334" s="36" t="str">
        <f aca="false">IF(LEFT(B334,3)="2.5", MID(B334,7,2),LEFT(B334,2))</f>
        <v>52</v>
      </c>
      <c r="D334" s="31" t="s">
        <v>716</v>
      </c>
      <c r="E334" s="170"/>
      <c r="F334" s="167"/>
      <c r="G334" s="330"/>
      <c r="H334" s="27" t="e">
        <f aca="false" t="array" ref="H334:H334">INDEX(Cable_L!$B$3:$B$80,MATCH(1,COUNTIFS(C334,Cable_L!$A$3:$A$80,$D334,Cable_L!$C$3:$C$80),0))</f>
        <v>#NAME?</v>
      </c>
      <c r="I334" s="27"/>
      <c r="J334" s="294" t="e">
        <f aca="false">_xlfn.CONCAT(B334,"  ",H334)</f>
        <v>#NAME?</v>
      </c>
      <c r="K334" s="328"/>
      <c r="L334" s="167"/>
      <c r="M334" s="167"/>
      <c r="N334" s="295"/>
    </row>
    <row r="335" customFormat="false" ht="15" hidden="false" customHeight="false" outlineLevel="0" collapsed="false">
      <c r="A335" s="0" t="n">
        <f aca="false">A334+1</f>
        <v>331</v>
      </c>
      <c r="B335" s="307" t="s">
        <v>762</v>
      </c>
      <c r="C335" s="36" t="str">
        <f aca="false">IF(LEFT(B335,3)="2.5", MID(B335,7,2),LEFT(B335,2))</f>
        <v>53</v>
      </c>
      <c r="D335" s="31" t="s">
        <v>716</v>
      </c>
      <c r="E335" s="328"/>
      <c r="F335" s="167"/>
      <c r="G335" s="167"/>
      <c r="H335" s="27" t="e">
        <f aca="false" t="array" ref="H335:H335">INDEX(Cable_L!$B$3:$B$80,MATCH(1,COUNTIFS(C335,Cable_L!$A$3:$A$80,$D335,Cable_L!$C$3:$C$80),0))</f>
        <v>#NAME?</v>
      </c>
      <c r="I335" s="27"/>
      <c r="J335" s="294" t="e">
        <f aca="false">_xlfn.CONCAT(B335,"  ",H335)</f>
        <v>#NAME?</v>
      </c>
      <c r="K335" s="328"/>
      <c r="L335" s="167"/>
      <c r="M335" s="167"/>
      <c r="N335" s="295"/>
    </row>
    <row r="336" customFormat="false" ht="15" hidden="false" customHeight="false" outlineLevel="0" collapsed="false">
      <c r="A336" s="0" t="n">
        <f aca="false">A335+1</f>
        <v>332</v>
      </c>
      <c r="B336" s="307" t="s">
        <v>746</v>
      </c>
      <c r="C336" s="36" t="str">
        <f aca="false">IF(LEFT(B336,3)="2.5", MID(B336,7,2),LEFT(B336,2))</f>
        <v>53</v>
      </c>
      <c r="D336" s="31" t="s">
        <v>716</v>
      </c>
      <c r="E336" s="328"/>
      <c r="F336" s="167"/>
      <c r="G336" s="167"/>
      <c r="H336" s="27" t="e">
        <f aca="false" t="array" ref="H336:H336">INDEX(Cable_L!$B$3:$B$80,MATCH(1,COUNTIFS(C336,Cable_L!$A$3:$A$80,$D336,Cable_L!$C$3:$C$80),0))</f>
        <v>#NAME?</v>
      </c>
      <c r="I336" s="27"/>
      <c r="J336" s="294" t="e">
        <f aca="false">_xlfn.CONCAT(B336,"  ",H336)</f>
        <v>#NAME?</v>
      </c>
      <c r="K336" s="328"/>
      <c r="L336" s="167"/>
      <c r="M336" s="167"/>
      <c r="N336" s="295"/>
    </row>
    <row r="337" customFormat="false" ht="15" hidden="false" customHeight="false" outlineLevel="0" collapsed="false">
      <c r="A337" s="0" t="n">
        <f aca="false">A336+1</f>
        <v>333</v>
      </c>
      <c r="B337" s="303" t="s">
        <v>763</v>
      </c>
      <c r="C337" s="36" t="str">
        <f aca="false">IF(LEFT(B337,3)="2.5", MID(B337,7,2),LEFT(B337,2))</f>
        <v>53</v>
      </c>
      <c r="D337" s="31" t="s">
        <v>716</v>
      </c>
      <c r="E337" s="170"/>
      <c r="F337" s="167"/>
      <c r="G337" s="167"/>
      <c r="H337" s="27" t="e">
        <f aca="false" t="array" ref="H337:H337">INDEX(Cable_L!$B$3:$B$80,MATCH(1,COUNTIFS(C337,Cable_L!$A$3:$A$80,$D337,Cable_L!$C$3:$C$80),0))</f>
        <v>#NAME?</v>
      </c>
      <c r="I337" s="27"/>
      <c r="J337" s="294" t="e">
        <f aca="false">_xlfn.CONCAT(B337,"  ",H337)</f>
        <v>#NAME?</v>
      </c>
      <c r="K337" s="328"/>
      <c r="L337" s="167"/>
      <c r="M337" s="167"/>
      <c r="N337" s="295"/>
    </row>
    <row r="338" customFormat="false" ht="15" hidden="false" customHeight="false" outlineLevel="0" collapsed="false">
      <c r="A338" s="0" t="n">
        <f aca="false">A337+1</f>
        <v>334</v>
      </c>
      <c r="B338" s="303" t="s">
        <v>747</v>
      </c>
      <c r="C338" s="36" t="str">
        <f aca="false">IF(LEFT(B338,3)="2.5", MID(B338,7,2),LEFT(B338,2))</f>
        <v>53</v>
      </c>
      <c r="D338" s="31" t="s">
        <v>716</v>
      </c>
      <c r="E338" s="170"/>
      <c r="F338" s="167"/>
      <c r="G338" s="167"/>
      <c r="H338" s="27" t="e">
        <f aca="false" t="array" ref="H338:H338">INDEX(Cable_L!$B$3:$B$80,MATCH(1,COUNTIFS(C338,Cable_L!$A$3:$A$80,$D338,Cable_L!$C$3:$C$80),0))</f>
        <v>#NAME?</v>
      </c>
      <c r="I338" s="27"/>
      <c r="J338" s="294" t="e">
        <f aca="false">_xlfn.CONCAT(B338,"  ",H338)</f>
        <v>#NAME?</v>
      </c>
      <c r="K338" s="328"/>
      <c r="L338" s="167"/>
      <c r="M338" s="167"/>
      <c r="N338" s="295"/>
    </row>
    <row r="339" customFormat="false" ht="15" hidden="false" customHeight="false" outlineLevel="0" collapsed="false">
      <c r="A339" s="0" t="n">
        <f aca="false">A338+1</f>
        <v>335</v>
      </c>
      <c r="B339" s="298" t="s">
        <v>749</v>
      </c>
      <c r="C339" s="36" t="str">
        <f aca="false">IF(LEFT(B339,3)="2.5", MID(B339,7,2),LEFT(B339,2))</f>
        <v>53</v>
      </c>
      <c r="D339" s="31" t="s">
        <v>716</v>
      </c>
      <c r="E339" s="170"/>
      <c r="F339" s="167"/>
      <c r="G339" s="167"/>
      <c r="H339" s="27" t="e">
        <f aca="false" t="array" ref="H339:H339">INDEX(Cable_L!$B$3:$B$80,MATCH(1,COUNTIFS(C339,Cable_L!$A$3:$A$80,$D339,Cable_L!$C$3:$C$80),0))</f>
        <v>#NAME?</v>
      </c>
      <c r="I339" s="27"/>
      <c r="J339" s="294" t="e">
        <f aca="false">_xlfn.CONCAT(B339,"  ",H339)</f>
        <v>#NAME?</v>
      </c>
      <c r="K339" s="328"/>
      <c r="L339" s="167"/>
      <c r="M339" s="167"/>
      <c r="N339" s="295"/>
    </row>
    <row r="340" customFormat="false" ht="15" hidden="false" customHeight="false" outlineLevel="0" collapsed="false">
      <c r="A340" s="0" t="n">
        <f aca="false">A339+1</f>
        <v>336</v>
      </c>
      <c r="B340" s="298" t="s">
        <v>737</v>
      </c>
      <c r="C340" s="36" t="str">
        <f aca="false">IF(LEFT(B340,3)="2.5", MID(B340,7,2),LEFT(B340,2))</f>
        <v>53</v>
      </c>
      <c r="D340" s="31" t="s">
        <v>716</v>
      </c>
      <c r="E340" s="170"/>
      <c r="F340" s="167"/>
      <c r="G340" s="167"/>
      <c r="H340" s="27" t="e">
        <f aca="false" t="array" ref="H340:H340">INDEX(Cable_L!$B$3:$B$80,MATCH(1,COUNTIFS(C340,Cable_L!$A$3:$A$80,$D340,Cable_L!$C$3:$C$80),0))</f>
        <v>#NAME?</v>
      </c>
      <c r="I340" s="27"/>
      <c r="J340" s="294" t="e">
        <f aca="false">_xlfn.CONCAT(B340,"  ",H340)</f>
        <v>#NAME?</v>
      </c>
      <c r="K340" s="328"/>
      <c r="L340" s="167"/>
      <c r="M340" s="167"/>
      <c r="N340" s="295"/>
    </row>
    <row r="341" customFormat="false" ht="15" hidden="false" customHeight="false" outlineLevel="0" collapsed="false">
      <c r="A341" s="0" t="n">
        <f aca="false">A340+1</f>
        <v>337</v>
      </c>
      <c r="B341" s="303" t="s">
        <v>750</v>
      </c>
      <c r="C341" s="36" t="str">
        <f aca="false">IF(LEFT(B341,3)="2.5", MID(B341,7,2),LEFT(B341,2))</f>
        <v>53</v>
      </c>
      <c r="D341" s="31" t="s">
        <v>716</v>
      </c>
      <c r="E341" s="170"/>
      <c r="F341" s="167"/>
      <c r="G341" s="167"/>
      <c r="H341" s="27" t="e">
        <f aca="false" t="array" ref="H341:H341">INDEX(Cable_L!$B$3:$B$80,MATCH(1,COUNTIFS(C341,Cable_L!$A$3:$A$80,$D341,Cable_L!$C$3:$C$80),0))</f>
        <v>#NAME?</v>
      </c>
      <c r="I341" s="27"/>
      <c r="J341" s="294" t="e">
        <f aca="false">_xlfn.CONCAT(B341,"  ",H341)</f>
        <v>#NAME?</v>
      </c>
      <c r="K341" s="328"/>
      <c r="L341" s="167"/>
      <c r="M341" s="167"/>
      <c r="N341" s="295"/>
    </row>
    <row r="342" customFormat="false" ht="15" hidden="false" customHeight="false" outlineLevel="0" collapsed="false">
      <c r="A342" s="0" t="n">
        <f aca="false">A341+1</f>
        <v>338</v>
      </c>
      <c r="B342" s="303" t="s">
        <v>738</v>
      </c>
      <c r="C342" s="36" t="str">
        <f aca="false">IF(LEFT(B342,3)="2.5", MID(B342,7,2),LEFT(B342,2))</f>
        <v>53</v>
      </c>
      <c r="D342" s="31" t="s">
        <v>716</v>
      </c>
      <c r="E342" s="170"/>
      <c r="F342" s="167"/>
      <c r="G342" s="167"/>
      <c r="H342" s="27" t="e">
        <f aca="false" t="array" ref="H342:H342">INDEX(Cable_L!$B$3:$B$80,MATCH(1,COUNTIFS(C342,Cable_L!$A$3:$A$80,$D342,Cable_L!$C$3:$C$80),0))</f>
        <v>#NAME?</v>
      </c>
      <c r="I342" s="27"/>
      <c r="J342" s="294" t="e">
        <f aca="false">_xlfn.CONCAT(B342,"  ",H342)</f>
        <v>#NAME?</v>
      </c>
      <c r="K342" s="328"/>
      <c r="L342" s="167"/>
      <c r="M342" s="167"/>
      <c r="N342" s="295"/>
    </row>
    <row r="343" customFormat="false" ht="15" hidden="false" customHeight="false" outlineLevel="0" collapsed="false">
      <c r="A343" s="0" t="n">
        <f aca="false">A342+1</f>
        <v>339</v>
      </c>
      <c r="B343" s="307" t="s">
        <v>770</v>
      </c>
      <c r="C343" s="36" t="str">
        <f aca="false">IF(LEFT(B343,3)="2.5", MID(B343,7,2),LEFT(B343,2))</f>
        <v>54</v>
      </c>
      <c r="D343" s="31" t="s">
        <v>716</v>
      </c>
      <c r="E343" s="328"/>
      <c r="F343" s="167"/>
      <c r="G343" s="167"/>
      <c r="H343" s="27" t="e">
        <f aca="false" t="array" ref="H343:H343">INDEX(Cable_L!$B$3:$B$80,MATCH(1,COUNTIFS(C343,Cable_L!$A$3:$A$80,$D343,Cable_L!$C$3:$C$80),0))</f>
        <v>#NAME?</v>
      </c>
      <c r="I343" s="27"/>
      <c r="J343" s="294" t="e">
        <f aca="false">_xlfn.CONCAT(B343,"  ",H343)</f>
        <v>#NAME?</v>
      </c>
      <c r="K343" s="328"/>
      <c r="L343" s="167"/>
      <c r="M343" s="167"/>
      <c r="N343" s="295"/>
    </row>
    <row r="344" customFormat="false" ht="15" hidden="false" customHeight="false" outlineLevel="0" collapsed="false">
      <c r="A344" s="0" t="n">
        <f aca="false">A343+1</f>
        <v>340</v>
      </c>
      <c r="B344" s="298" t="s">
        <v>759</v>
      </c>
      <c r="C344" s="36" t="str">
        <f aca="false">IF(LEFT(B344,3)="2.5", MID(B344,7,2),LEFT(B344,2))</f>
        <v>54</v>
      </c>
      <c r="D344" s="31" t="s">
        <v>716</v>
      </c>
      <c r="E344" s="170"/>
      <c r="F344" s="167"/>
      <c r="G344" s="167"/>
      <c r="H344" s="27" t="e">
        <f aca="false" t="array" ref="H344:H344">INDEX(Cable_L!$B$3:$B$80,MATCH(1,COUNTIFS(C344,Cable_L!$A$3:$A$80,$D344,Cable_L!$C$3:$C$80),0))</f>
        <v>#NAME?</v>
      </c>
      <c r="I344" s="27"/>
      <c r="J344" s="294" t="e">
        <f aca="false">_xlfn.CONCAT(B344,"  ",H344)</f>
        <v>#NAME?</v>
      </c>
      <c r="K344" s="328"/>
      <c r="L344" s="167"/>
      <c r="M344" s="167"/>
      <c r="N344" s="295"/>
    </row>
    <row r="345" customFormat="false" ht="15" hidden="false" customHeight="false" outlineLevel="0" collapsed="false">
      <c r="A345" s="0" t="n">
        <f aca="false">A344+1</f>
        <v>341</v>
      </c>
      <c r="B345" s="303" t="s">
        <v>771</v>
      </c>
      <c r="C345" s="36" t="str">
        <f aca="false">IF(LEFT(B345,3)="2.5", MID(B345,7,2),LEFT(B345,2))</f>
        <v>54</v>
      </c>
      <c r="D345" s="31" t="s">
        <v>716</v>
      </c>
      <c r="E345" s="170"/>
      <c r="F345" s="167"/>
      <c r="G345" s="330"/>
      <c r="H345" s="27" t="e">
        <f aca="false" t="array" ref="H345:H345">INDEX(Cable_L!$B$3:$B$80,MATCH(1,COUNTIFS(C345,Cable_L!$A$3:$A$80,$D345,Cable_L!$C$3:$C$80),0))</f>
        <v>#NAME?</v>
      </c>
      <c r="I345" s="27"/>
      <c r="J345" s="294" t="e">
        <f aca="false">_xlfn.CONCAT(B345,"  ",H345)</f>
        <v>#NAME?</v>
      </c>
      <c r="K345" s="328"/>
      <c r="L345" s="167"/>
      <c r="M345" s="167"/>
      <c r="N345" s="295"/>
    </row>
    <row r="346" customFormat="false" ht="15" hidden="false" customHeight="false" outlineLevel="0" collapsed="false">
      <c r="A346" s="0" t="n">
        <f aca="false">A345+1</f>
        <v>342</v>
      </c>
      <c r="B346" s="303" t="s">
        <v>760</v>
      </c>
      <c r="C346" s="36" t="str">
        <f aca="false">IF(LEFT(B346,3)="2.5", MID(B346,7,2),LEFT(B346,2))</f>
        <v>54</v>
      </c>
      <c r="D346" s="31" t="s">
        <v>716</v>
      </c>
      <c r="E346" s="170"/>
      <c r="F346" s="167"/>
      <c r="G346" s="167"/>
      <c r="H346" s="27" t="e">
        <f aca="false" t="array" ref="H346:H346">INDEX(Cable_L!$B$3:$B$80,MATCH(1,COUNTIFS(C346,Cable_L!$A$3:$A$80,$D346,Cable_L!$C$3:$C$80),0))</f>
        <v>#NAME?</v>
      </c>
      <c r="I346" s="27"/>
      <c r="J346" s="294" t="e">
        <f aca="false">_xlfn.CONCAT(B346,"  ",H346)</f>
        <v>#NAME?</v>
      </c>
      <c r="K346" s="328"/>
      <c r="L346" s="167"/>
      <c r="M346" s="167"/>
      <c r="N346" s="295"/>
    </row>
    <row r="347" customFormat="false" ht="15" hidden="false" customHeight="false" outlineLevel="0" collapsed="false">
      <c r="A347" s="0" t="n">
        <f aca="false">A346+1</f>
        <v>343</v>
      </c>
      <c r="B347" s="298" t="s">
        <v>767</v>
      </c>
      <c r="C347" s="36" t="str">
        <f aca="false">IF(LEFT(B347,3)="2.5", MID(B347,7,2),LEFT(B347,2))</f>
        <v>54</v>
      </c>
      <c r="D347" s="31" t="s">
        <v>716</v>
      </c>
      <c r="E347" s="170"/>
      <c r="F347" s="167"/>
      <c r="G347" s="167"/>
      <c r="H347" s="27" t="e">
        <f aca="false" t="array" ref="H347:H347">INDEX(Cable_L!$B$3:$B$80,MATCH(1,COUNTIFS(C347,Cable_L!$A$3:$A$80,$D347,Cable_L!$C$3:$C$80),0))</f>
        <v>#NAME?</v>
      </c>
      <c r="I347" s="27"/>
      <c r="J347" s="294" t="e">
        <f aca="false">_xlfn.CONCAT(B347,"  ",H347)</f>
        <v>#NAME?</v>
      </c>
      <c r="K347" s="328"/>
      <c r="L347" s="167"/>
      <c r="M347" s="167"/>
      <c r="N347" s="295"/>
    </row>
    <row r="348" customFormat="false" ht="15" hidden="false" customHeight="false" outlineLevel="0" collapsed="false">
      <c r="A348" s="0" t="n">
        <f aca="false">A347+1</f>
        <v>344</v>
      </c>
      <c r="B348" s="298" t="s">
        <v>752</v>
      </c>
      <c r="C348" s="36" t="str">
        <f aca="false">IF(LEFT(B348,3)="2.5", MID(B348,7,2),LEFT(B348,2))</f>
        <v>54</v>
      </c>
      <c r="D348" s="31" t="s">
        <v>716</v>
      </c>
      <c r="E348" s="170"/>
      <c r="F348" s="167"/>
      <c r="G348" s="167"/>
      <c r="H348" s="27" t="e">
        <f aca="false" t="array" ref="H348:H348">INDEX(Cable_L!$B$3:$B$80,MATCH(1,COUNTIFS(C348,Cable_L!$A$3:$A$80,$D348,Cable_L!$C$3:$C$80),0))</f>
        <v>#NAME?</v>
      </c>
      <c r="I348" s="27"/>
      <c r="J348" s="294" t="e">
        <f aca="false">_xlfn.CONCAT(B348,"  ",H348)</f>
        <v>#NAME?</v>
      </c>
      <c r="K348" s="328"/>
      <c r="L348" s="167"/>
      <c r="M348" s="167"/>
      <c r="N348" s="295"/>
    </row>
    <row r="349" customFormat="false" ht="15" hidden="false" customHeight="false" outlineLevel="0" collapsed="false">
      <c r="A349" s="0" t="n">
        <f aca="false">A348+1</f>
        <v>345</v>
      </c>
      <c r="B349" s="309" t="s">
        <v>768</v>
      </c>
      <c r="C349" s="36" t="str">
        <f aca="false">IF(LEFT(B349,3)="2.5", MID(B349,7,2),LEFT(B349,2))</f>
        <v>54</v>
      </c>
      <c r="D349" s="31" t="s">
        <v>716</v>
      </c>
      <c r="E349" s="170"/>
      <c r="F349" s="167"/>
      <c r="G349" s="167"/>
      <c r="H349" s="27" t="e">
        <f aca="false" t="array" ref="H349:H349">INDEX(Cable_L!$B$3:$B$80,MATCH(1,COUNTIFS(C349,Cable_L!$A$3:$A$80,$D349,Cable_L!$C$3:$C$80),0))</f>
        <v>#NAME?</v>
      </c>
      <c r="I349" s="27"/>
      <c r="J349" s="294" t="e">
        <f aca="false">_xlfn.CONCAT(B349,"  ",H349)</f>
        <v>#NAME?</v>
      </c>
      <c r="K349" s="328"/>
      <c r="L349" s="167"/>
      <c r="M349" s="167"/>
      <c r="N349" s="295"/>
    </row>
    <row r="350" customFormat="false" ht="15" hidden="false" customHeight="false" outlineLevel="0" collapsed="false">
      <c r="A350" s="0" t="n">
        <f aca="false">A349+1</f>
        <v>346</v>
      </c>
      <c r="B350" s="310" t="s">
        <v>753</v>
      </c>
      <c r="C350" s="36" t="str">
        <f aca="false">IF(LEFT(B350,3)="2.5", MID(B350,7,2),LEFT(B350,2))</f>
        <v>54</v>
      </c>
      <c r="D350" s="31" t="s">
        <v>716</v>
      </c>
      <c r="E350" s="170"/>
      <c r="F350" s="167"/>
      <c r="G350" s="167"/>
      <c r="H350" s="27" t="e">
        <f aca="false" t="array" ref="H350:H350">INDEX(Cable_L!$B$3:$B$80,MATCH(1,COUNTIFS(C350,Cable_L!$A$3:$A$80,$D350,Cable_L!$C$3:$C$80),0))</f>
        <v>#NAME?</v>
      </c>
      <c r="I350" s="27"/>
      <c r="J350" s="294" t="e">
        <f aca="false">_xlfn.CONCAT(B350,"  ",H350)</f>
        <v>#NAME?</v>
      </c>
      <c r="K350" s="328"/>
      <c r="L350" s="167"/>
      <c r="M350" s="167"/>
      <c r="N350" s="295"/>
    </row>
    <row r="351" customFormat="false" ht="15" hidden="false" customHeight="false" outlineLevel="0" collapsed="false">
      <c r="A351" s="0" t="n">
        <f aca="false">A350+1</f>
        <v>347</v>
      </c>
      <c r="B351" s="312" t="s">
        <v>726</v>
      </c>
      <c r="C351" s="36" t="str">
        <f aca="false">IF(LEFT(B351,3)="2.5", MID(B351,7,2),LEFT(B351,2))</f>
        <v>55</v>
      </c>
      <c r="D351" s="31" t="s">
        <v>716</v>
      </c>
      <c r="E351" s="170"/>
      <c r="F351" s="167"/>
      <c r="G351" s="330"/>
      <c r="H351" s="27" t="e">
        <f aca="false" t="array" ref="H351:H351">INDEX(Cable_L!$B$3:$B$80,MATCH(1,COUNTIFS(C351,Cable_L!$A$3:$A$80,$D351,Cable_L!$C$3:$C$80),0))</f>
        <v>#NAME?</v>
      </c>
      <c r="I351" s="27"/>
      <c r="J351" s="294" t="e">
        <f aca="false">_xlfn.CONCAT(B351,"  ",H351)</f>
        <v>#NAME?</v>
      </c>
      <c r="K351" s="328"/>
      <c r="L351" s="167"/>
      <c r="M351" s="167"/>
      <c r="N351" s="295"/>
    </row>
    <row r="352" customFormat="false" ht="15" hidden="false" customHeight="false" outlineLevel="0" collapsed="false">
      <c r="A352" s="0" t="n">
        <f aca="false">A351+1</f>
        <v>348</v>
      </c>
      <c r="B352" s="298" t="s">
        <v>729</v>
      </c>
      <c r="C352" s="36" t="str">
        <f aca="false">IF(LEFT(B352,3)="2.5", MID(B352,7,2),LEFT(B352,2))</f>
        <v>55</v>
      </c>
      <c r="D352" s="31" t="s">
        <v>716</v>
      </c>
      <c r="E352" s="170"/>
      <c r="F352" s="167"/>
      <c r="G352" s="167"/>
      <c r="H352" s="27" t="e">
        <f aca="false" t="array" ref="H352:H352">INDEX(Cable_L!$B$3:$B$80,MATCH(1,COUNTIFS(C352,Cable_L!$A$3:$A$80,$D352,Cable_L!$C$3:$C$80),0))</f>
        <v>#NAME?</v>
      </c>
      <c r="I352" s="27"/>
      <c r="J352" s="294" t="e">
        <f aca="false">_xlfn.CONCAT(B352,"  ",H352)</f>
        <v>#NAME?</v>
      </c>
      <c r="K352" s="328"/>
      <c r="L352" s="167"/>
      <c r="M352" s="167"/>
      <c r="N352" s="295"/>
    </row>
    <row r="353" customFormat="false" ht="15" hidden="false" customHeight="false" outlineLevel="0" collapsed="false">
      <c r="A353" s="0" t="n">
        <f aca="false">A352+1</f>
        <v>349</v>
      </c>
      <c r="B353" s="323" t="s">
        <v>727</v>
      </c>
      <c r="C353" s="36" t="str">
        <f aca="false">IF(LEFT(B353,3)="2.5", MID(B353,7,2),LEFT(B353,2))</f>
        <v>55</v>
      </c>
      <c r="D353" s="31" t="s">
        <v>716</v>
      </c>
      <c r="E353" s="170"/>
      <c r="F353" s="167"/>
      <c r="G353" s="167"/>
      <c r="H353" s="27" t="e">
        <f aca="false" t="array" ref="H353:H353">INDEX(Cable_L!$B$3:$B$80,MATCH(1,COUNTIFS(C353,Cable_L!$A$3:$A$80,$D353,Cable_L!$C$3:$C$80),0))</f>
        <v>#NAME?</v>
      </c>
      <c r="I353" s="27"/>
      <c r="J353" s="294" t="e">
        <f aca="false">_xlfn.CONCAT(B353,"  ",H353)</f>
        <v>#NAME?</v>
      </c>
      <c r="K353" s="328"/>
      <c r="L353" s="167"/>
      <c r="M353" s="167"/>
      <c r="N353" s="295"/>
    </row>
    <row r="354" customFormat="false" ht="15" hidden="false" customHeight="false" outlineLevel="0" collapsed="false">
      <c r="A354" s="0" t="n">
        <f aca="false">A353+1</f>
        <v>350</v>
      </c>
      <c r="B354" s="309" t="s">
        <v>730</v>
      </c>
      <c r="C354" s="36" t="str">
        <f aca="false">IF(LEFT(B354,3)="2.5", MID(B354,7,2),LEFT(B354,2))</f>
        <v>55</v>
      </c>
      <c r="D354" s="31" t="s">
        <v>716</v>
      </c>
      <c r="E354" s="328"/>
      <c r="F354" s="167"/>
      <c r="G354" s="167"/>
      <c r="H354" s="27" t="e">
        <f aca="false" t="array" ref="H354:H354">INDEX(Cable_L!$B$3:$B$80,MATCH(1,COUNTIFS(C354,Cable_L!$A$3:$A$80,$D354,Cable_L!$C$3:$C$80),0))</f>
        <v>#NAME?</v>
      </c>
      <c r="I354" s="27"/>
      <c r="J354" s="294" t="e">
        <f aca="false">_xlfn.CONCAT(B354,"  ",H354)</f>
        <v>#NAME?</v>
      </c>
      <c r="K354" s="328"/>
      <c r="L354" s="167"/>
      <c r="M354" s="167"/>
      <c r="N354" s="295"/>
    </row>
    <row r="355" customFormat="false" ht="15" hidden="false" customHeight="false" outlineLevel="0" collapsed="false">
      <c r="A355" s="0" t="n">
        <f aca="false">A354+1</f>
        <v>351</v>
      </c>
      <c r="B355" s="311" t="s">
        <v>715</v>
      </c>
      <c r="C355" s="36" t="str">
        <f aca="false">IF(LEFT(B355,3)="2.5", MID(B355,7,2),LEFT(B355,2))</f>
        <v>55</v>
      </c>
      <c r="D355" s="14" t="s">
        <v>716</v>
      </c>
      <c r="E355" s="331"/>
      <c r="F355" s="150"/>
      <c r="G355" s="150"/>
      <c r="H355" s="27" t="e">
        <f aca="false" t="array" ref="H355:H355">INDEX(Cable_L!$B$3:$B$80,MATCH(1,COUNTIFS(C355,Cable_L!$A$3:$A$80,$D355,Cable_L!$C$3:$C$80),0))</f>
        <v>#NAME?</v>
      </c>
      <c r="I355" s="27"/>
      <c r="J355" s="294" t="e">
        <f aca="false">_xlfn.CONCAT(B355,"  ",H355)</f>
        <v>#NAME?</v>
      </c>
      <c r="K355" s="331"/>
      <c r="L355" s="150"/>
      <c r="M355" s="150"/>
      <c r="N355" s="295"/>
    </row>
    <row r="356" customFormat="false" ht="15" hidden="false" customHeight="false" outlineLevel="0" collapsed="false">
      <c r="A356" s="0" t="n">
        <f aca="false">A355+1</f>
        <v>352</v>
      </c>
      <c r="B356" s="298" t="s">
        <v>807</v>
      </c>
      <c r="C356" s="36" t="str">
        <f aca="false">IF(LEFT(B356,3)="2.5", MID(B356,7,2),LEFT(B356,2))</f>
        <v>56</v>
      </c>
      <c r="D356" s="31" t="s">
        <v>716</v>
      </c>
      <c r="E356" s="166"/>
      <c r="F356" s="167"/>
      <c r="G356" s="332"/>
      <c r="H356" s="27" t="e">
        <f aca="false" t="array" ref="H356:H356">INDEX(Cable_L!$B$3:$B$80,MATCH(1,COUNTIFS(C356,Cable_L!$A$3:$A$80,$D356,Cable_L!$C$3:$C$80),0))</f>
        <v>#NAME?</v>
      </c>
      <c r="I356" s="27"/>
      <c r="J356" s="294" t="e">
        <f aca="false">_xlfn.CONCAT(B356,"  ",H356)</f>
        <v>#NAME?</v>
      </c>
      <c r="K356" s="328"/>
      <c r="L356" s="167"/>
      <c r="M356" s="167"/>
      <c r="N356" s="295"/>
    </row>
    <row r="357" customFormat="false" ht="15" hidden="false" customHeight="false" outlineLevel="0" collapsed="false">
      <c r="A357" s="0" t="n">
        <f aca="false">A356+1</f>
        <v>353</v>
      </c>
      <c r="B357" s="298" t="s">
        <v>785</v>
      </c>
      <c r="C357" s="36" t="str">
        <f aca="false">IF(LEFT(B357,3)="2.5", MID(B357,7,2),LEFT(B357,2))</f>
        <v>56</v>
      </c>
      <c r="D357" s="31" t="s">
        <v>716</v>
      </c>
      <c r="E357" s="328"/>
      <c r="F357" s="167"/>
      <c r="G357" s="167"/>
      <c r="H357" s="27" t="e">
        <f aca="false" t="array" ref="H357:H357">INDEX(Cable_L!$B$3:$B$80,MATCH(1,COUNTIFS(C357,Cable_L!$A$3:$A$80,$D357,Cable_L!$C$3:$C$80),0))</f>
        <v>#NAME?</v>
      </c>
      <c r="I357" s="27"/>
      <c r="J357" s="294" t="e">
        <f aca="false">_xlfn.CONCAT(B357,"  ",H357)</f>
        <v>#NAME?</v>
      </c>
      <c r="K357" s="328"/>
      <c r="L357" s="167"/>
      <c r="M357" s="167"/>
      <c r="N357" s="295"/>
    </row>
    <row r="358" customFormat="false" ht="15" hidden="false" customHeight="false" outlineLevel="0" collapsed="false">
      <c r="A358" s="0" t="n">
        <f aca="false">A357+1</f>
        <v>354</v>
      </c>
      <c r="B358" s="298" t="s">
        <v>795</v>
      </c>
      <c r="C358" s="36" t="str">
        <f aca="false">IF(LEFT(B358,3)="2.5", MID(B358,7,2),LEFT(B358,2))</f>
        <v>56</v>
      </c>
      <c r="D358" s="31" t="s">
        <v>716</v>
      </c>
      <c r="E358" s="328"/>
      <c r="F358" s="167"/>
      <c r="G358" s="167"/>
      <c r="H358" s="27" t="e">
        <f aca="false" t="array" ref="H358:H358">INDEX(Cable_L!$B$3:$B$80,MATCH(1,COUNTIFS(C358,Cable_L!$A$3:$A$80,$D358,Cable_L!$C$3:$C$80),0))</f>
        <v>#NAME?</v>
      </c>
      <c r="I358" s="27"/>
      <c r="J358" s="294" t="e">
        <f aca="false">_xlfn.CONCAT(B358,"  ",H358)</f>
        <v>#NAME?</v>
      </c>
      <c r="K358" s="328"/>
      <c r="L358" s="167"/>
      <c r="M358" s="167"/>
      <c r="N358" s="295"/>
    </row>
    <row r="359" customFormat="false" ht="15" hidden="false" customHeight="false" outlineLevel="0" collapsed="false">
      <c r="A359" s="0" t="n">
        <f aca="false">A358+1</f>
        <v>355</v>
      </c>
      <c r="B359" s="301" t="s">
        <v>839</v>
      </c>
      <c r="C359" s="36" t="str">
        <f aca="false">IF(LEFT(B359,3)="2.5", MID(B359,7,2),LEFT(B359,2))</f>
        <v>56</v>
      </c>
      <c r="D359" s="31" t="s">
        <v>716</v>
      </c>
      <c r="E359" s="328"/>
      <c r="F359" s="167"/>
      <c r="G359" s="167"/>
      <c r="H359" s="27" t="e">
        <f aca="false" t="array" ref="H359:H359">INDEX(Cable_L!$B$3:$B$80,MATCH(1,COUNTIFS(C359,Cable_L!$A$3:$A$80,$D359,Cable_L!$C$3:$C$80),0))</f>
        <v>#NAME?</v>
      </c>
      <c r="I359" s="27"/>
      <c r="J359" s="294" t="e">
        <f aca="false">_xlfn.CONCAT(B359,"  ",H359)</f>
        <v>#NAME?</v>
      </c>
      <c r="K359" s="328"/>
      <c r="L359" s="167"/>
      <c r="M359" s="167"/>
      <c r="N359" s="295"/>
    </row>
    <row r="360" customFormat="false" ht="15" hidden="false" customHeight="false" outlineLevel="0" collapsed="false">
      <c r="A360" s="0" t="n">
        <f aca="false">A359+1</f>
        <v>356</v>
      </c>
      <c r="B360" s="296" t="s">
        <v>827</v>
      </c>
      <c r="C360" s="36" t="str">
        <f aca="false">IF(LEFT(B360,3)="2.5", MID(B360,7,2),LEFT(B360,2))</f>
        <v>56</v>
      </c>
      <c r="D360" s="31" t="s">
        <v>716</v>
      </c>
      <c r="E360" s="170"/>
      <c r="F360" s="167"/>
      <c r="G360" s="167"/>
      <c r="H360" s="27" t="e">
        <f aca="false" t="array" ref="H360:H360">INDEX(Cable_L!$B$3:$B$80,MATCH(1,COUNTIFS(C360,Cable_L!$A$3:$A$80,$D360,Cable_L!$C$3:$C$80),0))</f>
        <v>#NAME?</v>
      </c>
      <c r="I360" s="27"/>
      <c r="J360" s="294" t="e">
        <f aca="false">_xlfn.CONCAT(B360,"  ",H360)</f>
        <v>#NAME?</v>
      </c>
      <c r="K360" s="328"/>
      <c r="L360" s="167"/>
      <c r="M360" s="167"/>
      <c r="N360" s="295"/>
    </row>
    <row r="361" customFormat="false" ht="15" hidden="false" customHeight="false" outlineLevel="0" collapsed="false">
      <c r="A361" s="0" t="n">
        <f aca="false">A360+1</f>
        <v>357</v>
      </c>
      <c r="B361" s="312" t="s">
        <v>1374</v>
      </c>
      <c r="C361" s="36" t="str">
        <f aca="false">IF(LEFT(B361,3)="2.5", MID(B361,7,2),LEFT(B361,2))</f>
        <v>57</v>
      </c>
      <c r="D361" s="14" t="s">
        <v>774</v>
      </c>
      <c r="E361" s="248"/>
      <c r="F361" s="27"/>
      <c r="G361" s="27"/>
      <c r="H361" s="27" t="e">
        <f aca="false" t="array" ref="H361:H361">INDEX(Cable_L!$B$3:$B$80,MATCH(1,COUNTIFS(C361,Cable_L!$A$3:$A$80,$D361,Cable_L!$C$3:$C$80),0))</f>
        <v>#NAME?</v>
      </c>
      <c r="I361" s="27"/>
      <c r="J361" s="294" t="e">
        <f aca="false">_xlfn.CONCAT(B361,"  ",H361)</f>
        <v>#NAME?</v>
      </c>
      <c r="K361" s="333"/>
      <c r="L361" s="16"/>
      <c r="M361" s="16"/>
      <c r="N361" s="295"/>
    </row>
    <row r="362" customFormat="false" ht="15" hidden="false" customHeight="false" outlineLevel="0" collapsed="false">
      <c r="A362" s="0" t="n">
        <f aca="false">A361+1</f>
        <v>358</v>
      </c>
      <c r="B362" s="312" t="s">
        <v>1364</v>
      </c>
      <c r="C362" s="36" t="str">
        <f aca="false">IF(LEFT(B362,3)="2.5", MID(B362,7,2),LEFT(B362,2))</f>
        <v>57</v>
      </c>
      <c r="D362" s="14" t="s">
        <v>774</v>
      </c>
      <c r="E362" s="248"/>
      <c r="F362" s="27"/>
      <c r="G362" s="27"/>
      <c r="H362" s="27" t="e">
        <f aca="false" t="array" ref="H362:H362">INDEX(Cable_L!$B$3:$B$80,MATCH(1,COUNTIFS(C362,Cable_L!$A$3:$A$80,$D362,Cable_L!$C$3:$C$80),0))</f>
        <v>#NAME?</v>
      </c>
      <c r="I362" s="27"/>
      <c r="J362" s="294" t="e">
        <f aca="false">_xlfn.CONCAT(B362,"  ",H362)</f>
        <v>#NAME?</v>
      </c>
      <c r="K362" s="333"/>
      <c r="L362" s="16"/>
      <c r="M362" s="16"/>
      <c r="N362" s="295"/>
    </row>
    <row r="363" customFormat="false" ht="15" hidden="false" customHeight="false" outlineLevel="0" collapsed="false">
      <c r="A363" s="0" t="n">
        <f aca="false">A362+1</f>
        <v>359</v>
      </c>
      <c r="B363" s="312" t="s">
        <v>1366</v>
      </c>
      <c r="C363" s="36" t="str">
        <f aca="false">IF(LEFT(B363,3)="2.5", MID(B363,7,2),LEFT(B363,2))</f>
        <v>57</v>
      </c>
      <c r="D363" s="14" t="s">
        <v>774</v>
      </c>
      <c r="E363" s="333"/>
      <c r="F363" s="27"/>
      <c r="G363" s="27"/>
      <c r="H363" s="27" t="e">
        <f aca="false" t="array" ref="H363:H363">INDEX(Cable_L!$B$3:$B$80,MATCH(1,COUNTIFS(C363,Cable_L!$A$3:$A$80,$D363,Cable_L!$C$3:$C$80),0))</f>
        <v>#NAME?</v>
      </c>
      <c r="I363" s="27"/>
      <c r="J363" s="294" t="e">
        <f aca="false">_xlfn.CONCAT(B363,"  ",H363)</f>
        <v>#NAME?</v>
      </c>
      <c r="K363" s="333"/>
      <c r="L363" s="16"/>
      <c r="M363" s="16"/>
      <c r="N363" s="295"/>
    </row>
    <row r="364" customFormat="false" ht="15" hidden="false" customHeight="false" outlineLevel="0" collapsed="false">
      <c r="A364" s="0" t="n">
        <f aca="false">A363+1</f>
        <v>360</v>
      </c>
      <c r="B364" s="311" t="s">
        <v>1368</v>
      </c>
      <c r="C364" s="36" t="str">
        <f aca="false">IF(LEFT(B364,3)="2.5", MID(B364,7,2),LEFT(B364,2))</f>
        <v>57</v>
      </c>
      <c r="D364" s="14" t="s">
        <v>774</v>
      </c>
      <c r="E364" s="333"/>
      <c r="F364" s="27"/>
      <c r="G364" s="27"/>
      <c r="H364" s="27" t="e">
        <f aca="false" t="array" ref="H364:H364">INDEX(Cable_L!$B$3:$B$80,MATCH(1,COUNTIFS(C364,Cable_L!$A$3:$A$80,$D364,Cable_L!$C$3:$C$80),0))</f>
        <v>#NAME?</v>
      </c>
      <c r="I364" s="27"/>
      <c r="J364" s="294" t="e">
        <f aca="false">_xlfn.CONCAT(B364,"  ",H364)</f>
        <v>#NAME?</v>
      </c>
      <c r="K364" s="333"/>
      <c r="L364" s="16"/>
      <c r="M364" s="16"/>
      <c r="N364" s="295"/>
    </row>
    <row r="365" customFormat="false" ht="15" hidden="false" customHeight="false" outlineLevel="0" collapsed="false">
      <c r="A365" s="0" t="n">
        <f aca="false">A364+1</f>
        <v>361</v>
      </c>
      <c r="B365" s="312" t="s">
        <v>1358</v>
      </c>
      <c r="C365" s="36" t="str">
        <f aca="false">IF(LEFT(B365,3)="2.5", MID(B365,7,2),LEFT(B365,2))</f>
        <v>57</v>
      </c>
      <c r="D365" s="14" t="s">
        <v>774</v>
      </c>
      <c r="E365" s="248"/>
      <c r="F365" s="27"/>
      <c r="G365" s="27"/>
      <c r="H365" s="27" t="e">
        <f aca="false" t="array" ref="H365:H365">INDEX(Cable_L!$B$3:$B$80,MATCH(1,COUNTIFS(C365,Cable_L!$A$3:$A$80,$D365,Cable_L!$C$3:$C$80),0))</f>
        <v>#NAME?</v>
      </c>
      <c r="I365" s="27"/>
      <c r="J365" s="294" t="e">
        <f aca="false">_xlfn.CONCAT(B365,"  ",H365)</f>
        <v>#NAME?</v>
      </c>
      <c r="K365" s="333"/>
      <c r="L365" s="16"/>
      <c r="M365" s="16"/>
      <c r="N365" s="295"/>
    </row>
    <row r="366" customFormat="false" ht="15" hidden="false" customHeight="false" outlineLevel="0" collapsed="false">
      <c r="A366" s="0" t="n">
        <f aca="false">A365+1</f>
        <v>362</v>
      </c>
      <c r="B366" s="312" t="s">
        <v>1356</v>
      </c>
      <c r="C366" s="36" t="str">
        <f aca="false">IF(LEFT(B366,3)="2.5", MID(B366,7,2),LEFT(B366,2))</f>
        <v>57</v>
      </c>
      <c r="D366" s="14" t="s">
        <v>774</v>
      </c>
      <c r="E366" s="248"/>
      <c r="F366" s="27"/>
      <c r="G366" s="27"/>
      <c r="H366" s="27" t="e">
        <f aca="false" t="array" ref="H366:H366">INDEX(Cable_L!$B$3:$B$80,MATCH(1,COUNTIFS(C366,Cable_L!$A$3:$A$80,$D366,Cable_L!$C$3:$C$80),0))</f>
        <v>#NAME?</v>
      </c>
      <c r="I366" s="27"/>
      <c r="J366" s="294" t="e">
        <f aca="false">_xlfn.CONCAT(B366,"  ",H366)</f>
        <v>#NAME?</v>
      </c>
      <c r="K366" s="333"/>
      <c r="L366" s="16"/>
      <c r="M366" s="16"/>
      <c r="N366" s="295"/>
    </row>
    <row r="367" customFormat="false" ht="15" hidden="false" customHeight="false" outlineLevel="0" collapsed="false">
      <c r="A367" s="0" t="n">
        <f aca="false">A366+1</f>
        <v>363</v>
      </c>
      <c r="B367" s="312" t="s">
        <v>1382</v>
      </c>
      <c r="C367" s="36" t="str">
        <f aca="false">IF(LEFT(B367,3)="2.5", MID(B367,7,2),LEFT(B367,2))</f>
        <v>57</v>
      </c>
      <c r="D367" s="14" t="s">
        <v>774</v>
      </c>
      <c r="E367" s="248"/>
      <c r="F367" s="27"/>
      <c r="G367" s="27"/>
      <c r="H367" s="27" t="e">
        <f aca="false" t="array" ref="H367:H367">INDEX(Cable_L!$B$3:$B$80,MATCH(1,COUNTIFS(C367,Cable_L!$A$3:$A$80,$D367,Cable_L!$C$3:$C$80),0))</f>
        <v>#NAME?</v>
      </c>
      <c r="I367" s="27"/>
      <c r="J367" s="294" t="e">
        <f aca="false">_xlfn.CONCAT(B367,"  ",H367)</f>
        <v>#NAME?</v>
      </c>
      <c r="K367" s="333"/>
      <c r="L367" s="16"/>
      <c r="M367" s="16"/>
      <c r="N367" s="295"/>
    </row>
    <row r="368" customFormat="false" ht="15" hidden="false" customHeight="false" outlineLevel="0" collapsed="false">
      <c r="A368" s="0" t="n">
        <f aca="false">A367+1</f>
        <v>364</v>
      </c>
      <c r="B368" s="313" t="s">
        <v>1386</v>
      </c>
      <c r="C368" s="36" t="str">
        <f aca="false">IF(LEFT(B368,3)="2.5", MID(B368,7,2),LEFT(B368,2))</f>
        <v>57</v>
      </c>
      <c r="D368" s="14" t="s">
        <v>774</v>
      </c>
      <c r="E368" s="333"/>
      <c r="F368" s="27"/>
      <c r="G368" s="27"/>
      <c r="H368" s="27" t="e">
        <f aca="false" t="array" ref="H368:H368">INDEX(Cable_L!$B$3:$B$80,MATCH(1,COUNTIFS(C368,Cable_L!$A$3:$A$80,$D368,Cable_L!$C$3:$C$80),0))</f>
        <v>#NAME?</v>
      </c>
      <c r="I368" s="27"/>
      <c r="J368" s="294" t="e">
        <f aca="false">_xlfn.CONCAT(B368,"  ",H368)</f>
        <v>#NAME?</v>
      </c>
      <c r="K368" s="333"/>
      <c r="L368" s="16"/>
      <c r="M368" s="16"/>
      <c r="N368" s="295"/>
    </row>
    <row r="369" customFormat="false" ht="15" hidden="false" customHeight="false" outlineLevel="0" collapsed="false">
      <c r="A369" s="0" t="n">
        <f aca="false">A368+1</f>
        <v>365</v>
      </c>
      <c r="B369" s="314" t="s">
        <v>1388</v>
      </c>
      <c r="C369" s="36" t="str">
        <f aca="false">IF(LEFT(B369,3)="2.5", MID(B369,7,2),LEFT(B369,2))</f>
        <v>58</v>
      </c>
      <c r="D369" s="14" t="s">
        <v>774</v>
      </c>
      <c r="E369" s="248"/>
      <c r="F369" s="27"/>
      <c r="G369" s="27"/>
      <c r="H369" s="27" t="e">
        <f aca="false" t="array" ref="H369:H369">INDEX(Cable_L!$B$3:$B$80,MATCH(1,COUNTIFS(C369,Cable_L!$A$3:$A$80,$D369,Cable_L!$C$3:$C$80),0))</f>
        <v>#NAME?</v>
      </c>
      <c r="I369" s="27"/>
      <c r="J369" s="294" t="e">
        <f aca="false">_xlfn.CONCAT(B369,"  ",H369)</f>
        <v>#NAME?</v>
      </c>
      <c r="K369" s="333"/>
      <c r="L369" s="16"/>
      <c r="M369" s="16"/>
      <c r="N369" s="295"/>
    </row>
    <row r="370" customFormat="false" ht="15" hidden="false" customHeight="false" outlineLevel="0" collapsed="false">
      <c r="A370" s="0" t="n">
        <f aca="false">A369+1</f>
        <v>366</v>
      </c>
      <c r="B370" s="312" t="s">
        <v>1390</v>
      </c>
      <c r="C370" s="36" t="str">
        <f aca="false">IF(LEFT(B370,3)="2.5", MID(B370,7,2),LEFT(B370,2))</f>
        <v>58</v>
      </c>
      <c r="D370" s="14" t="s">
        <v>774</v>
      </c>
      <c r="E370" s="248"/>
      <c r="F370" s="27"/>
      <c r="G370" s="214"/>
      <c r="H370" s="27" t="e">
        <f aca="false" t="array" ref="H370:H370">INDEX(Cable_L!$B$3:$B$80,MATCH(1,COUNTIFS(C370,Cable_L!$A$3:$A$80,$D370,Cable_L!$C$3:$C$80),0))</f>
        <v>#NAME?</v>
      </c>
      <c r="I370" s="27"/>
      <c r="J370" s="294" t="e">
        <f aca="false">_xlfn.CONCAT(B370,"  ",H370)</f>
        <v>#NAME?</v>
      </c>
      <c r="K370" s="333"/>
      <c r="L370" s="16"/>
      <c r="M370" s="16"/>
      <c r="N370" s="295"/>
    </row>
    <row r="371" customFormat="false" ht="15" hidden="false" customHeight="false" outlineLevel="0" collapsed="false">
      <c r="A371" s="0" t="n">
        <f aca="false">A370+1</f>
        <v>367</v>
      </c>
      <c r="B371" s="312" t="s">
        <v>1408</v>
      </c>
      <c r="C371" s="36" t="str">
        <f aca="false">IF(LEFT(B371,3)="2.5", MID(B371,7,2),LEFT(B371,2))</f>
        <v>58</v>
      </c>
      <c r="D371" s="14" t="s">
        <v>774</v>
      </c>
      <c r="E371" s="248"/>
      <c r="F371" s="27"/>
      <c r="G371" s="27"/>
      <c r="H371" s="27" t="e">
        <f aca="false" t="array" ref="H371:H371">INDEX(Cable_L!$B$3:$B$80,MATCH(1,COUNTIFS(C371,Cable_L!$A$3:$A$80,$D371,Cable_L!$C$3:$C$80),0))</f>
        <v>#NAME?</v>
      </c>
      <c r="I371" s="27"/>
      <c r="J371" s="294" t="e">
        <f aca="false">_xlfn.CONCAT(B371,"  ",H371)</f>
        <v>#NAME?</v>
      </c>
      <c r="K371" s="333"/>
      <c r="L371" s="16"/>
      <c r="M371" s="16"/>
      <c r="N371" s="295"/>
    </row>
    <row r="372" customFormat="false" ht="15" hidden="false" customHeight="false" outlineLevel="0" collapsed="false">
      <c r="A372" s="0" t="n">
        <f aca="false">A371+1</f>
        <v>368</v>
      </c>
      <c r="B372" s="312" t="s">
        <v>1406</v>
      </c>
      <c r="C372" s="36" t="str">
        <f aca="false">IF(LEFT(B372,3)="2.5", MID(B372,7,2),LEFT(B372,2))</f>
        <v>58</v>
      </c>
      <c r="D372" s="14" t="s">
        <v>774</v>
      </c>
      <c r="E372" s="333"/>
      <c r="F372" s="27"/>
      <c r="G372" s="27"/>
      <c r="H372" s="27" t="e">
        <f aca="false" t="array" ref="H372:H372">INDEX(Cable_L!$B$3:$B$80,MATCH(1,COUNTIFS(C372,Cable_L!$A$3:$A$80,$D372,Cable_L!$C$3:$C$80),0))</f>
        <v>#NAME?</v>
      </c>
      <c r="I372" s="27"/>
      <c r="J372" s="294" t="e">
        <f aca="false">_xlfn.CONCAT(B372,"  ",H372)</f>
        <v>#NAME?</v>
      </c>
      <c r="K372" s="333"/>
      <c r="L372" s="16"/>
      <c r="M372" s="16"/>
      <c r="N372" s="295"/>
    </row>
    <row r="373" customFormat="false" ht="15" hidden="false" customHeight="false" outlineLevel="0" collapsed="false">
      <c r="A373" s="0" t="n">
        <f aca="false">A372+1</f>
        <v>369</v>
      </c>
      <c r="B373" s="324" t="s">
        <v>1392</v>
      </c>
      <c r="C373" s="36" t="str">
        <f aca="false">IF(LEFT(B373,3)="2.5", MID(B373,7,2),LEFT(B373,2))</f>
        <v>58</v>
      </c>
      <c r="D373" s="14" t="s">
        <v>774</v>
      </c>
      <c r="E373" s="333"/>
      <c r="F373" s="27"/>
      <c r="G373" s="27"/>
      <c r="H373" s="27" t="e">
        <f aca="false" t="array" ref="H373:H373">INDEX(Cable_L!$B$3:$B$80,MATCH(1,COUNTIFS(C373,Cable_L!$A$3:$A$80,$D373,Cable_L!$C$3:$C$80),0))</f>
        <v>#NAME?</v>
      </c>
      <c r="I373" s="27"/>
      <c r="J373" s="294" t="e">
        <f aca="false">_xlfn.CONCAT(B373,"  ",H373)</f>
        <v>#NAME?</v>
      </c>
      <c r="K373" s="333"/>
      <c r="L373" s="16"/>
      <c r="M373" s="16"/>
      <c r="N373" s="295"/>
    </row>
    <row r="374" customFormat="false" ht="15" hidden="false" customHeight="false" outlineLevel="0" collapsed="false">
      <c r="A374" s="0" t="n">
        <f aca="false">A373+1</f>
        <v>370</v>
      </c>
      <c r="B374" s="323" t="s">
        <v>1362</v>
      </c>
      <c r="C374" s="36" t="str">
        <f aca="false">IF(LEFT(B374,3)="2.5", MID(B374,7,2),LEFT(B374,2))</f>
        <v>58</v>
      </c>
      <c r="D374" s="14" t="s">
        <v>774</v>
      </c>
      <c r="E374" s="248"/>
      <c r="F374" s="27"/>
      <c r="G374" s="214"/>
      <c r="H374" s="27" t="e">
        <f aca="false" t="array" ref="H374:H374">INDEX(Cable_L!$B$3:$B$80,MATCH(1,COUNTIFS(C374,Cable_L!$A$3:$A$80,$D374,Cable_L!$C$3:$C$80),0))</f>
        <v>#NAME?</v>
      </c>
      <c r="I374" s="27"/>
      <c r="J374" s="294" t="e">
        <f aca="false">_xlfn.CONCAT(B374,"  ",H374)</f>
        <v>#NAME?</v>
      </c>
      <c r="K374" s="333"/>
      <c r="L374" s="16"/>
      <c r="M374" s="16"/>
      <c r="N374" s="295"/>
    </row>
    <row r="375" customFormat="false" ht="15" hidden="false" customHeight="false" outlineLevel="0" collapsed="false">
      <c r="A375" s="0" t="n">
        <f aca="false">A374+1</f>
        <v>371</v>
      </c>
      <c r="B375" s="323" t="s">
        <v>1404</v>
      </c>
      <c r="C375" s="36" t="str">
        <f aca="false">IF(LEFT(B375,3)="2.5", MID(B375,7,2),LEFT(B375,2))</f>
        <v>58</v>
      </c>
      <c r="D375" s="14" t="s">
        <v>774</v>
      </c>
      <c r="E375" s="333"/>
      <c r="F375" s="27"/>
      <c r="G375" s="27"/>
      <c r="H375" s="27" t="e">
        <f aca="false" t="array" ref="H375:H375">INDEX(Cable_L!$B$3:$B$80,MATCH(1,COUNTIFS(C375,Cable_L!$A$3:$A$80,$D375,Cable_L!$C$3:$C$80),0))</f>
        <v>#NAME?</v>
      </c>
      <c r="I375" s="27"/>
      <c r="J375" s="294" t="e">
        <f aca="false">_xlfn.CONCAT(B375,"  ",H375)</f>
        <v>#NAME?</v>
      </c>
      <c r="K375" s="333"/>
      <c r="L375" s="16"/>
      <c r="M375" s="16"/>
      <c r="N375" s="295"/>
    </row>
    <row r="376" customFormat="false" ht="15" hidden="false" customHeight="false" outlineLevel="0" collapsed="false">
      <c r="A376" s="0" t="n">
        <f aca="false">A375+1</f>
        <v>372</v>
      </c>
      <c r="B376" s="323" t="s">
        <v>1396</v>
      </c>
      <c r="C376" s="36" t="str">
        <f aca="false">IF(LEFT(B376,3)="2.5", MID(B376,7,2),LEFT(B376,2))</f>
        <v>58</v>
      </c>
      <c r="D376" s="14" t="s">
        <v>774</v>
      </c>
      <c r="E376" s="333"/>
      <c r="F376" s="27"/>
      <c r="G376" s="27"/>
      <c r="H376" s="27" t="e">
        <f aca="false" t="array" ref="H376:H376">INDEX(Cable_L!$B$3:$B$80,MATCH(1,COUNTIFS(C376,Cable_L!$A$3:$A$80,$D376,Cable_L!$C$3:$C$80),0))</f>
        <v>#NAME?</v>
      </c>
      <c r="I376" s="27"/>
      <c r="J376" s="294" t="e">
        <f aca="false">_xlfn.CONCAT(B376,"  ",H376)</f>
        <v>#NAME?</v>
      </c>
      <c r="K376" s="333"/>
      <c r="L376" s="16"/>
      <c r="M376" s="16"/>
      <c r="N376" s="295"/>
    </row>
    <row r="377" customFormat="false" ht="15" hidden="false" customHeight="false" outlineLevel="0" collapsed="false">
      <c r="A377" s="0" t="n">
        <f aca="false">A376+1</f>
        <v>373</v>
      </c>
      <c r="B377" s="313" t="s">
        <v>1372</v>
      </c>
      <c r="C377" s="36" t="str">
        <f aca="false">IF(LEFT(B377,3)="2.5", MID(B377,7,2),LEFT(B377,2))</f>
        <v>59</v>
      </c>
      <c r="D377" s="14" t="s">
        <v>774</v>
      </c>
      <c r="E377" s="333"/>
      <c r="F377" s="27"/>
      <c r="G377" s="27"/>
      <c r="H377" s="27" t="e">
        <f aca="false" t="array" ref="H377:H377">INDEX(Cable_L!$B$3:$B$80,MATCH(1,COUNTIFS(C377,Cable_L!$A$3:$A$80,$D377,Cable_L!$C$3:$C$80),0))</f>
        <v>#NAME?</v>
      </c>
      <c r="I377" s="27"/>
      <c r="J377" s="294" t="e">
        <f aca="false">_xlfn.CONCAT(B377,"  ",H377)</f>
        <v>#NAME?</v>
      </c>
      <c r="K377" s="333"/>
      <c r="L377" s="16"/>
      <c r="M377" s="16"/>
      <c r="N377" s="295"/>
    </row>
    <row r="378" customFormat="false" ht="15" hidden="false" customHeight="false" outlineLevel="0" collapsed="false">
      <c r="A378" s="0" t="n">
        <f aca="false">A377+1</f>
        <v>374</v>
      </c>
      <c r="B378" s="314" t="s">
        <v>1370</v>
      </c>
      <c r="C378" s="36" t="str">
        <f aca="false">IF(LEFT(B378,3)="2.5", MID(B378,7,2),LEFT(B378,2))</f>
        <v>59</v>
      </c>
      <c r="D378" s="14" t="s">
        <v>774</v>
      </c>
      <c r="E378" s="248"/>
      <c r="F378" s="27"/>
      <c r="G378" s="27"/>
      <c r="H378" s="27" t="e">
        <f aca="false" t="array" ref="H378:H378">INDEX(Cable_L!$B$3:$B$80,MATCH(1,COUNTIFS(C378,Cable_L!$A$3:$A$80,$D378,Cable_L!$C$3:$C$80),0))</f>
        <v>#NAME?</v>
      </c>
      <c r="I378" s="27"/>
      <c r="J378" s="294" t="e">
        <f aca="false">_xlfn.CONCAT(B378,"  ",H378)</f>
        <v>#NAME?</v>
      </c>
      <c r="K378" s="333"/>
      <c r="L378" s="16"/>
      <c r="M378" s="16"/>
      <c r="N378" s="295"/>
    </row>
    <row r="379" customFormat="false" ht="15" hidden="false" customHeight="false" outlineLevel="0" collapsed="false">
      <c r="A379" s="0" t="n">
        <f aca="false">A378+1</f>
        <v>375</v>
      </c>
      <c r="B379" s="312" t="s">
        <v>1398</v>
      </c>
      <c r="C379" s="36" t="str">
        <f aca="false">IF(LEFT(B379,3)="2.5", MID(B379,7,2),LEFT(B379,2))</f>
        <v>59</v>
      </c>
      <c r="D379" s="14" t="s">
        <v>774</v>
      </c>
      <c r="E379" s="248"/>
      <c r="F379" s="27"/>
      <c r="G379" s="27"/>
      <c r="H379" s="27" t="e">
        <f aca="false" t="array" ref="H379:H379">INDEX(Cable_L!$B$3:$B$80,MATCH(1,COUNTIFS(C379,Cable_L!$A$3:$A$80,$D379,Cable_L!$C$3:$C$80),0))</f>
        <v>#NAME?</v>
      </c>
      <c r="I379" s="27"/>
      <c r="J379" s="294" t="e">
        <f aca="false">_xlfn.CONCAT(B379,"  ",H379)</f>
        <v>#NAME?</v>
      </c>
      <c r="K379" s="333"/>
      <c r="L379" s="16"/>
      <c r="M379" s="16"/>
      <c r="N379" s="295"/>
    </row>
    <row r="380" customFormat="false" ht="15" hidden="false" customHeight="false" outlineLevel="0" collapsed="false">
      <c r="A380" s="0" t="n">
        <f aca="false">A379+1</f>
        <v>376</v>
      </c>
      <c r="B380" s="312" t="s">
        <v>1402</v>
      </c>
      <c r="C380" s="36" t="str">
        <f aca="false">IF(LEFT(B380,3)="2.5", MID(B380,7,2),LEFT(B380,2))</f>
        <v>59</v>
      </c>
      <c r="D380" s="14" t="s">
        <v>774</v>
      </c>
      <c r="E380" s="248"/>
      <c r="F380" s="27"/>
      <c r="G380" s="27"/>
      <c r="H380" s="27" t="e">
        <f aca="false" t="array" ref="H380:H380">INDEX(Cable_L!$B$3:$B$80,MATCH(1,COUNTIFS(C380,Cable_L!$A$3:$A$80,$D380,Cable_L!$C$3:$C$80),0))</f>
        <v>#NAME?</v>
      </c>
      <c r="I380" s="27"/>
      <c r="J380" s="294" t="e">
        <f aca="false">_xlfn.CONCAT(B380,"  ",H380)</f>
        <v>#NAME?</v>
      </c>
      <c r="K380" s="333"/>
      <c r="L380" s="16"/>
      <c r="M380" s="16"/>
      <c r="N380" s="295"/>
    </row>
    <row r="381" customFormat="false" ht="15" hidden="false" customHeight="false" outlineLevel="0" collapsed="false">
      <c r="A381" s="0" t="n">
        <f aca="false">A380+1</f>
        <v>377</v>
      </c>
      <c r="B381" s="312" t="s">
        <v>1378</v>
      </c>
      <c r="C381" s="36" t="str">
        <f aca="false">IF(LEFT(B381,3)="2.5", MID(B381,7,2),LEFT(B381,2))</f>
        <v>59</v>
      </c>
      <c r="D381" s="14" t="s">
        <v>774</v>
      </c>
      <c r="E381" s="333"/>
      <c r="F381" s="27"/>
      <c r="G381" s="27"/>
      <c r="H381" s="27" t="e">
        <f aca="false" t="array" ref="H381:H381">INDEX(Cable_L!$B$3:$B$80,MATCH(1,COUNTIFS(C381,Cable_L!$A$3:$A$80,$D381,Cable_L!$C$3:$C$80),0))</f>
        <v>#NAME?</v>
      </c>
      <c r="I381" s="27"/>
      <c r="J381" s="294" t="e">
        <f aca="false">_xlfn.CONCAT(B381,"  ",H381)</f>
        <v>#NAME?</v>
      </c>
      <c r="K381" s="333"/>
      <c r="L381" s="16"/>
      <c r="M381" s="16"/>
      <c r="N381" s="295"/>
    </row>
    <row r="382" customFormat="false" ht="15" hidden="false" customHeight="false" outlineLevel="0" collapsed="false">
      <c r="A382" s="0" t="n">
        <f aca="false">A381+1</f>
        <v>378</v>
      </c>
      <c r="B382" s="311" t="s">
        <v>1380</v>
      </c>
      <c r="C382" s="36" t="str">
        <f aca="false">IF(LEFT(B382,3)="2.5", MID(B382,7,2),LEFT(B382,2))</f>
        <v>59</v>
      </c>
      <c r="D382" s="14" t="s">
        <v>774</v>
      </c>
      <c r="E382" s="333"/>
      <c r="F382" s="27"/>
      <c r="G382" s="27"/>
      <c r="H382" s="27" t="e">
        <f aca="false" t="array" ref="H382:H382">INDEX(Cable_L!$B$3:$B$80,MATCH(1,COUNTIFS(C382,Cable_L!$A$3:$A$80,$D382,Cable_L!$C$3:$C$80),0))</f>
        <v>#NAME?</v>
      </c>
      <c r="I382" s="27"/>
      <c r="J382" s="294" t="e">
        <f aca="false">_xlfn.CONCAT(B382,"  ",H382)</f>
        <v>#NAME?</v>
      </c>
      <c r="K382" s="333"/>
      <c r="L382" s="16"/>
      <c r="M382" s="16"/>
      <c r="N382" s="295"/>
    </row>
    <row r="383" customFormat="false" ht="15" hidden="false" customHeight="false" outlineLevel="0" collapsed="false">
      <c r="A383" s="0" t="n">
        <f aca="false">A382+1</f>
        <v>379</v>
      </c>
      <c r="B383" s="312" t="s">
        <v>1352</v>
      </c>
      <c r="C383" s="36" t="str">
        <f aca="false">IF(LEFT(B383,3)="2.5", MID(B383,7,2),LEFT(B383,2))</f>
        <v>59</v>
      </c>
      <c r="D383" s="14" t="s">
        <v>774</v>
      </c>
      <c r="E383" s="248"/>
      <c r="F383" s="27"/>
      <c r="G383" s="27"/>
      <c r="H383" s="27" t="e">
        <f aca="false" t="array" ref="H383:H383">INDEX(Cable_L!$B$3:$B$80,MATCH(1,COUNTIFS(C383,Cable_L!$A$3:$A$80,$D383,Cable_L!$C$3:$C$80),0))</f>
        <v>#NAME?</v>
      </c>
      <c r="I383" s="27"/>
      <c r="J383" s="294" t="e">
        <f aca="false">_xlfn.CONCAT(B383,"  ",H383)</f>
        <v>#NAME?</v>
      </c>
      <c r="K383" s="333"/>
      <c r="L383" s="16"/>
      <c r="M383" s="16"/>
      <c r="N383" s="295"/>
    </row>
    <row r="384" customFormat="false" ht="15" hidden="false" customHeight="false" outlineLevel="0" collapsed="false">
      <c r="A384" s="0" t="n">
        <f aca="false">A383+1</f>
        <v>380</v>
      </c>
      <c r="B384" s="312" t="s">
        <v>1349</v>
      </c>
      <c r="C384" s="36" t="str">
        <f aca="false">IF(LEFT(B384,3)="2.5", MID(B384,7,2),LEFT(B384,2))</f>
        <v>59</v>
      </c>
      <c r="D384" s="14" t="s">
        <v>774</v>
      </c>
      <c r="E384" s="248"/>
      <c r="F384" s="27"/>
      <c r="G384" s="27"/>
      <c r="H384" s="27" t="e">
        <f aca="false" t="array" ref="H384:H384">INDEX(Cable_L!$B$3:$B$80,MATCH(1,COUNTIFS(C384,Cable_L!$A$3:$A$80,$D384,Cable_L!$C$3:$C$80),0))</f>
        <v>#NAME?</v>
      </c>
      <c r="I384" s="27"/>
      <c r="J384" s="294" t="e">
        <f aca="false">_xlfn.CONCAT(B384,"  ",H384)</f>
        <v>#NAME?</v>
      </c>
      <c r="K384" s="333"/>
      <c r="L384" s="16"/>
      <c r="M384" s="16"/>
      <c r="N384" s="295"/>
    </row>
    <row r="385" customFormat="false" ht="15" hidden="false" customHeight="false" outlineLevel="0" collapsed="false">
      <c r="A385" s="0" t="n">
        <f aca="false">A384+1</f>
        <v>381</v>
      </c>
      <c r="B385" s="298" t="s">
        <v>455</v>
      </c>
      <c r="C385" s="36" t="str">
        <f aca="false">IF(LEFT(B385,3)="2.5", MID(B385,7,2),LEFT(B385,2))</f>
        <v>6 </v>
      </c>
      <c r="D385" s="31" t="s">
        <v>58</v>
      </c>
      <c r="E385" s="48"/>
      <c r="F385" s="31"/>
      <c r="G385" s="31"/>
      <c r="H385" s="27" t="e">
        <f aca="false" t="array" ref="H385:H385">INDEX(Cable_L!$B$3:$B$80,MATCH(1,COUNTIFS(C385,Cable_L!$A$3:$A$80,$D385,Cable_L!$C$3:$C$80),0))</f>
        <v>#NAME?</v>
      </c>
      <c r="I385" s="27"/>
      <c r="J385" s="294" t="e">
        <f aca="false">_xlfn.CONCAT(B385,"  ",H385)</f>
        <v>#NAME?</v>
      </c>
      <c r="K385" s="297"/>
      <c r="L385" s="31"/>
      <c r="M385" s="31"/>
      <c r="N385" s="295"/>
    </row>
    <row r="386" customFormat="false" ht="15" hidden="false" customHeight="false" outlineLevel="0" collapsed="false">
      <c r="A386" s="0" t="n">
        <f aca="false">A385+1</f>
        <v>382</v>
      </c>
      <c r="B386" s="298" t="s">
        <v>417</v>
      </c>
      <c r="C386" s="36" t="str">
        <f aca="false">IF(LEFT(B386,3)="2.5", MID(B386,7,2),LEFT(B386,2))</f>
        <v>6 </v>
      </c>
      <c r="D386" s="31" t="s">
        <v>58</v>
      </c>
      <c r="E386" s="48"/>
      <c r="F386" s="31"/>
      <c r="G386" s="131"/>
      <c r="H386" s="27" t="e">
        <f aca="false" t="array" ref="H386:H386">INDEX(Cable_L!$B$3:$B$80,MATCH(1,COUNTIFS(C386,Cable_L!$A$3:$A$80,$D386,Cable_L!$C$3:$C$80),0))</f>
        <v>#NAME?</v>
      </c>
      <c r="I386" s="27"/>
      <c r="J386" s="294" t="e">
        <f aca="false">_xlfn.CONCAT(B386,"  ",H386)</f>
        <v>#NAME?</v>
      </c>
      <c r="K386" s="297"/>
      <c r="L386" s="31"/>
      <c r="M386" s="31"/>
      <c r="N386" s="295"/>
    </row>
    <row r="387" customFormat="false" ht="15" hidden="false" customHeight="false" outlineLevel="0" collapsed="false">
      <c r="A387" s="0" t="n">
        <f aca="false">A386+1</f>
        <v>383</v>
      </c>
      <c r="B387" s="307" t="s">
        <v>383</v>
      </c>
      <c r="C387" s="36" t="str">
        <f aca="false">IF(LEFT(B387,3)="2.5", MID(B387,7,2),LEFT(B387,2))</f>
        <v>6 </v>
      </c>
      <c r="D387" s="31" t="s">
        <v>58</v>
      </c>
      <c r="E387" s="297"/>
      <c r="F387" s="31"/>
      <c r="G387" s="31"/>
      <c r="H387" s="27" t="e">
        <f aca="false" t="array" ref="H387:H387">INDEX(Cable_L!$B$3:$B$80,MATCH(1,COUNTIFS(C387,Cable_L!$A$3:$A$80,$D387,Cable_L!$C$3:$C$80),0))</f>
        <v>#NAME?</v>
      </c>
      <c r="I387" s="27"/>
      <c r="J387" s="294" t="e">
        <f aca="false">_xlfn.CONCAT(B387,"  ",H387)</f>
        <v>#NAME?</v>
      </c>
      <c r="K387" s="297"/>
      <c r="L387" s="31"/>
      <c r="M387" s="31"/>
      <c r="N387" s="295"/>
    </row>
    <row r="388" customFormat="false" ht="15" hidden="false" customHeight="false" outlineLevel="0" collapsed="false">
      <c r="A388" s="0" t="n">
        <f aca="false">A387+1</f>
        <v>384</v>
      </c>
      <c r="B388" s="298" t="s">
        <v>391</v>
      </c>
      <c r="C388" s="36" t="str">
        <f aca="false">IF(LEFT(B388,3)="2.5", MID(B388,7,2),LEFT(B388,2))</f>
        <v>6 </v>
      </c>
      <c r="D388" s="31" t="s">
        <v>58</v>
      </c>
      <c r="E388" s="48"/>
      <c r="F388" s="31"/>
      <c r="G388" s="31"/>
      <c r="H388" s="27" t="e">
        <f aca="false" t="array" ref="H388:H388">INDEX(Cable_L!$B$3:$B$80,MATCH(1,COUNTIFS(C388,Cable_L!$A$3:$A$80,$D388,Cable_L!$C$3:$C$80),0))</f>
        <v>#NAME?</v>
      </c>
      <c r="I388" s="27"/>
      <c r="J388" s="294" t="e">
        <f aca="false">_xlfn.CONCAT(B388,"  ",H388)</f>
        <v>#NAME?</v>
      </c>
      <c r="K388" s="297"/>
      <c r="L388" s="31"/>
      <c r="M388" s="31"/>
      <c r="N388" s="295"/>
    </row>
    <row r="389" customFormat="false" ht="15" hidden="false" customHeight="false" outlineLevel="0" collapsed="false">
      <c r="A389" s="0" t="n">
        <f aca="false">A388+1</f>
        <v>385</v>
      </c>
      <c r="B389" s="312" t="s">
        <v>1434</v>
      </c>
      <c r="C389" s="36" t="str">
        <f aca="false">IF(LEFT(B389,3)="2.5", MID(B389,7,2),LEFT(B389,2))</f>
        <v>60</v>
      </c>
      <c r="D389" s="14" t="s">
        <v>774</v>
      </c>
      <c r="E389" s="248"/>
      <c r="F389" s="27"/>
      <c r="G389" s="27"/>
      <c r="H389" s="27" t="e">
        <f aca="false" t="array" ref="H389:H389">INDEX(Cable_L!$B$3:$B$80,MATCH(1,COUNTIFS(C389,Cable_L!$A$3:$A$80,$D389,Cable_L!$C$3:$C$80),0))</f>
        <v>#NAME?</v>
      </c>
      <c r="I389" s="27"/>
      <c r="J389" s="294" t="e">
        <f aca="false">_xlfn.CONCAT(B389,"  ",H389)</f>
        <v>#NAME?</v>
      </c>
      <c r="K389" s="333"/>
      <c r="L389" s="16"/>
      <c r="M389" s="16"/>
      <c r="N389" s="295"/>
    </row>
    <row r="390" customFormat="false" ht="15" hidden="false" customHeight="false" outlineLevel="0" collapsed="false">
      <c r="A390" s="0" t="n">
        <f aca="false">A389+1</f>
        <v>386</v>
      </c>
      <c r="B390" s="312" t="s">
        <v>1424</v>
      </c>
      <c r="C390" s="36" t="str">
        <f aca="false">IF(LEFT(B390,3)="2.5", MID(B390,7,2),LEFT(B390,2))</f>
        <v>60</v>
      </c>
      <c r="D390" s="14" t="s">
        <v>774</v>
      </c>
      <c r="E390" s="248"/>
      <c r="F390" s="27"/>
      <c r="G390" s="27"/>
      <c r="H390" s="27" t="e">
        <f aca="false" t="array" ref="H390:H390">INDEX(Cable_L!$B$3:$B$80,MATCH(1,COUNTIFS(C390,Cable_L!$A$3:$A$80,$D390,Cable_L!$C$3:$C$80),0))</f>
        <v>#NAME?</v>
      </c>
      <c r="I390" s="27"/>
      <c r="J390" s="294" t="e">
        <f aca="false">_xlfn.CONCAT(B390,"  ",H390)</f>
        <v>#NAME?</v>
      </c>
      <c r="K390" s="333"/>
      <c r="L390" s="16"/>
      <c r="M390" s="16"/>
      <c r="N390" s="295"/>
    </row>
    <row r="391" customFormat="false" ht="15" hidden="false" customHeight="false" outlineLevel="0" collapsed="false">
      <c r="A391" s="0" t="n">
        <f aca="false">A390+1</f>
        <v>387</v>
      </c>
      <c r="B391" s="312" t="s">
        <v>1426</v>
      </c>
      <c r="C391" s="36" t="str">
        <f aca="false">IF(LEFT(B391,3)="2.5", MID(B391,7,2),LEFT(B391,2))</f>
        <v>60</v>
      </c>
      <c r="D391" s="14" t="s">
        <v>774</v>
      </c>
      <c r="E391" s="248"/>
      <c r="F391" s="27"/>
      <c r="G391" s="27"/>
      <c r="H391" s="27" t="e">
        <f aca="false" t="array" ref="H391:H391">INDEX(Cable_L!$B$3:$B$80,MATCH(1,COUNTIFS(C391,Cable_L!$A$3:$A$80,$D391,Cable_L!$C$3:$C$80),0))</f>
        <v>#NAME?</v>
      </c>
      <c r="I391" s="27"/>
      <c r="J391" s="294" t="e">
        <f aca="false">_xlfn.CONCAT(B391,"  ",H391)</f>
        <v>#NAME?</v>
      </c>
      <c r="K391" s="333"/>
      <c r="L391" s="16"/>
      <c r="M391" s="16"/>
      <c r="N391" s="295"/>
    </row>
    <row r="392" customFormat="false" ht="15" hidden="false" customHeight="false" outlineLevel="0" collapsed="false">
      <c r="A392" s="0" t="n">
        <f aca="false">A391+1</f>
        <v>388</v>
      </c>
      <c r="B392" s="312" t="s">
        <v>1428</v>
      </c>
      <c r="C392" s="36" t="str">
        <f aca="false">IF(LEFT(B392,3)="2.5", MID(B392,7,2),LEFT(B392,2))</f>
        <v>60</v>
      </c>
      <c r="D392" s="14" t="s">
        <v>774</v>
      </c>
      <c r="E392" s="248"/>
      <c r="F392" s="27"/>
      <c r="G392" s="27"/>
      <c r="H392" s="27" t="e">
        <f aca="false" t="array" ref="H392:H392">INDEX(Cable_L!$B$3:$B$80,MATCH(1,COUNTIFS(C392,Cable_L!$A$3:$A$80,$D392,Cable_L!$C$3:$C$80),0))</f>
        <v>#NAME?</v>
      </c>
      <c r="I392" s="27"/>
      <c r="J392" s="294" t="e">
        <f aca="false">_xlfn.CONCAT(B392,"  ",H392)</f>
        <v>#NAME?</v>
      </c>
      <c r="K392" s="333"/>
      <c r="L392" s="16"/>
      <c r="M392" s="16"/>
      <c r="N392" s="295"/>
    </row>
    <row r="393" customFormat="false" ht="15" hidden="false" customHeight="false" outlineLevel="0" collapsed="false">
      <c r="A393" s="0" t="n">
        <f aca="false">A392+1</f>
        <v>389</v>
      </c>
      <c r="B393" s="312" t="s">
        <v>1418</v>
      </c>
      <c r="C393" s="36" t="str">
        <f aca="false">IF(LEFT(B393,3)="2.5", MID(B393,7,2),LEFT(B393,2))</f>
        <v>60</v>
      </c>
      <c r="D393" s="14" t="s">
        <v>774</v>
      </c>
      <c r="E393" s="248"/>
      <c r="F393" s="27"/>
      <c r="G393" s="27"/>
      <c r="H393" s="27" t="e">
        <f aca="false" t="array" ref="H393:H393">INDEX(Cable_L!$B$3:$B$80,MATCH(1,COUNTIFS(C393,Cable_L!$A$3:$A$80,$D393,Cable_L!$C$3:$C$80),0))</f>
        <v>#NAME?</v>
      </c>
      <c r="I393" s="27"/>
      <c r="J393" s="294" t="e">
        <f aca="false">_xlfn.CONCAT(B393,"  ",H393)</f>
        <v>#NAME?</v>
      </c>
      <c r="K393" s="333"/>
      <c r="L393" s="16"/>
      <c r="M393" s="16"/>
      <c r="N393" s="295"/>
    </row>
    <row r="394" customFormat="false" ht="15" hidden="false" customHeight="false" outlineLevel="0" collapsed="false">
      <c r="A394" s="0" t="n">
        <f aca="false">A393+1</f>
        <v>390</v>
      </c>
      <c r="B394" s="311" t="s">
        <v>1416</v>
      </c>
      <c r="C394" s="36" t="str">
        <f aca="false">IF(LEFT(B394,3)="2.5", MID(B394,7,2),LEFT(B394,2))</f>
        <v>60</v>
      </c>
      <c r="D394" s="14" t="s">
        <v>774</v>
      </c>
      <c r="E394" s="333"/>
      <c r="F394" s="27"/>
      <c r="G394" s="27"/>
      <c r="H394" s="27" t="e">
        <f aca="false" t="array" ref="H394:H394">INDEX(Cable_L!$B$3:$B$80,MATCH(1,COUNTIFS(C394,Cable_L!$A$3:$A$80,$D394,Cable_L!$C$3:$C$80),0))</f>
        <v>#NAME?</v>
      </c>
      <c r="I394" s="27"/>
      <c r="J394" s="294" t="e">
        <f aca="false">_xlfn.CONCAT(B394,"  ",H394)</f>
        <v>#NAME?</v>
      </c>
      <c r="K394" s="333"/>
      <c r="L394" s="16"/>
      <c r="M394" s="16"/>
      <c r="N394" s="295"/>
    </row>
    <row r="395" customFormat="false" ht="15" hidden="false" customHeight="false" outlineLevel="0" collapsed="false">
      <c r="A395" s="0" t="n">
        <f aca="false">A394+1</f>
        <v>391</v>
      </c>
      <c r="B395" s="312" t="s">
        <v>1440</v>
      </c>
      <c r="C395" s="36" t="str">
        <f aca="false">IF(LEFT(B395,3)="2.5", MID(B395,7,2),LEFT(B395,2))</f>
        <v>60</v>
      </c>
      <c r="D395" s="14" t="s">
        <v>774</v>
      </c>
      <c r="E395" s="248"/>
      <c r="F395" s="27"/>
      <c r="G395" s="27"/>
      <c r="H395" s="27" t="e">
        <f aca="false" t="array" ref="H395:H395">INDEX(Cable_L!$B$3:$B$80,MATCH(1,COUNTIFS(C395,Cable_L!$A$3:$A$80,$D395,Cable_L!$C$3:$C$80),0))</f>
        <v>#NAME?</v>
      </c>
      <c r="I395" s="27"/>
      <c r="J395" s="294" t="e">
        <f aca="false">_xlfn.CONCAT(B395,"  ",H395)</f>
        <v>#NAME?</v>
      </c>
      <c r="K395" s="333"/>
      <c r="L395" s="16"/>
      <c r="M395" s="16"/>
      <c r="N395" s="295"/>
    </row>
    <row r="396" customFormat="false" ht="15" hidden="false" customHeight="false" outlineLevel="0" collapsed="false">
      <c r="A396" s="0" t="n">
        <f aca="false">A395+1</f>
        <v>392</v>
      </c>
      <c r="B396" s="312" t="s">
        <v>1444</v>
      </c>
      <c r="C396" s="36" t="str">
        <f aca="false">IF(LEFT(B396,3)="2.5", MID(B396,7,2),LEFT(B396,2))</f>
        <v>60</v>
      </c>
      <c r="D396" s="14" t="s">
        <v>774</v>
      </c>
      <c r="E396" s="248"/>
      <c r="F396" s="27"/>
      <c r="G396" s="214"/>
      <c r="H396" s="27" t="e">
        <f aca="false" t="array" ref="H396:H396">INDEX(Cable_L!$B$3:$B$80,MATCH(1,COUNTIFS(C396,Cable_L!$A$3:$A$80,$D396,Cable_L!$C$3:$C$80),0))</f>
        <v>#NAME?</v>
      </c>
      <c r="I396" s="27"/>
      <c r="J396" s="294" t="e">
        <f aca="false">_xlfn.CONCAT(B396,"  ",H396)</f>
        <v>#NAME?</v>
      </c>
      <c r="K396" s="333"/>
      <c r="L396" s="16"/>
      <c r="M396" s="16"/>
      <c r="N396" s="295"/>
    </row>
    <row r="397" customFormat="false" ht="15" hidden="false" customHeight="false" outlineLevel="0" collapsed="false">
      <c r="A397" s="0" t="n">
        <f aca="false">A396+1</f>
        <v>393</v>
      </c>
      <c r="B397" s="312" t="s">
        <v>1446</v>
      </c>
      <c r="C397" s="36" t="str">
        <f aca="false">IF(LEFT(B397,3)="2.5", MID(B397,7,2),LEFT(B397,2))</f>
        <v>61</v>
      </c>
      <c r="D397" s="14" t="s">
        <v>774</v>
      </c>
      <c r="E397" s="248"/>
      <c r="F397" s="27"/>
      <c r="G397" s="27"/>
      <c r="H397" s="27" t="e">
        <f aca="false" t="array" ref="H397:H397">INDEX(Cable_L!$B$3:$B$80,MATCH(1,COUNTIFS(C397,Cable_L!$A$3:$A$80,$D397,Cable_L!$C$3:$C$80),0))</f>
        <v>#NAME?</v>
      </c>
      <c r="I397" s="27"/>
      <c r="J397" s="294" t="e">
        <f aca="false">_xlfn.CONCAT(B397,"  ",H397)</f>
        <v>#NAME?</v>
      </c>
      <c r="K397" s="333"/>
      <c r="L397" s="16"/>
      <c r="M397" s="16"/>
      <c r="N397" s="295"/>
    </row>
    <row r="398" customFormat="false" ht="15" hidden="false" customHeight="false" outlineLevel="0" collapsed="false">
      <c r="A398" s="0" t="n">
        <f aca="false">A397+1</f>
        <v>394</v>
      </c>
      <c r="B398" s="312" t="s">
        <v>1448</v>
      </c>
      <c r="C398" s="36" t="str">
        <f aca="false">IF(LEFT(B398,3)="2.5", MID(B398,7,2),LEFT(B398,2))</f>
        <v>61</v>
      </c>
      <c r="D398" s="14" t="s">
        <v>774</v>
      </c>
      <c r="E398" s="248"/>
      <c r="F398" s="27"/>
      <c r="G398" s="27"/>
      <c r="H398" s="27" t="e">
        <f aca="false" t="array" ref="H398:H398">INDEX(Cable_L!$B$3:$B$80,MATCH(1,COUNTIFS(C398,Cable_L!$A$3:$A$80,$D398,Cable_L!$C$3:$C$80),0))</f>
        <v>#NAME?</v>
      </c>
      <c r="I398" s="27"/>
      <c r="J398" s="294" t="e">
        <f aca="false">_xlfn.CONCAT(B398,"  ",H398)</f>
        <v>#NAME?</v>
      </c>
      <c r="K398" s="333"/>
      <c r="L398" s="16"/>
      <c r="M398" s="16"/>
      <c r="N398" s="295"/>
    </row>
    <row r="399" customFormat="false" ht="15" hidden="false" customHeight="false" outlineLevel="0" collapsed="false">
      <c r="A399" s="0" t="n">
        <f aca="false">A398+1</f>
        <v>395</v>
      </c>
      <c r="B399" s="312" t="s">
        <v>1450</v>
      </c>
      <c r="C399" s="36" t="str">
        <f aca="false">IF(LEFT(B399,3)="2.5", MID(B399,7,2),LEFT(B399,2))</f>
        <v>61</v>
      </c>
      <c r="D399" s="14" t="s">
        <v>774</v>
      </c>
      <c r="E399" s="248"/>
      <c r="F399" s="27"/>
      <c r="G399" s="27"/>
      <c r="H399" s="27" t="e">
        <f aca="false" t="array" ref="H399:H399">INDEX(Cable_L!$B$3:$B$80,MATCH(1,COUNTIFS(C399,Cable_L!$A$3:$A$80,$D399,Cable_L!$C$3:$C$80),0))</f>
        <v>#NAME?</v>
      </c>
      <c r="I399" s="27"/>
      <c r="J399" s="294" t="e">
        <f aca="false">_xlfn.CONCAT(B399,"  ",H399)</f>
        <v>#NAME?</v>
      </c>
      <c r="K399" s="333"/>
      <c r="L399" s="16"/>
      <c r="M399" s="16"/>
      <c r="N399" s="295"/>
    </row>
    <row r="400" customFormat="false" ht="15" hidden="false" customHeight="false" outlineLevel="0" collapsed="false">
      <c r="A400" s="0" t="n">
        <f aca="false">A399+1</f>
        <v>396</v>
      </c>
      <c r="B400" s="313" t="s">
        <v>1422</v>
      </c>
      <c r="C400" s="36" t="str">
        <f aca="false">IF(LEFT(B400,3)="2.5", MID(B400,7,2),LEFT(B400,2))</f>
        <v>61</v>
      </c>
      <c r="D400" s="14" t="s">
        <v>774</v>
      </c>
      <c r="E400" s="248"/>
      <c r="F400" s="27"/>
      <c r="G400" s="27"/>
      <c r="H400" s="27" t="e">
        <f aca="false" t="array" ref="H400:H400">INDEX(Cable_L!$B$3:$B$80,MATCH(1,COUNTIFS(C400,Cable_L!$A$3:$A$80,$D400,Cable_L!$C$3:$C$80),0))</f>
        <v>#NAME?</v>
      </c>
      <c r="I400" s="27"/>
      <c r="J400" s="294" t="e">
        <f aca="false">_xlfn.CONCAT(B400,"  ",H400)</f>
        <v>#NAME?</v>
      </c>
      <c r="K400" s="333"/>
      <c r="L400" s="16"/>
      <c r="M400" s="16"/>
      <c r="N400" s="295"/>
    </row>
    <row r="401" customFormat="false" ht="15" hidden="false" customHeight="false" outlineLevel="0" collapsed="false">
      <c r="A401" s="0" t="n">
        <f aca="false">A400+1</f>
        <v>397</v>
      </c>
      <c r="B401" s="314" t="s">
        <v>1432</v>
      </c>
      <c r="C401" s="36" t="str">
        <f aca="false">IF(LEFT(B401,3)="2.5", MID(B401,7,2),LEFT(B401,2))</f>
        <v>62</v>
      </c>
      <c r="D401" s="14" t="s">
        <v>774</v>
      </c>
      <c r="E401" s="248"/>
      <c r="F401" s="27"/>
      <c r="G401" s="27"/>
      <c r="H401" s="27" t="e">
        <f aca="false" t="array" ref="H401:H401">INDEX(Cable_L!$B$3:$B$80,MATCH(1,COUNTIFS(C401,Cable_L!$A$3:$A$80,$D401,Cable_L!$C$3:$C$80),0))</f>
        <v>#NAME?</v>
      </c>
      <c r="I401" s="27"/>
      <c r="J401" s="294" t="e">
        <f aca="false">_xlfn.CONCAT(B401,"  ",H401)</f>
        <v>#NAME?</v>
      </c>
      <c r="K401" s="333"/>
      <c r="L401" s="16"/>
      <c r="M401" s="16"/>
      <c r="N401" s="295"/>
    </row>
    <row r="402" customFormat="false" ht="15" hidden="false" customHeight="false" outlineLevel="0" collapsed="false">
      <c r="A402" s="0" t="n">
        <f aca="false">A401+1</f>
        <v>398</v>
      </c>
      <c r="B402" s="312" t="s">
        <v>1430</v>
      </c>
      <c r="C402" s="36" t="str">
        <f aca="false">IF(LEFT(B402,3)="2.5", MID(B402,7,2),LEFT(B402,2))</f>
        <v>62</v>
      </c>
      <c r="D402" s="14" t="s">
        <v>774</v>
      </c>
      <c r="E402" s="248"/>
      <c r="F402" s="27"/>
      <c r="G402" s="27"/>
      <c r="H402" s="27" t="e">
        <f aca="false" t="array" ref="H402:H402">INDEX(Cable_L!$B$3:$B$80,MATCH(1,COUNTIFS(C402,Cable_L!$A$3:$A$80,$D402,Cable_L!$C$3:$C$80),0))</f>
        <v>#NAME?</v>
      </c>
      <c r="I402" s="27"/>
      <c r="J402" s="294" t="e">
        <f aca="false">_xlfn.CONCAT(B402,"  ",H402)</f>
        <v>#NAME?</v>
      </c>
      <c r="K402" s="333"/>
      <c r="L402" s="16"/>
      <c r="M402" s="16"/>
      <c r="N402" s="295"/>
    </row>
    <row r="403" customFormat="false" ht="15" hidden="false" customHeight="false" outlineLevel="0" collapsed="false">
      <c r="A403" s="0" t="n">
        <f aca="false">A402+1</f>
        <v>399</v>
      </c>
      <c r="B403" s="312" t="s">
        <v>1454</v>
      </c>
      <c r="C403" s="36" t="str">
        <f aca="false">IF(LEFT(B403,3)="2.5", MID(B403,7,2),LEFT(B403,2))</f>
        <v>62</v>
      </c>
      <c r="D403" s="14" t="s">
        <v>774</v>
      </c>
      <c r="E403" s="248"/>
      <c r="F403" s="27"/>
      <c r="G403" s="27"/>
      <c r="H403" s="27" t="e">
        <f aca="false" t="array" ref="H403:H403">INDEX(Cable_L!$B$3:$B$80,MATCH(1,COUNTIFS(C403,Cable_L!$A$3:$A$80,$D403,Cable_L!$C$3:$C$80),0))</f>
        <v>#NAME?</v>
      </c>
      <c r="I403" s="27"/>
      <c r="J403" s="294" t="e">
        <f aca="false">_xlfn.CONCAT(B403,"  ",H403)</f>
        <v>#NAME?</v>
      </c>
      <c r="K403" s="333"/>
      <c r="L403" s="16"/>
      <c r="M403" s="16"/>
      <c r="N403" s="295"/>
    </row>
    <row r="404" customFormat="false" ht="15" hidden="false" customHeight="false" outlineLevel="0" collapsed="false">
      <c r="A404" s="0" t="n">
        <f aca="false">A403+1</f>
        <v>400</v>
      </c>
      <c r="B404" s="312" t="s">
        <v>1458</v>
      </c>
      <c r="C404" s="36" t="str">
        <f aca="false">IF(LEFT(B404,3)="2.5", MID(B404,7,2),LEFT(B404,2))</f>
        <v>62</v>
      </c>
      <c r="D404" s="14" t="s">
        <v>774</v>
      </c>
      <c r="E404" s="248"/>
      <c r="F404" s="27"/>
      <c r="G404" s="27"/>
      <c r="H404" s="27" t="e">
        <f aca="false" t="array" ref="H404:H404">INDEX(Cable_L!$B$3:$B$80,MATCH(1,COUNTIFS(C404,Cable_L!$A$3:$A$80,$D404,Cable_L!$C$3:$C$80),0))</f>
        <v>#NAME?</v>
      </c>
      <c r="I404" s="27"/>
      <c r="J404" s="294" t="e">
        <f aca="false">_xlfn.CONCAT(B404,"  ",H404)</f>
        <v>#NAME?</v>
      </c>
      <c r="K404" s="333"/>
      <c r="L404" s="16"/>
      <c r="M404" s="16"/>
      <c r="N404" s="295"/>
    </row>
    <row r="405" customFormat="false" ht="15" hidden="false" customHeight="false" outlineLevel="0" collapsed="false">
      <c r="A405" s="0" t="n">
        <f aca="false">A404+1</f>
        <v>401</v>
      </c>
      <c r="B405" s="313" t="s">
        <v>1436</v>
      </c>
      <c r="C405" s="36" t="str">
        <f aca="false">IF(LEFT(B405,3)="2.5", MID(B405,7,2),LEFT(B405,2))</f>
        <v>62</v>
      </c>
      <c r="D405" s="14" t="s">
        <v>774</v>
      </c>
      <c r="E405" s="333"/>
      <c r="F405" s="27"/>
      <c r="G405" s="27"/>
      <c r="H405" s="27" t="e">
        <f aca="false" t="array" ref="H405:H405">INDEX(Cable_L!$B$3:$B$80,MATCH(1,COUNTIFS(C405,Cable_L!$A$3:$A$80,$D405,Cable_L!$C$3:$C$80),0))</f>
        <v>#NAME?</v>
      </c>
      <c r="I405" s="27"/>
      <c r="J405" s="294" t="e">
        <f aca="false">_xlfn.CONCAT(B405,"  ",H405)</f>
        <v>#NAME?</v>
      </c>
      <c r="K405" s="333"/>
      <c r="L405" s="16"/>
      <c r="M405" s="16"/>
      <c r="N405" s="295"/>
    </row>
    <row r="406" customFormat="false" ht="15" hidden="false" customHeight="false" outlineLevel="0" collapsed="false">
      <c r="A406" s="0" t="n">
        <f aca="false">A405+1</f>
        <v>402</v>
      </c>
      <c r="B406" s="314" t="s">
        <v>1438</v>
      </c>
      <c r="C406" s="36" t="str">
        <f aca="false">IF(LEFT(B406,3)="2.5", MID(B406,7,2),LEFT(B406,2))</f>
        <v>62</v>
      </c>
      <c r="D406" s="14" t="s">
        <v>774</v>
      </c>
      <c r="E406" s="248"/>
      <c r="F406" s="27"/>
      <c r="G406" s="214"/>
      <c r="H406" s="27" t="e">
        <f aca="false" t="array" ref="H406:H406">INDEX(Cable_L!$B$3:$B$80,MATCH(1,COUNTIFS(C406,Cable_L!$A$3:$A$80,$D406,Cable_L!$C$3:$C$80),0))</f>
        <v>#NAME?</v>
      </c>
      <c r="I406" s="27"/>
      <c r="J406" s="294" t="e">
        <f aca="false">_xlfn.CONCAT(B406,"  ",H406)</f>
        <v>#NAME?</v>
      </c>
      <c r="K406" s="333"/>
      <c r="L406" s="16"/>
      <c r="M406" s="16"/>
      <c r="N406" s="295"/>
    </row>
    <row r="407" customFormat="false" ht="15" hidden="false" customHeight="false" outlineLevel="0" collapsed="false">
      <c r="A407" s="0" t="n">
        <f aca="false">A406+1</f>
        <v>403</v>
      </c>
      <c r="B407" s="312" t="s">
        <v>1412</v>
      </c>
      <c r="C407" s="36" t="str">
        <f aca="false">IF(LEFT(B407,3)="2.5", MID(B407,7,2),LEFT(B407,2))</f>
        <v>62</v>
      </c>
      <c r="D407" s="14" t="s">
        <v>774</v>
      </c>
      <c r="E407" s="248"/>
      <c r="F407" s="27"/>
      <c r="G407" s="214"/>
      <c r="H407" s="27" t="e">
        <f aca="false" t="array" ref="H407:H407">INDEX(Cable_L!$B$3:$B$80,MATCH(1,COUNTIFS(C407,Cable_L!$A$3:$A$80,$D407,Cable_L!$C$3:$C$80),0))</f>
        <v>#NAME?</v>
      </c>
      <c r="I407" s="27"/>
      <c r="J407" s="294" t="e">
        <f aca="false">_xlfn.CONCAT(B407,"  ",H407)</f>
        <v>#NAME?</v>
      </c>
      <c r="K407" s="333"/>
      <c r="L407" s="16"/>
      <c r="M407" s="16"/>
      <c r="N407" s="295"/>
    </row>
    <row r="408" customFormat="false" ht="15" hidden="false" customHeight="false" outlineLevel="0" collapsed="false">
      <c r="A408" s="0" t="n">
        <f aca="false">A407+1</f>
        <v>404</v>
      </c>
      <c r="B408" s="312" t="s">
        <v>1410</v>
      </c>
      <c r="C408" s="36" t="str">
        <f aca="false">IF(LEFT(B408,3)="2.5", MID(B408,7,2),LEFT(B408,2))</f>
        <v>62</v>
      </c>
      <c r="D408" s="14" t="s">
        <v>774</v>
      </c>
      <c r="E408" s="248"/>
      <c r="F408" s="27"/>
      <c r="G408" s="214"/>
      <c r="H408" s="27" t="e">
        <f aca="false" t="array" ref="H408:H408">INDEX(Cable_L!$B$3:$B$80,MATCH(1,COUNTIFS(C408,Cable_L!$A$3:$A$80,$D408,Cable_L!$C$3:$C$80),0))</f>
        <v>#NAME?</v>
      </c>
      <c r="I408" s="27"/>
      <c r="J408" s="294" t="e">
        <f aca="false">_xlfn.CONCAT(B408,"  ",H408)</f>
        <v>#NAME?</v>
      </c>
      <c r="K408" s="333"/>
      <c r="L408" s="16"/>
      <c r="M408" s="16"/>
      <c r="N408" s="295"/>
    </row>
    <row r="409" customFormat="false" ht="15" hidden="false" customHeight="false" outlineLevel="0" collapsed="false">
      <c r="A409" s="0" t="n">
        <f aca="false">A408+1</f>
        <v>405</v>
      </c>
      <c r="B409" s="312" t="s">
        <v>1480</v>
      </c>
      <c r="C409" s="36" t="str">
        <f aca="false">IF(LEFT(B409,3)="2.5", MID(B409,7,2),LEFT(B409,2))</f>
        <v>63</v>
      </c>
      <c r="D409" s="14" t="s">
        <v>774</v>
      </c>
      <c r="E409" s="333"/>
      <c r="F409" s="27"/>
      <c r="G409" s="27"/>
      <c r="H409" s="27" t="e">
        <f aca="false" t="array" ref="H409:H409">INDEX(Cable_L!$B$3:$B$80,MATCH(1,COUNTIFS(C409,Cable_L!$A$3:$A$80,$D409,Cable_L!$C$3:$C$80),0))</f>
        <v>#NAME?</v>
      </c>
      <c r="I409" s="27"/>
      <c r="J409" s="294" t="e">
        <f aca="false">_xlfn.CONCAT(B409,"  ",H409)</f>
        <v>#NAME?</v>
      </c>
      <c r="K409" s="333"/>
      <c r="L409" s="16"/>
      <c r="M409" s="16"/>
      <c r="N409" s="295"/>
    </row>
    <row r="410" customFormat="false" ht="15" hidden="false" customHeight="false" outlineLevel="0" collapsed="false">
      <c r="A410" s="0" t="n">
        <f aca="false">A409+1</f>
        <v>406</v>
      </c>
      <c r="B410" s="311" t="s">
        <v>1470</v>
      </c>
      <c r="C410" s="36" t="str">
        <f aca="false">IF(LEFT(B410,3)="2.5", MID(B410,7,2),LEFT(B410,2))</f>
        <v>63</v>
      </c>
      <c r="D410" s="14" t="s">
        <v>774</v>
      </c>
      <c r="E410" s="333"/>
      <c r="F410" s="27"/>
      <c r="G410" s="27"/>
      <c r="H410" s="27" t="e">
        <f aca="false" t="array" ref="H410:H410">INDEX(Cable_L!$B$3:$B$80,MATCH(1,COUNTIFS(C410,Cable_L!$A$3:$A$80,$D410,Cable_L!$C$3:$C$80),0))</f>
        <v>#NAME?</v>
      </c>
      <c r="I410" s="27"/>
      <c r="J410" s="294" t="e">
        <f aca="false">_xlfn.CONCAT(B410,"  ",H410)</f>
        <v>#NAME?</v>
      </c>
      <c r="K410" s="333"/>
      <c r="L410" s="16"/>
      <c r="M410" s="16"/>
      <c r="N410" s="295"/>
    </row>
    <row r="411" customFormat="false" ht="15" hidden="false" customHeight="false" outlineLevel="0" collapsed="false">
      <c r="A411" s="0" t="n">
        <f aca="false">A410+1</f>
        <v>407</v>
      </c>
      <c r="B411" s="312" t="s">
        <v>1472</v>
      </c>
      <c r="C411" s="36" t="str">
        <f aca="false">IF(LEFT(B411,3)="2.5", MID(B411,7,2),LEFT(B411,2))</f>
        <v>63</v>
      </c>
      <c r="D411" s="14" t="s">
        <v>774</v>
      </c>
      <c r="E411" s="248"/>
      <c r="F411" s="27"/>
      <c r="G411" s="27"/>
      <c r="H411" s="27" t="e">
        <f aca="false" t="array" ref="H411:H411">INDEX(Cable_L!$B$3:$B$80,MATCH(1,COUNTIFS(C411,Cable_L!$A$3:$A$80,$D411,Cable_L!$C$3:$C$80),0))</f>
        <v>#NAME?</v>
      </c>
      <c r="I411" s="27"/>
      <c r="J411" s="294" t="e">
        <f aca="false">_xlfn.CONCAT(B411,"  ",H411)</f>
        <v>#NAME?</v>
      </c>
      <c r="K411" s="333"/>
      <c r="L411" s="16"/>
      <c r="M411" s="16"/>
      <c r="N411" s="295"/>
    </row>
    <row r="412" customFormat="false" ht="15" hidden="false" customHeight="false" outlineLevel="0" collapsed="false">
      <c r="A412" s="0" t="n">
        <f aca="false">A411+1</f>
        <v>408</v>
      </c>
      <c r="B412" s="312" t="s">
        <v>1474</v>
      </c>
      <c r="C412" s="36" t="str">
        <f aca="false">IF(LEFT(B412,3)="2.5", MID(B412,7,2),LEFT(B412,2))</f>
        <v>63</v>
      </c>
      <c r="D412" s="14" t="s">
        <v>774</v>
      </c>
      <c r="E412" s="248"/>
      <c r="F412" s="27"/>
      <c r="G412" s="27"/>
      <c r="H412" s="27" t="e">
        <f aca="false" t="array" ref="H412:H412">INDEX(Cable_L!$B$3:$B$80,MATCH(1,COUNTIFS(C412,Cable_L!$A$3:$A$80,$D412,Cable_L!$C$3:$C$80),0))</f>
        <v>#NAME?</v>
      </c>
      <c r="I412" s="27"/>
      <c r="J412" s="294" t="e">
        <f aca="false">_xlfn.CONCAT(B412,"  ",H412)</f>
        <v>#NAME?</v>
      </c>
      <c r="K412" s="333"/>
      <c r="L412" s="16"/>
      <c r="M412" s="16"/>
      <c r="N412" s="295"/>
    </row>
    <row r="413" customFormat="false" ht="15" hidden="false" customHeight="false" outlineLevel="0" collapsed="false">
      <c r="A413" s="0" t="n">
        <f aca="false">A412+1</f>
        <v>409</v>
      </c>
      <c r="B413" s="312" t="s">
        <v>1468</v>
      </c>
      <c r="C413" s="36" t="str">
        <f aca="false">IF(LEFT(B413,3)="2.5", MID(B413,7,2),LEFT(B413,2))</f>
        <v>63</v>
      </c>
      <c r="D413" s="14" t="s">
        <v>774</v>
      </c>
      <c r="E413" s="248"/>
      <c r="F413" s="27"/>
      <c r="G413" s="27"/>
      <c r="H413" s="27" t="e">
        <f aca="false" t="array" ref="H413:H413">INDEX(Cable_L!$B$3:$B$80,MATCH(1,COUNTIFS(C413,Cable_L!$A$3:$A$80,$D413,Cable_L!$C$3:$C$80),0))</f>
        <v>#NAME?</v>
      </c>
      <c r="I413" s="27"/>
      <c r="J413" s="294" t="e">
        <f aca="false">_xlfn.CONCAT(B413,"  ",H413)</f>
        <v>#NAME?</v>
      </c>
      <c r="K413" s="333"/>
      <c r="L413" s="16"/>
      <c r="M413" s="16"/>
      <c r="N413" s="295"/>
    </row>
    <row r="414" customFormat="false" ht="15" hidden="false" customHeight="false" outlineLevel="0" collapsed="false">
      <c r="A414" s="0" t="n">
        <f aca="false">A413+1</f>
        <v>410</v>
      </c>
      <c r="B414" s="313" t="s">
        <v>1466</v>
      </c>
      <c r="C414" s="36" t="str">
        <f aca="false">IF(LEFT(B414,3)="2.5", MID(B414,7,2),LEFT(B414,2))</f>
        <v>63</v>
      </c>
      <c r="D414" s="14" t="s">
        <v>774</v>
      </c>
      <c r="E414" s="333"/>
      <c r="F414" s="27"/>
      <c r="G414" s="27"/>
      <c r="H414" s="27" t="e">
        <f aca="false" t="array" ref="H414:H414">INDEX(Cable_L!$B$3:$B$80,MATCH(1,COUNTIFS(C414,Cable_L!$A$3:$A$80,$D414,Cable_L!$C$3:$C$80),0))</f>
        <v>#NAME?</v>
      </c>
      <c r="I414" s="27"/>
      <c r="J414" s="294" t="e">
        <f aca="false">_xlfn.CONCAT(B414,"  ",H414)</f>
        <v>#NAME?</v>
      </c>
      <c r="K414" s="333"/>
      <c r="L414" s="16"/>
      <c r="M414" s="16"/>
      <c r="N414" s="295"/>
    </row>
    <row r="415" customFormat="false" ht="15" hidden="false" customHeight="false" outlineLevel="0" collapsed="false">
      <c r="A415" s="0" t="n">
        <f aca="false">A414+1</f>
        <v>411</v>
      </c>
      <c r="B415" s="314" t="s">
        <v>1486</v>
      </c>
      <c r="C415" s="36" t="str">
        <f aca="false">IF(LEFT(B415,3)="2.5", MID(B415,7,2),LEFT(B415,2))</f>
        <v>63</v>
      </c>
      <c r="D415" s="14" t="s">
        <v>774</v>
      </c>
      <c r="E415" s="248"/>
      <c r="F415" s="27"/>
      <c r="G415" s="27"/>
      <c r="H415" s="27" t="e">
        <f aca="false" t="array" ref="H415:H415">INDEX(Cable_L!$B$3:$B$80,MATCH(1,COUNTIFS(C415,Cable_L!$A$3:$A$80,$D415,Cable_L!$C$3:$C$80),0))</f>
        <v>#NAME?</v>
      </c>
      <c r="I415" s="27"/>
      <c r="J415" s="294" t="e">
        <f aca="false">_xlfn.CONCAT(B415,"  ",H415)</f>
        <v>#NAME?</v>
      </c>
      <c r="K415" s="333"/>
      <c r="L415" s="16"/>
      <c r="M415" s="16"/>
      <c r="N415" s="295"/>
    </row>
    <row r="416" customFormat="false" ht="15" hidden="false" customHeight="false" outlineLevel="0" collapsed="false">
      <c r="A416" s="0" t="n">
        <f aca="false">A415+1</f>
        <v>412</v>
      </c>
      <c r="B416" s="312" t="s">
        <v>1490</v>
      </c>
      <c r="C416" s="36" t="str">
        <f aca="false">IF(LEFT(B416,3)="2.5", MID(B416,7,2),LEFT(B416,2))</f>
        <v>63</v>
      </c>
      <c r="D416" s="14" t="s">
        <v>774</v>
      </c>
      <c r="E416" s="248"/>
      <c r="F416" s="27"/>
      <c r="G416" s="214"/>
      <c r="H416" s="27" t="e">
        <f aca="false" t="array" ref="H416:H416">INDEX(Cable_L!$B$3:$B$80,MATCH(1,COUNTIFS(C416,Cable_L!$A$3:$A$80,$D416,Cable_L!$C$3:$C$80),0))</f>
        <v>#NAME?</v>
      </c>
      <c r="I416" s="27"/>
      <c r="J416" s="294" t="e">
        <f aca="false">_xlfn.CONCAT(B416,"  ",H416)</f>
        <v>#NAME?</v>
      </c>
      <c r="K416" s="333"/>
      <c r="L416" s="16"/>
      <c r="M416" s="16"/>
      <c r="N416" s="295"/>
    </row>
    <row r="417" customFormat="false" ht="15" hidden="false" customHeight="false" outlineLevel="0" collapsed="false">
      <c r="A417" s="0" t="n">
        <f aca="false">A416+1</f>
        <v>413</v>
      </c>
      <c r="B417" s="312" t="s">
        <v>1478</v>
      </c>
      <c r="C417" s="36" t="str">
        <f aca="false">IF(LEFT(B417,3)="2.5", MID(B417,7,2),LEFT(B417,2))</f>
        <v>64</v>
      </c>
      <c r="D417" s="14" t="s">
        <v>774</v>
      </c>
      <c r="E417" s="248"/>
      <c r="F417" s="27"/>
      <c r="G417" s="333"/>
      <c r="H417" s="27" t="e">
        <f aca="false" t="array" ref="H417:H417">INDEX(Cable_L!$B$3:$B$80,MATCH(1,COUNTIFS(C417,Cable_L!$A$3:$A$80,$D417,Cable_L!$C$3:$C$80),0))</f>
        <v>#NAME?</v>
      </c>
      <c r="I417" s="27"/>
      <c r="J417" s="294" t="e">
        <f aca="false">_xlfn.CONCAT(B417,"  ",H417)</f>
        <v>#NAME?</v>
      </c>
      <c r="K417" s="333"/>
      <c r="L417" s="16"/>
      <c r="M417" s="333"/>
      <c r="N417" s="295"/>
    </row>
    <row r="418" customFormat="false" ht="15" hidden="false" customHeight="false" outlineLevel="0" collapsed="false">
      <c r="A418" s="0" t="n">
        <f aca="false">A417+1</f>
        <v>414</v>
      </c>
      <c r="B418" s="312" t="s">
        <v>1476</v>
      </c>
      <c r="C418" s="36" t="str">
        <f aca="false">IF(LEFT(B418,3)="2.5", MID(B418,7,2),LEFT(B418,2))</f>
        <v>64</v>
      </c>
      <c r="D418" s="14" t="s">
        <v>774</v>
      </c>
      <c r="E418" s="333"/>
      <c r="F418" s="27"/>
      <c r="G418" s="333"/>
      <c r="H418" s="27" t="e">
        <f aca="false" t="array" ref="H418:H418">INDEX(Cable_L!$B$3:$B$80,MATCH(1,COUNTIFS(C418,Cable_L!$A$3:$A$80,$D418,Cable_L!$C$3:$C$80),0))</f>
        <v>#NAME?</v>
      </c>
      <c r="I418" s="27"/>
      <c r="J418" s="294" t="e">
        <f aca="false">_xlfn.CONCAT(B418,"  ",H418)</f>
        <v>#NAME?</v>
      </c>
      <c r="K418" s="333"/>
      <c r="L418" s="16"/>
      <c r="M418" s="333"/>
      <c r="N418" s="295"/>
    </row>
    <row r="419" customFormat="false" ht="15" hidden="false" customHeight="false" outlineLevel="0" collapsed="false">
      <c r="A419" s="0" t="n">
        <f aca="false">A418+1</f>
        <v>415</v>
      </c>
      <c r="B419" s="311" t="s">
        <v>1494</v>
      </c>
      <c r="C419" s="36" t="str">
        <f aca="false">IF(LEFT(B419,3)="2.5", MID(B419,7,2),LEFT(B419,2))</f>
        <v>64</v>
      </c>
      <c r="D419" s="14" t="s">
        <v>774</v>
      </c>
      <c r="E419" s="333"/>
      <c r="F419" s="27"/>
      <c r="G419" s="333"/>
      <c r="H419" s="27" t="e">
        <f aca="false" t="array" ref="H419:H419">INDEX(Cable_L!$B$3:$B$80,MATCH(1,COUNTIFS(C419,Cable_L!$A$3:$A$80,$D419,Cable_L!$C$3:$C$80),0))</f>
        <v>#NAME?</v>
      </c>
      <c r="I419" s="27"/>
      <c r="J419" s="294" t="e">
        <f aca="false">_xlfn.CONCAT(B419,"  ",H419)</f>
        <v>#NAME?</v>
      </c>
      <c r="K419" s="333"/>
      <c r="L419" s="16"/>
      <c r="M419" s="333"/>
      <c r="N419" s="295"/>
    </row>
    <row r="420" customFormat="false" ht="15" hidden="false" customHeight="false" outlineLevel="0" collapsed="false">
      <c r="A420" s="0" t="n">
        <f aca="false">A419+1</f>
        <v>416</v>
      </c>
      <c r="B420" s="312" t="s">
        <v>1498</v>
      </c>
      <c r="C420" s="36" t="str">
        <f aca="false">IF(LEFT(B420,3)="2.5", MID(B420,7,2),LEFT(B420,2))</f>
        <v>64</v>
      </c>
      <c r="D420" s="14" t="s">
        <v>774</v>
      </c>
      <c r="E420" s="248"/>
      <c r="F420" s="27"/>
      <c r="G420" s="333"/>
      <c r="H420" s="27" t="e">
        <f aca="false" t="array" ref="H420:H420">INDEX(Cable_L!$B$3:$B$80,MATCH(1,COUNTIFS(C420,Cable_L!$A$3:$A$80,$D420,Cable_L!$C$3:$C$80),0))</f>
        <v>#NAME?</v>
      </c>
      <c r="I420" s="27"/>
      <c r="J420" s="294" t="e">
        <f aca="false">_xlfn.CONCAT(B420,"  ",H420)</f>
        <v>#NAME?</v>
      </c>
      <c r="K420" s="333"/>
      <c r="L420" s="16"/>
      <c r="M420" s="333"/>
      <c r="N420" s="295"/>
    </row>
    <row r="421" customFormat="false" ht="15" hidden="false" customHeight="false" outlineLevel="0" collapsed="false">
      <c r="A421" s="0" t="n">
        <f aca="false">A420+1</f>
        <v>417</v>
      </c>
      <c r="B421" s="312" t="s">
        <v>1482</v>
      </c>
      <c r="C421" s="36" t="str">
        <f aca="false">IF(LEFT(B421,3)="2.5", MID(B421,7,2),LEFT(B421,2))</f>
        <v>64</v>
      </c>
      <c r="D421" s="14" t="s">
        <v>774</v>
      </c>
      <c r="E421" s="248"/>
      <c r="F421" s="27"/>
      <c r="G421" s="333"/>
      <c r="H421" s="27" t="e">
        <f aca="false" t="array" ref="H421:H421">INDEX(Cable_L!$B$3:$B$80,MATCH(1,COUNTIFS(C421,Cable_L!$A$3:$A$80,$D421,Cable_L!$C$3:$C$80),0))</f>
        <v>#NAME?</v>
      </c>
      <c r="I421" s="27"/>
      <c r="J421" s="294" t="e">
        <f aca="false">_xlfn.CONCAT(B421,"  ",H421)</f>
        <v>#NAME?</v>
      </c>
      <c r="K421" s="333"/>
      <c r="L421" s="16"/>
      <c r="M421" s="333"/>
      <c r="N421" s="295"/>
    </row>
    <row r="422" customFormat="false" ht="15" hidden="false" customHeight="false" outlineLevel="0" collapsed="false">
      <c r="A422" s="0" t="n">
        <f aca="false">A421+1</f>
        <v>418</v>
      </c>
      <c r="B422" s="312" t="s">
        <v>1484</v>
      </c>
      <c r="C422" s="36" t="str">
        <f aca="false">IF(LEFT(B422,3)="2.5", MID(B422,7,2),LEFT(B422,2))</f>
        <v>64</v>
      </c>
      <c r="D422" s="14" t="s">
        <v>774</v>
      </c>
      <c r="E422" s="248"/>
      <c r="F422" s="27"/>
      <c r="G422" s="333"/>
      <c r="H422" s="27" t="e">
        <f aca="false" t="array" ref="H422:H422">INDEX(Cable_L!$B$3:$B$80,MATCH(1,COUNTIFS(C422,Cable_L!$A$3:$A$80,$D422,Cable_L!$C$3:$C$80),0))</f>
        <v>#NAME?</v>
      </c>
      <c r="I422" s="27"/>
      <c r="J422" s="294" t="e">
        <f aca="false">_xlfn.CONCAT(B422,"  ",H422)</f>
        <v>#NAME?</v>
      </c>
      <c r="K422" s="333"/>
      <c r="L422" s="16"/>
      <c r="M422" s="333"/>
      <c r="N422" s="295"/>
    </row>
    <row r="423" customFormat="false" ht="15" hidden="false" customHeight="false" outlineLevel="0" collapsed="false">
      <c r="A423" s="0" t="n">
        <f aca="false">A422+1</f>
        <v>419</v>
      </c>
      <c r="B423" s="313" t="s">
        <v>1462</v>
      </c>
      <c r="C423" s="36" t="str">
        <f aca="false">IF(LEFT(B423,3)="2.5", MID(B423,7,2),LEFT(B423,2))</f>
        <v>64</v>
      </c>
      <c r="D423" s="14" t="s">
        <v>774</v>
      </c>
      <c r="E423" s="333"/>
      <c r="F423" s="27"/>
      <c r="G423" s="333"/>
      <c r="H423" s="27" t="e">
        <f aca="false" t="array" ref="H423:H423">INDEX(Cable_L!$B$3:$B$80,MATCH(1,COUNTIFS(C423,Cable_L!$A$3:$A$80,$D423,Cable_L!$C$3:$C$80),0))</f>
        <v>#NAME?</v>
      </c>
      <c r="I423" s="27"/>
      <c r="J423" s="294" t="e">
        <f aca="false">_xlfn.CONCAT(B423,"  ",H423)</f>
        <v>#NAME?</v>
      </c>
      <c r="K423" s="333"/>
      <c r="L423" s="16"/>
      <c r="M423" s="333"/>
      <c r="N423" s="295"/>
    </row>
    <row r="424" customFormat="false" ht="15" hidden="false" customHeight="false" outlineLevel="0" collapsed="false">
      <c r="A424" s="0" t="n">
        <f aca="false">A423+1</f>
        <v>420</v>
      </c>
      <c r="B424" s="314" t="s">
        <v>1460</v>
      </c>
      <c r="C424" s="36" t="str">
        <f aca="false">IF(LEFT(B424,3)="2.5", MID(B424,7,2),LEFT(B424,2))</f>
        <v>64</v>
      </c>
      <c r="D424" s="14" t="s">
        <v>774</v>
      </c>
      <c r="E424" s="248"/>
      <c r="F424" s="27"/>
      <c r="G424" s="248"/>
      <c r="H424" s="27" t="e">
        <f aca="false" t="array" ref="H424:H424">INDEX(Cable_L!$B$3:$B$80,MATCH(1,COUNTIFS(C424,Cable_L!$A$3:$A$80,$D424,Cable_L!$C$3:$C$80),0))</f>
        <v>#NAME?</v>
      </c>
      <c r="I424" s="27"/>
      <c r="J424" s="294" t="e">
        <f aca="false">_xlfn.CONCAT(B424,"  ",H424)</f>
        <v>#NAME?</v>
      </c>
      <c r="K424" s="333"/>
      <c r="L424" s="16"/>
      <c r="M424" s="333"/>
      <c r="N424" s="295"/>
    </row>
    <row r="425" customFormat="false" ht="15" hidden="false" customHeight="false" outlineLevel="0" collapsed="false">
      <c r="A425" s="0" t="n">
        <f aca="false">A424+1</f>
        <v>421</v>
      </c>
      <c r="B425" s="317" t="s">
        <v>1616</v>
      </c>
      <c r="C425" s="36" t="str">
        <f aca="false">IF(LEFT(B425,3)="2.5", MID(B425,7,2),LEFT(B425,2))</f>
        <v>65</v>
      </c>
      <c r="D425" s="14" t="s">
        <v>774</v>
      </c>
      <c r="E425" s="248"/>
      <c r="F425" s="27"/>
      <c r="G425" s="214"/>
      <c r="H425" s="27" t="e">
        <f aca="false" t="array" ref="H425:H425">INDEX(Cable_L!$B$3:$B$80,MATCH(1,COUNTIFS(C425,Cable_L!$A$3:$A$80,$D425,Cable_L!$C$3:$C$80),0))</f>
        <v>#NAME?</v>
      </c>
      <c r="I425" s="27"/>
      <c r="J425" s="294" t="e">
        <f aca="false">_xlfn.CONCAT(B425,"  ",H425)</f>
        <v>#NAME?</v>
      </c>
      <c r="K425" s="333"/>
      <c r="L425" s="16"/>
      <c r="M425" s="16"/>
      <c r="N425" s="295"/>
    </row>
    <row r="426" customFormat="false" ht="15" hidden="false" customHeight="false" outlineLevel="0" collapsed="false">
      <c r="A426" s="0" t="n">
        <f aca="false">A425+1</f>
        <v>422</v>
      </c>
      <c r="B426" s="317" t="s">
        <v>1615</v>
      </c>
      <c r="C426" s="36" t="str">
        <f aca="false">IF(LEFT(B426,3)="2.5", MID(B426,7,2),LEFT(B426,2))</f>
        <v>65</v>
      </c>
      <c r="D426" s="14" t="s">
        <v>774</v>
      </c>
      <c r="E426" s="333"/>
      <c r="F426" s="27"/>
      <c r="G426" s="27"/>
      <c r="H426" s="27" t="e">
        <f aca="false" t="array" ref="H426:H426">INDEX(Cable_L!$B$3:$B$80,MATCH(1,COUNTIFS(C426,Cable_L!$A$3:$A$80,$D426,Cable_L!$C$3:$C$80),0))</f>
        <v>#NAME?</v>
      </c>
      <c r="I426" s="27"/>
      <c r="J426" s="294" t="e">
        <f aca="false">_xlfn.CONCAT(B426,"  ",H426)</f>
        <v>#NAME?</v>
      </c>
      <c r="K426" s="333"/>
      <c r="L426" s="16"/>
      <c r="M426" s="16"/>
      <c r="N426" s="295"/>
    </row>
    <row r="427" customFormat="false" ht="15" hidden="false" customHeight="false" outlineLevel="0" collapsed="false">
      <c r="A427" s="0" t="n">
        <f aca="false">A426+1</f>
        <v>423</v>
      </c>
      <c r="B427" s="317" t="s">
        <v>1618</v>
      </c>
      <c r="C427" s="36" t="str">
        <f aca="false">IF(LEFT(B427,3)="2.5", MID(B427,7,2),LEFT(B427,2))</f>
        <v>65</v>
      </c>
      <c r="D427" s="14" t="s">
        <v>774</v>
      </c>
      <c r="E427" s="333"/>
      <c r="F427" s="27"/>
      <c r="G427" s="27"/>
      <c r="H427" s="27" t="e">
        <f aca="false" t="array" ref="H427:H427">INDEX(Cable_L!$B$3:$B$80,MATCH(1,COUNTIFS(C427,Cable_L!$A$3:$A$80,$D427,Cable_L!$C$3:$C$80),0))</f>
        <v>#NAME?</v>
      </c>
      <c r="I427" s="27"/>
      <c r="J427" s="294" t="e">
        <f aca="false">_xlfn.CONCAT(B427,"  ",H427)</f>
        <v>#NAME?</v>
      </c>
      <c r="K427" s="333"/>
      <c r="L427" s="16"/>
      <c r="M427" s="16"/>
      <c r="N427" s="295"/>
    </row>
    <row r="428" customFormat="false" ht="15" hidden="false" customHeight="false" outlineLevel="0" collapsed="false">
      <c r="A428" s="0" t="n">
        <f aca="false">A427+1</f>
        <v>424</v>
      </c>
      <c r="B428" s="320" t="s">
        <v>1619</v>
      </c>
      <c r="C428" s="36" t="str">
        <f aca="false">IF(LEFT(B428,3)="2.5", MID(B428,7,2),LEFT(B428,2))</f>
        <v>65</v>
      </c>
      <c r="D428" s="14" t="s">
        <v>774</v>
      </c>
      <c r="E428" s="333"/>
      <c r="F428" s="27"/>
      <c r="G428" s="27"/>
      <c r="H428" s="27" t="e">
        <f aca="false" t="array" ref="H428:H428">INDEX(Cable_L!$B$3:$B$80,MATCH(1,COUNTIFS(C428,Cable_L!$A$3:$A$80,$D428,Cable_L!$C$3:$C$80),0))</f>
        <v>#NAME?</v>
      </c>
      <c r="I428" s="27"/>
      <c r="J428" s="294" t="e">
        <f aca="false">_xlfn.CONCAT(B428,"  ",H428)</f>
        <v>#NAME?</v>
      </c>
      <c r="K428" s="333"/>
      <c r="L428" s="16"/>
      <c r="M428" s="16"/>
      <c r="N428" s="295"/>
    </row>
    <row r="429" customFormat="false" ht="15" hidden="false" customHeight="false" outlineLevel="0" collapsed="false">
      <c r="A429" s="0" t="n">
        <f aca="false">A428+1</f>
        <v>425</v>
      </c>
      <c r="B429" s="317" t="s">
        <v>1617</v>
      </c>
      <c r="C429" s="36" t="str">
        <f aca="false">IF(LEFT(B429,3)="2.5", MID(B429,7,2),LEFT(B429,2))</f>
        <v>65</v>
      </c>
      <c r="D429" s="14" t="s">
        <v>774</v>
      </c>
      <c r="E429" s="248"/>
      <c r="F429" s="27"/>
      <c r="G429" s="27"/>
      <c r="H429" s="27" t="e">
        <f aca="false" t="array" ref="H429:H429">INDEX(Cable_L!$B$3:$B$80,MATCH(1,COUNTIFS(C429,Cable_L!$A$3:$A$80,$D429,Cable_L!$C$3:$C$80),0))</f>
        <v>#NAME?</v>
      </c>
      <c r="I429" s="27"/>
      <c r="J429" s="294" t="e">
        <f aca="false">_xlfn.CONCAT(B429,"  ",H429)</f>
        <v>#NAME?</v>
      </c>
      <c r="K429" s="333"/>
      <c r="L429" s="16"/>
      <c r="M429" s="16"/>
      <c r="N429" s="295"/>
    </row>
    <row r="430" customFormat="false" ht="15" hidden="false" customHeight="false" outlineLevel="0" collapsed="false">
      <c r="A430" s="0" t="n">
        <f aca="false">A429+1</f>
        <v>426</v>
      </c>
      <c r="B430" s="317" t="s">
        <v>1614</v>
      </c>
      <c r="C430" s="36" t="str">
        <f aca="false">IF(LEFT(B430,3)="2.5", MID(B430,7,2),LEFT(B430,2))</f>
        <v>65</v>
      </c>
      <c r="D430" s="14" t="s">
        <v>774</v>
      </c>
      <c r="E430" s="248"/>
      <c r="F430" s="27"/>
      <c r="G430" s="27"/>
      <c r="H430" s="27" t="e">
        <f aca="false" t="array" ref="H430:H430">INDEX(Cable_L!$B$3:$B$80,MATCH(1,COUNTIFS(C430,Cable_L!$A$3:$A$80,$D430,Cable_L!$C$3:$C$80),0))</f>
        <v>#NAME?</v>
      </c>
      <c r="I430" s="27"/>
      <c r="J430" s="294" t="e">
        <f aca="false">_xlfn.CONCAT(B430,"  ",H430)</f>
        <v>#NAME?</v>
      </c>
      <c r="K430" s="333"/>
      <c r="L430" s="16"/>
      <c r="M430" s="16"/>
      <c r="N430" s="295"/>
    </row>
    <row r="431" customFormat="false" ht="15" hidden="false" customHeight="false" outlineLevel="0" collapsed="false">
      <c r="A431" s="0" t="n">
        <f aca="false">A430+1</f>
        <v>427</v>
      </c>
      <c r="B431" s="317" t="s">
        <v>1621</v>
      </c>
      <c r="C431" s="36" t="str">
        <f aca="false">IF(LEFT(B431,3)="2.5", MID(B431,7,2),LEFT(B431,2))</f>
        <v>66</v>
      </c>
      <c r="D431" s="14" t="s">
        <v>774</v>
      </c>
      <c r="E431" s="248"/>
      <c r="F431" s="27"/>
      <c r="G431" s="27"/>
      <c r="H431" s="27" t="e">
        <f aca="false" t="array" ref="H431:H431">INDEX(Cable_L!$B$3:$B$80,MATCH(1,COUNTIFS(C431,Cable_L!$A$3:$A$80,$D431,Cable_L!$C$3:$C$80),0))</f>
        <v>#NAME?</v>
      </c>
      <c r="I431" s="27"/>
      <c r="J431" s="294" t="e">
        <f aca="false">_xlfn.CONCAT(B431,"  ",H431)</f>
        <v>#NAME?</v>
      </c>
      <c r="K431" s="333"/>
      <c r="L431" s="16"/>
      <c r="M431" s="16"/>
      <c r="N431" s="295"/>
    </row>
    <row r="432" customFormat="false" ht="15" hidden="false" customHeight="false" outlineLevel="0" collapsed="false">
      <c r="A432" s="0" t="n">
        <f aca="false">A431+1</f>
        <v>428</v>
      </c>
      <c r="B432" s="318" t="s">
        <v>1623</v>
      </c>
      <c r="C432" s="36" t="str">
        <f aca="false">IF(LEFT(B432,3)="2.5", MID(B432,7,2),LEFT(B432,2))</f>
        <v>66</v>
      </c>
      <c r="D432" s="14" t="s">
        <v>774</v>
      </c>
      <c r="E432" s="333"/>
      <c r="F432" s="27"/>
      <c r="G432" s="27"/>
      <c r="H432" s="27" t="e">
        <f aca="false" t="array" ref="H432:H432">INDEX(Cable_L!$B$3:$B$80,MATCH(1,COUNTIFS(C432,Cable_L!$A$3:$A$80,$D432,Cable_L!$C$3:$C$80),0))</f>
        <v>#NAME?</v>
      </c>
      <c r="I432" s="27"/>
      <c r="J432" s="294" t="e">
        <f aca="false">_xlfn.CONCAT(B432,"  ",H432)</f>
        <v>#NAME?</v>
      </c>
      <c r="K432" s="333"/>
      <c r="L432" s="16"/>
      <c r="M432" s="16"/>
      <c r="N432" s="295"/>
    </row>
    <row r="433" customFormat="false" ht="15" hidden="false" customHeight="false" outlineLevel="0" collapsed="false">
      <c r="A433" s="0" t="n">
        <f aca="false">A432+1</f>
        <v>429</v>
      </c>
      <c r="B433" s="319" t="s">
        <v>1624</v>
      </c>
      <c r="C433" s="36" t="str">
        <f aca="false">IF(LEFT(B433,3)="2.5", MID(B433,7,2),LEFT(B433,2))</f>
        <v>66</v>
      </c>
      <c r="D433" s="14" t="s">
        <v>774</v>
      </c>
      <c r="E433" s="248"/>
      <c r="F433" s="27"/>
      <c r="G433" s="27"/>
      <c r="H433" s="27" t="e">
        <f aca="false" t="array" ref="H433:H433">INDEX(Cable_L!$B$3:$B$80,MATCH(1,COUNTIFS(C433,Cable_L!$A$3:$A$80,$D433,Cable_L!$C$3:$C$80),0))</f>
        <v>#NAME?</v>
      </c>
      <c r="I433" s="27"/>
      <c r="J433" s="294" t="e">
        <f aca="false">_xlfn.CONCAT(B433,"  ",H433)</f>
        <v>#NAME?</v>
      </c>
      <c r="K433" s="333"/>
      <c r="L433" s="16"/>
      <c r="M433" s="16"/>
      <c r="N433" s="295"/>
    </row>
    <row r="434" customFormat="false" ht="15" hidden="false" customHeight="false" outlineLevel="0" collapsed="false">
      <c r="A434" s="0" t="n">
        <f aca="false">A433+1</f>
        <v>430</v>
      </c>
      <c r="B434" s="317" t="s">
        <v>1622</v>
      </c>
      <c r="C434" s="36" t="str">
        <f aca="false">IF(LEFT(B434,3)="2.5", MID(B434,7,2),LEFT(B434,2))</f>
        <v>66</v>
      </c>
      <c r="D434" s="14" t="s">
        <v>774</v>
      </c>
      <c r="E434" s="248"/>
      <c r="F434" s="27"/>
      <c r="G434" s="214"/>
      <c r="H434" s="27" t="e">
        <f aca="false" t="array" ref="H434:H434">INDEX(Cable_L!$B$3:$B$80,MATCH(1,COUNTIFS(C434,Cable_L!$A$3:$A$80,$D434,Cable_L!$C$3:$C$80),0))</f>
        <v>#NAME?</v>
      </c>
      <c r="I434" s="27"/>
      <c r="J434" s="294" t="e">
        <f aca="false">_xlfn.CONCAT(B434,"  ",H434)</f>
        <v>#NAME?</v>
      </c>
      <c r="K434" s="333"/>
      <c r="L434" s="16"/>
      <c r="M434" s="16"/>
      <c r="N434" s="295"/>
    </row>
    <row r="435" customFormat="false" ht="15" hidden="false" customHeight="false" outlineLevel="0" collapsed="false">
      <c r="A435" s="0" t="n">
        <f aca="false">A434+1</f>
        <v>431</v>
      </c>
      <c r="B435" s="317" t="s">
        <v>1620</v>
      </c>
      <c r="C435" s="36" t="str">
        <f aca="false">IF(LEFT(B435,3)="2.5", MID(B435,7,2),LEFT(B435,2))</f>
        <v>66</v>
      </c>
      <c r="D435" s="14" t="s">
        <v>774</v>
      </c>
      <c r="E435" s="248"/>
      <c r="F435" s="27"/>
      <c r="G435" s="27"/>
      <c r="H435" s="27" t="e">
        <f aca="false" t="array" ref="H435:H435">INDEX(Cable_L!$B$3:$B$80,MATCH(1,COUNTIFS(C435,Cable_L!$A$3:$A$80,$D435,Cable_L!$C$3:$C$80),0))</f>
        <v>#NAME?</v>
      </c>
      <c r="I435" s="27"/>
      <c r="J435" s="294" t="e">
        <f aca="false">_xlfn.CONCAT(B435,"  ",H435)</f>
        <v>#NAME?</v>
      </c>
      <c r="K435" s="333"/>
      <c r="L435" s="16"/>
      <c r="M435" s="16"/>
      <c r="N435" s="295"/>
    </row>
    <row r="436" customFormat="false" ht="15" hidden="false" customHeight="false" outlineLevel="0" collapsed="false">
      <c r="A436" s="0" t="n">
        <f aca="false">A435+1</f>
        <v>432</v>
      </c>
      <c r="B436" s="317" t="s">
        <v>1627</v>
      </c>
      <c r="C436" s="36" t="str">
        <f aca="false">IF(LEFT(B436,3)="2.5", MID(B436,7,2),LEFT(B436,2))</f>
        <v>67</v>
      </c>
      <c r="D436" s="14" t="s">
        <v>774</v>
      </c>
      <c r="E436" s="333"/>
      <c r="F436" s="27"/>
      <c r="G436" s="27"/>
      <c r="H436" s="27" t="e">
        <f aca="false" t="array" ref="H436:H436">INDEX(Cable_L!$B$3:$B$80,MATCH(1,COUNTIFS(C436,Cable_L!$A$3:$A$80,$D436,Cable_L!$C$3:$C$80),0))</f>
        <v>#NAME?</v>
      </c>
      <c r="I436" s="27"/>
      <c r="J436" s="294" t="e">
        <f aca="false">_xlfn.CONCAT(B436,"  ",H436)</f>
        <v>#NAME?</v>
      </c>
      <c r="K436" s="333"/>
      <c r="L436" s="16"/>
      <c r="M436" s="16"/>
      <c r="N436" s="295"/>
    </row>
    <row r="437" customFormat="false" ht="15" hidden="false" customHeight="false" outlineLevel="0" collapsed="false">
      <c r="A437" s="0" t="n">
        <f aca="false">A436+1</f>
        <v>433</v>
      </c>
      <c r="B437" s="317" t="s">
        <v>1628</v>
      </c>
      <c r="C437" s="36" t="str">
        <f aca="false">IF(LEFT(B437,3)="2.5", MID(B437,7,2),LEFT(B437,2))</f>
        <v>67</v>
      </c>
      <c r="D437" s="14" t="s">
        <v>774</v>
      </c>
      <c r="E437" s="248"/>
      <c r="F437" s="27"/>
      <c r="G437" s="214"/>
      <c r="H437" s="27" t="e">
        <f aca="false" t="array" ref="H437:H437">INDEX(Cable_L!$B$3:$B$80,MATCH(1,COUNTIFS(C437,Cable_L!$A$3:$A$80,$D437,Cable_L!$C$3:$C$80),0))</f>
        <v>#NAME?</v>
      </c>
      <c r="I437" s="27"/>
      <c r="J437" s="294" t="e">
        <f aca="false">_xlfn.CONCAT(B437,"  ",H437)</f>
        <v>#NAME?</v>
      </c>
      <c r="K437" s="333"/>
      <c r="L437" s="16"/>
      <c r="M437" s="16"/>
      <c r="N437" s="295"/>
    </row>
    <row r="438" customFormat="false" ht="15" hidden="false" customHeight="false" outlineLevel="0" collapsed="false">
      <c r="A438" s="0" t="n">
        <f aca="false">A437+1</f>
        <v>434</v>
      </c>
      <c r="B438" s="320" t="s">
        <v>1626</v>
      </c>
      <c r="C438" s="36" t="str">
        <f aca="false">IF(LEFT(B438,3)="2.5", MID(B438,7,2),LEFT(B438,2))</f>
        <v>67</v>
      </c>
      <c r="D438" s="14" t="s">
        <v>774</v>
      </c>
      <c r="E438" s="333"/>
      <c r="F438" s="27"/>
      <c r="G438" s="27"/>
      <c r="H438" s="27" t="e">
        <f aca="false" t="array" ref="H438:H438">INDEX(Cable_L!$B$3:$B$80,MATCH(1,COUNTIFS(C438,Cable_L!$A$3:$A$80,$D438,Cable_L!$C$3:$C$80),0))</f>
        <v>#NAME?</v>
      </c>
      <c r="I438" s="27"/>
      <c r="J438" s="294" t="e">
        <f aca="false">_xlfn.CONCAT(B438,"  ",H438)</f>
        <v>#NAME?</v>
      </c>
      <c r="K438" s="333"/>
      <c r="L438" s="16"/>
      <c r="M438" s="16"/>
      <c r="N438" s="295"/>
    </row>
    <row r="439" customFormat="false" ht="15" hidden="false" customHeight="false" outlineLevel="0" collapsed="false">
      <c r="A439" s="0" t="n">
        <f aca="false">A438+1</f>
        <v>435</v>
      </c>
      <c r="B439" s="317" t="s">
        <v>1625</v>
      </c>
      <c r="C439" s="36" t="str">
        <f aca="false">IF(LEFT(B439,3)="2.5", MID(B439,7,2),LEFT(B439,2))</f>
        <v>67</v>
      </c>
      <c r="D439" s="14" t="s">
        <v>774</v>
      </c>
      <c r="E439" s="248"/>
      <c r="F439" s="27"/>
      <c r="G439" s="27"/>
      <c r="H439" s="27" t="e">
        <f aca="false" t="array" ref="H439:H439">INDEX(Cable_L!$B$3:$B$80,MATCH(1,COUNTIFS(C439,Cable_L!$A$3:$A$80,$D439,Cable_L!$C$3:$C$80),0))</f>
        <v>#NAME?</v>
      </c>
      <c r="I439" s="27"/>
      <c r="J439" s="294" t="e">
        <f aca="false">_xlfn.CONCAT(B439,"  ",H439)</f>
        <v>#NAME?</v>
      </c>
      <c r="K439" s="333"/>
      <c r="L439" s="16"/>
      <c r="M439" s="16"/>
      <c r="N439" s="295"/>
    </row>
    <row r="440" customFormat="false" ht="15" hidden="false" customHeight="false" outlineLevel="0" collapsed="false">
      <c r="A440" s="0" t="n">
        <f aca="false">A439+1</f>
        <v>436</v>
      </c>
      <c r="B440" s="298" t="s">
        <v>549</v>
      </c>
      <c r="C440" s="36" t="str">
        <f aca="false">IF(LEFT(B440,3)="2.5", MID(B440,7,2),LEFT(B440,2))</f>
        <v>7 </v>
      </c>
      <c r="D440" s="31" t="s">
        <v>58</v>
      </c>
      <c r="E440" s="68"/>
      <c r="F440" s="31"/>
      <c r="G440" s="31"/>
      <c r="H440" s="27" t="e">
        <f aca="false" t="array" ref="H440:H440">INDEX(Cable_L!$B$3:$B$80,MATCH(1,COUNTIFS(C440,Cable_L!$A$3:$A$80,$D440,Cable_L!$C$3:$C$80),0))</f>
        <v>#NAME?</v>
      </c>
      <c r="I440" s="27"/>
      <c r="J440" s="294" t="e">
        <f aca="false">_xlfn.CONCAT(B440,"  ",H440)</f>
        <v>#NAME?</v>
      </c>
      <c r="K440" s="297"/>
      <c r="L440" s="31"/>
      <c r="M440" s="31"/>
      <c r="N440" s="295"/>
    </row>
    <row r="441" customFormat="false" ht="15" hidden="false" customHeight="false" outlineLevel="0" collapsed="false">
      <c r="A441" s="0" t="n">
        <f aca="false">A440+1</f>
        <v>437</v>
      </c>
      <c r="B441" s="298" t="s">
        <v>529</v>
      </c>
      <c r="C441" s="36" t="str">
        <f aca="false">IF(LEFT(B441,3)="2.5", MID(B441,7,2),LEFT(B441,2))</f>
        <v>7 </v>
      </c>
      <c r="D441" s="31" t="s">
        <v>58</v>
      </c>
      <c r="E441" s="68"/>
      <c r="F441" s="31"/>
      <c r="G441" s="31"/>
      <c r="H441" s="27" t="e">
        <f aca="false" t="array" ref="H441:H441">INDEX(Cable_L!$B$3:$B$80,MATCH(1,COUNTIFS(C441,Cable_L!$A$3:$A$80,$D441,Cable_L!$C$3:$C$80),0))</f>
        <v>#NAME?</v>
      </c>
      <c r="I441" s="27"/>
      <c r="J441" s="294" t="e">
        <f aca="false">_xlfn.CONCAT(B441,"  ",H441)</f>
        <v>#NAME?</v>
      </c>
      <c r="K441" s="297"/>
      <c r="L441" s="31"/>
      <c r="M441" s="31"/>
      <c r="N441" s="295"/>
    </row>
    <row r="442" customFormat="false" ht="15" hidden="false" customHeight="false" outlineLevel="0" collapsed="false">
      <c r="A442" s="0" t="n">
        <f aca="false">A441+1</f>
        <v>438</v>
      </c>
      <c r="B442" s="301" t="s">
        <v>509</v>
      </c>
      <c r="C442" s="36" t="str">
        <f aca="false">IF(LEFT(B442,3)="2.5", MID(B442,7,2),LEFT(B442,2))</f>
        <v>7 </v>
      </c>
      <c r="D442" s="31" t="s">
        <v>58</v>
      </c>
      <c r="E442" s="302"/>
      <c r="F442" s="31"/>
      <c r="G442" s="31"/>
      <c r="H442" s="27" t="e">
        <f aca="false" t="array" ref="H442:H442">INDEX(Cable_L!$B$3:$B$80,MATCH(1,COUNTIFS(C442,Cable_L!$A$3:$A$80,$D442,Cable_L!$C$3:$C$80),0))</f>
        <v>#NAME?</v>
      </c>
      <c r="I442" s="27"/>
      <c r="J442" s="294" t="e">
        <f aca="false">_xlfn.CONCAT(B442,"  ",H442)</f>
        <v>#NAME?</v>
      </c>
      <c r="K442" s="297"/>
      <c r="L442" s="31"/>
      <c r="M442" s="31"/>
      <c r="N442" s="295"/>
    </row>
    <row r="443" customFormat="false" ht="15" hidden="false" customHeight="false" outlineLevel="0" collapsed="false">
      <c r="A443" s="0" t="n">
        <f aca="false">A442+1</f>
        <v>439</v>
      </c>
      <c r="B443" s="296" t="s">
        <v>515</v>
      </c>
      <c r="C443" s="36" t="str">
        <f aca="false">IF(LEFT(B443,3)="2.5", MID(B443,7,2),LEFT(B443,2))</f>
        <v>7 </v>
      </c>
      <c r="D443" s="31" t="s">
        <v>58</v>
      </c>
      <c r="E443" s="68"/>
      <c r="F443" s="31"/>
      <c r="G443" s="31"/>
      <c r="H443" s="27" t="e">
        <f aca="false" t="array" ref="H443:H443">INDEX(Cable_L!$B$3:$B$80,MATCH(1,COUNTIFS(C443,Cable_L!$A$3:$A$80,$D443,Cable_L!$C$3:$C$80),0))</f>
        <v>#NAME?</v>
      </c>
      <c r="I443" s="27"/>
      <c r="J443" s="294" t="e">
        <f aca="false">_xlfn.CONCAT(B443,"  ",H443)</f>
        <v>#NAME?</v>
      </c>
      <c r="K443" s="297"/>
      <c r="L443" s="31"/>
      <c r="M443" s="31"/>
      <c r="N443" s="295"/>
    </row>
    <row r="444" customFormat="false" ht="15" hidden="false" customHeight="false" outlineLevel="0" collapsed="false">
      <c r="A444" s="0" t="n">
        <f aca="false">A443+1</f>
        <v>440</v>
      </c>
      <c r="B444" s="298" t="s">
        <v>555</v>
      </c>
      <c r="C444" s="36" t="str">
        <f aca="false">IF(LEFT(B444,3)="2.5", MID(B444,7,2),LEFT(B444,2))</f>
        <v>7 </v>
      </c>
      <c r="D444" s="31" t="s">
        <v>58</v>
      </c>
      <c r="E444" s="68"/>
      <c r="F444" s="31"/>
      <c r="G444" s="31"/>
      <c r="H444" s="27" t="e">
        <f aca="false" t="array" ref="H444:H444">INDEX(Cable_L!$B$3:$B$80,MATCH(1,COUNTIFS(C444,Cable_L!$A$3:$A$80,$D444,Cable_L!$C$3:$C$80),0))</f>
        <v>#NAME?</v>
      </c>
      <c r="I444" s="27"/>
      <c r="J444" s="294" t="e">
        <f aca="false">_xlfn.CONCAT(B444,"  ",H444)</f>
        <v>#NAME?</v>
      </c>
      <c r="K444" s="297"/>
      <c r="L444" s="31"/>
      <c r="M444" s="31"/>
      <c r="N444" s="295"/>
    </row>
    <row r="445" customFormat="false" ht="15" hidden="false" customHeight="false" outlineLevel="0" collapsed="false">
      <c r="A445" s="0" t="n">
        <f aca="false">A444+1</f>
        <v>441</v>
      </c>
      <c r="B445" s="298" t="s">
        <v>535</v>
      </c>
      <c r="C445" s="36" t="str">
        <f aca="false">IF(LEFT(B445,3)="2.5", MID(B445,7,2),LEFT(B445,2))</f>
        <v>7 </v>
      </c>
      <c r="D445" s="31" t="s">
        <v>58</v>
      </c>
      <c r="E445" s="68"/>
      <c r="F445" s="31"/>
      <c r="G445" s="31"/>
      <c r="H445" s="27" t="e">
        <f aca="false" t="array" ref="H445:H445">INDEX(Cable_L!$B$3:$B$80,MATCH(1,COUNTIFS(C445,Cable_L!$A$3:$A$80,$D445,Cable_L!$C$3:$C$80),0))</f>
        <v>#NAME?</v>
      </c>
      <c r="I445" s="27"/>
      <c r="J445" s="294" t="e">
        <f aca="false">_xlfn.CONCAT(B445,"  ",H445)</f>
        <v>#NAME?</v>
      </c>
      <c r="K445" s="297"/>
      <c r="L445" s="31"/>
      <c r="M445" s="31"/>
      <c r="N445" s="295"/>
    </row>
    <row r="446" customFormat="false" ht="15" hidden="false" customHeight="false" outlineLevel="0" collapsed="false">
      <c r="A446" s="0" t="n">
        <f aca="false">A445+1</f>
        <v>442</v>
      </c>
      <c r="B446" s="298" t="s">
        <v>558</v>
      </c>
      <c r="C446" s="36" t="str">
        <f aca="false">IF(LEFT(B446,3)="2.5", MID(B446,7,2),LEFT(B446,2))</f>
        <v>7 </v>
      </c>
      <c r="D446" s="31" t="s">
        <v>58</v>
      </c>
      <c r="E446" s="68"/>
      <c r="F446" s="31"/>
      <c r="G446" s="31"/>
      <c r="H446" s="27" t="e">
        <f aca="false" t="array" ref="H446:H446">INDEX(Cable_L!$B$3:$B$80,MATCH(1,COUNTIFS(C446,Cable_L!$A$3:$A$80,$D446,Cable_L!$C$3:$C$80),0))</f>
        <v>#NAME?</v>
      </c>
      <c r="I446" s="27"/>
      <c r="J446" s="294" t="e">
        <f aca="false">_xlfn.CONCAT(B446,"  ",H446)</f>
        <v>#NAME?</v>
      </c>
      <c r="K446" s="297"/>
      <c r="L446" s="31"/>
      <c r="M446" s="31"/>
      <c r="N446" s="295"/>
    </row>
    <row r="447" customFormat="false" ht="15" hidden="false" customHeight="false" outlineLevel="0" collapsed="false">
      <c r="A447" s="0" t="n">
        <f aca="false">A446+1</f>
        <v>443</v>
      </c>
      <c r="B447" s="307" t="s">
        <v>623</v>
      </c>
      <c r="C447" s="36" t="str">
        <f aca="false">IF(LEFT(B447,3)="2.5", MID(B447,7,2),LEFT(B447,2))</f>
        <v>8 </v>
      </c>
      <c r="D447" s="31" t="s">
        <v>58</v>
      </c>
      <c r="E447" s="302"/>
      <c r="F447" s="31"/>
      <c r="G447" s="31"/>
      <c r="H447" s="27" t="e">
        <f aca="false" t="array" ref="H447:H447">INDEX(Cable_L!$B$3:$B$80,MATCH(1,COUNTIFS(C447,Cable_L!$A$3:$A$80,$D447,Cable_L!$C$3:$C$80),0))</f>
        <v>#NAME?</v>
      </c>
      <c r="I447" s="27"/>
      <c r="J447" s="294" t="e">
        <f aca="false">_xlfn.CONCAT(B447,"  ",H447)</f>
        <v>#NAME?</v>
      </c>
      <c r="K447" s="297"/>
      <c r="L447" s="31"/>
      <c r="M447" s="31"/>
      <c r="N447" s="295"/>
    </row>
    <row r="448" customFormat="false" ht="15" hidden="false" customHeight="false" outlineLevel="0" collapsed="false">
      <c r="A448" s="0" t="n">
        <f aca="false">A447+1</f>
        <v>444</v>
      </c>
      <c r="B448" s="298" t="s">
        <v>603</v>
      </c>
      <c r="C448" s="36" t="str">
        <f aca="false">IF(LEFT(B448,3)="2.5", MID(B448,7,2),LEFT(B448,2))</f>
        <v>8 </v>
      </c>
      <c r="D448" s="31" t="s">
        <v>58</v>
      </c>
      <c r="E448" s="68"/>
      <c r="F448" s="31"/>
      <c r="G448" s="31"/>
      <c r="H448" s="27" t="e">
        <f aca="false" t="array" ref="H448:H448">INDEX(Cable_L!$B$3:$B$80,MATCH(1,COUNTIFS(C448,Cable_L!$A$3:$A$80,$D448,Cable_L!$C$3:$C$80),0))</f>
        <v>#NAME?</v>
      </c>
      <c r="I448" s="27"/>
      <c r="J448" s="294" t="e">
        <f aca="false">_xlfn.CONCAT(B448,"  ",H448)</f>
        <v>#NAME?</v>
      </c>
      <c r="K448" s="297"/>
      <c r="L448" s="31"/>
      <c r="M448" s="31"/>
      <c r="N448" s="295"/>
    </row>
    <row r="449" customFormat="false" ht="15" hidden="false" customHeight="false" outlineLevel="0" collapsed="false">
      <c r="A449" s="0" t="n">
        <f aca="false">A448+1</f>
        <v>445</v>
      </c>
      <c r="B449" s="298" t="s">
        <v>583</v>
      </c>
      <c r="C449" s="36" t="str">
        <f aca="false">IF(LEFT(B449,3)="2.5", MID(B449,7,2),LEFT(B449,2))</f>
        <v>8 </v>
      </c>
      <c r="D449" s="31" t="s">
        <v>58</v>
      </c>
      <c r="E449" s="68"/>
      <c r="F449" s="31"/>
      <c r="G449" s="31"/>
      <c r="H449" s="27" t="e">
        <f aca="false" t="array" ref="H449:H449">INDEX(Cable_L!$B$3:$B$80,MATCH(1,COUNTIFS(C449,Cable_L!$A$3:$A$80,$D449,Cable_L!$C$3:$C$80),0))</f>
        <v>#NAME?</v>
      </c>
      <c r="I449" s="27"/>
      <c r="J449" s="294" t="e">
        <f aca="false">_xlfn.CONCAT(B449,"  ",H449)</f>
        <v>#NAME?</v>
      </c>
      <c r="K449" s="297"/>
      <c r="L449" s="31"/>
      <c r="M449" s="31"/>
      <c r="N449" s="295"/>
    </row>
    <row r="450" customFormat="false" ht="15" hidden="false" customHeight="false" outlineLevel="0" collapsed="false">
      <c r="A450" s="0" t="n">
        <f aca="false">A449+1</f>
        <v>446</v>
      </c>
      <c r="B450" s="298" t="s">
        <v>589</v>
      </c>
      <c r="C450" s="36" t="str">
        <f aca="false">IF(LEFT(B450,3)="2.5", MID(B450,7,2),LEFT(B450,2))</f>
        <v>8 </v>
      </c>
      <c r="D450" s="31" t="s">
        <v>58</v>
      </c>
      <c r="E450" s="68"/>
      <c r="F450" s="31"/>
      <c r="G450" s="31"/>
      <c r="H450" s="27" t="e">
        <f aca="false" t="array" ref="H450:H450">INDEX(Cable_L!$B$3:$B$80,MATCH(1,COUNTIFS(C450,Cable_L!$A$3:$A$80,$D450,Cable_L!$C$3:$C$80),0))</f>
        <v>#NAME?</v>
      </c>
      <c r="I450" s="27"/>
      <c r="J450" s="294" t="e">
        <f aca="false">_xlfn.CONCAT(B450,"  ",H450)</f>
        <v>#NAME?</v>
      </c>
      <c r="K450" s="297"/>
      <c r="L450" s="31"/>
      <c r="M450" s="31"/>
      <c r="N450" s="295"/>
    </row>
    <row r="451" customFormat="false" ht="15" hidden="false" customHeight="false" outlineLevel="0" collapsed="false">
      <c r="A451" s="0" t="n">
        <f aca="false">A450+1</f>
        <v>447</v>
      </c>
      <c r="B451" s="301" t="s">
        <v>629</v>
      </c>
      <c r="C451" s="36" t="str">
        <f aca="false">IF(LEFT(B451,3)="2.5", MID(B451,7,2),LEFT(B451,2))</f>
        <v>8 </v>
      </c>
      <c r="D451" s="31" t="s">
        <v>58</v>
      </c>
      <c r="E451" s="68"/>
      <c r="F451" s="31"/>
      <c r="G451" s="31"/>
      <c r="H451" s="27" t="e">
        <f aca="false" t="array" ref="H451:H451">INDEX(Cable_L!$B$3:$B$80,MATCH(1,COUNTIFS(C451,Cable_L!$A$3:$A$80,$D451,Cable_L!$C$3:$C$80),0))</f>
        <v>#NAME?</v>
      </c>
      <c r="I451" s="27"/>
      <c r="J451" s="294" t="e">
        <f aca="false">_xlfn.CONCAT(B451,"  ",H451)</f>
        <v>#NAME?</v>
      </c>
      <c r="K451" s="297"/>
      <c r="L451" s="31"/>
      <c r="M451" s="31"/>
      <c r="N451" s="295"/>
    </row>
    <row r="452" customFormat="false" ht="15" hidden="false" customHeight="false" outlineLevel="0" collapsed="false">
      <c r="A452" s="0" t="n">
        <f aca="false">A451+1</f>
        <v>448</v>
      </c>
      <c r="B452" s="296" t="s">
        <v>609</v>
      </c>
      <c r="C452" s="36" t="str">
        <f aca="false">IF(LEFT(B452,3)="2.5", MID(B452,7,2),LEFT(B452,2))</f>
        <v>8 </v>
      </c>
      <c r="D452" s="31" t="s">
        <v>58</v>
      </c>
      <c r="E452" s="68"/>
      <c r="F452" s="31"/>
      <c r="G452" s="31"/>
      <c r="H452" s="27" t="e">
        <f aca="false" t="array" ref="H452:H452">INDEX(Cable_L!$B$3:$B$80,MATCH(1,COUNTIFS(C452,Cable_L!$A$3:$A$80,$D452,Cable_L!$C$3:$C$80),0))</f>
        <v>#NAME?</v>
      </c>
      <c r="I452" s="27"/>
      <c r="J452" s="294" t="e">
        <f aca="false">_xlfn.CONCAT(B452,"  ",H452)</f>
        <v>#NAME?</v>
      </c>
      <c r="K452" s="297"/>
      <c r="L452" s="31"/>
      <c r="M452" s="31"/>
      <c r="N452" s="295"/>
    </row>
    <row r="453" customFormat="false" ht="15" hidden="false" customHeight="false" outlineLevel="0" collapsed="false">
      <c r="A453" s="0" t="n">
        <f aca="false">A452+1</f>
        <v>449</v>
      </c>
      <c r="B453" s="298" t="s">
        <v>632</v>
      </c>
      <c r="C453" s="36" t="str">
        <f aca="false">IF(LEFT(B453,3)="2.5", MID(B453,7,2),LEFT(B453,2))</f>
        <v>8 </v>
      </c>
      <c r="D453" s="31" t="s">
        <v>58</v>
      </c>
      <c r="E453" s="68"/>
      <c r="F453" s="31"/>
      <c r="G453" s="31"/>
      <c r="H453" s="27" t="e">
        <f aca="false" t="array" ref="H453:H453">INDEX(Cable_L!$B$3:$B$80,MATCH(1,COUNTIFS(C453,Cable_L!$A$3:$A$80,$D453,Cable_L!$C$3:$C$80),0))</f>
        <v>#NAME?</v>
      </c>
      <c r="I453" s="27"/>
      <c r="J453" s="294" t="e">
        <f aca="false">_xlfn.CONCAT(B453,"  ",H453)</f>
        <v>#NAME?</v>
      </c>
      <c r="K453" s="297"/>
      <c r="L453" s="31"/>
      <c r="M453" s="31"/>
      <c r="N453" s="295"/>
    </row>
    <row r="454" customFormat="false" ht="15" hidden="false" customHeight="false" outlineLevel="0" collapsed="false">
      <c r="A454" s="0" t="n">
        <f aca="false">A453+1</f>
        <v>450</v>
      </c>
      <c r="B454" s="298" t="s">
        <v>468</v>
      </c>
      <c r="C454" s="36" t="str">
        <f aca="false">IF(LEFT(B454,3)="2.5", MID(B454,7,2),LEFT(B454,2))</f>
        <v>9 </v>
      </c>
      <c r="D454" s="31" t="s">
        <v>58</v>
      </c>
      <c r="E454" s="48"/>
      <c r="F454" s="31"/>
      <c r="G454" s="31"/>
      <c r="H454" s="27" t="e">
        <f aca="false" t="array" ref="H454:H454">INDEX(Cable_L!$B$3:$B$80,MATCH(1,COUNTIFS(C454,Cable_L!$A$3:$A$80,$D454,Cable_L!$C$3:$C$80),0))</f>
        <v>#NAME?</v>
      </c>
      <c r="I454" s="27"/>
      <c r="J454" s="294" t="e">
        <f aca="false">_xlfn.CONCAT(B454,"  ",H454)</f>
        <v>#NAME?</v>
      </c>
      <c r="K454" s="297"/>
      <c r="L454" s="31"/>
      <c r="M454" s="31"/>
      <c r="N454" s="295"/>
    </row>
    <row r="455" customFormat="false" ht="15" hidden="false" customHeight="false" outlineLevel="0" collapsed="false">
      <c r="A455" s="0" t="n">
        <f aca="false">A454+1</f>
        <v>451</v>
      </c>
      <c r="B455" s="298" t="s">
        <v>440</v>
      </c>
      <c r="C455" s="36" t="str">
        <f aca="false">IF(LEFT(B455,3)="2.5", MID(B455,7,2),LEFT(B455,2))</f>
        <v>9 </v>
      </c>
      <c r="D455" s="31" t="s">
        <v>58</v>
      </c>
      <c r="E455" s="48"/>
      <c r="F455" s="31"/>
      <c r="H455" s="27" t="e">
        <f aca="false" t="array" ref="H455:H455">INDEX(Cable_L!$B$3:$B$80,MATCH(1,COUNTIFS(C455,Cable_L!$A$3:$A$80,$D455,Cable_L!$C$3:$C$80),0))</f>
        <v>#NAME?</v>
      </c>
      <c r="I455" s="27"/>
      <c r="J455" s="294" t="e">
        <f aca="false">_xlfn.CONCAT(B455,"  ",H455)</f>
        <v>#NAME?</v>
      </c>
      <c r="K455" s="297"/>
      <c r="L455" s="31"/>
      <c r="N455" s="295"/>
    </row>
    <row r="456" customFormat="false" ht="15" hidden="false" customHeight="false" outlineLevel="0" collapsed="false">
      <c r="A456" s="0" t="n">
        <f aca="false">A455+1</f>
        <v>452</v>
      </c>
      <c r="B456" s="304" t="s">
        <v>469</v>
      </c>
      <c r="C456" s="36" t="str">
        <f aca="false">IF(LEFT(B456,3)="2.5", MID(B456,7,2),LEFT(B456,2))</f>
        <v>9 </v>
      </c>
      <c r="D456" s="31" t="s">
        <v>58</v>
      </c>
      <c r="E456" s="297"/>
      <c r="F456" s="31"/>
      <c r="G456" s="31"/>
      <c r="H456" s="27" t="e">
        <f aca="false" t="array" ref="H456:H456">INDEX(Cable_L!$B$3:$B$80,MATCH(1,COUNTIFS(C456,Cable_L!$A$3:$A$80,$D456,Cable_L!$C$3:$C$80),0))</f>
        <v>#NAME?</v>
      </c>
      <c r="I456" s="27"/>
      <c r="J456" s="294" t="e">
        <f aca="false">_xlfn.CONCAT(B456,"  ",H456)</f>
        <v>#NAME?</v>
      </c>
      <c r="K456" s="297"/>
      <c r="L456" s="31"/>
      <c r="M456" s="31"/>
      <c r="N456" s="295"/>
    </row>
    <row r="457" customFormat="false" ht="15" hidden="false" customHeight="false" outlineLevel="0" collapsed="false">
      <c r="A457" s="0" t="n">
        <f aca="false">A456+1</f>
        <v>453</v>
      </c>
      <c r="B457" s="303" t="s">
        <v>441</v>
      </c>
      <c r="C457" s="36" t="str">
        <f aca="false">IF(LEFT(B457,3)="2.5", MID(B457,7,2),LEFT(B457,2))</f>
        <v>9 </v>
      </c>
      <c r="D457" s="31" t="s">
        <v>58</v>
      </c>
      <c r="E457" s="48"/>
      <c r="F457" s="31"/>
      <c r="H457" s="27" t="e">
        <f aca="false" t="array" ref="H457:H457">INDEX(Cable_L!$B$3:$B$80,MATCH(1,COUNTIFS(C457,Cable_L!$A$3:$A$80,$D457,Cable_L!$C$3:$C$80),0))</f>
        <v>#NAME?</v>
      </c>
      <c r="I457" s="27"/>
      <c r="J457" s="294" t="e">
        <f aca="false">_xlfn.CONCAT(B457,"  ",H457)</f>
        <v>#NAME?</v>
      </c>
      <c r="K457" s="297"/>
      <c r="L457" s="31"/>
      <c r="N457" s="295"/>
    </row>
    <row r="458" customFormat="false" ht="15" hidden="false" customHeight="false" outlineLevel="0" collapsed="false">
      <c r="A458" s="0" t="n">
        <f aca="false">A457+1</f>
        <v>454</v>
      </c>
      <c r="B458" s="298" t="s">
        <v>445</v>
      </c>
      <c r="C458" s="36" t="str">
        <f aca="false">IF(LEFT(B458,3)="2.5", MID(B458,7,2),LEFT(B458,2))</f>
        <v>9 </v>
      </c>
      <c r="D458" s="31" t="s">
        <v>58</v>
      </c>
      <c r="E458" s="48"/>
      <c r="F458" s="31"/>
      <c r="G458" s="31"/>
      <c r="H458" s="27" t="e">
        <f aca="false" t="array" ref="H458:H458">INDEX(Cable_L!$B$3:$B$80,MATCH(1,COUNTIFS(C458,Cable_L!$A$3:$A$80,$D458,Cable_L!$C$3:$C$80),0))</f>
        <v>#NAME?</v>
      </c>
      <c r="I458" s="27"/>
      <c r="J458" s="294" t="e">
        <f aca="false">_xlfn.CONCAT(B458,"  ",H458)</f>
        <v>#NAME?</v>
      </c>
      <c r="K458" s="297"/>
      <c r="L458" s="31"/>
      <c r="M458" s="31"/>
      <c r="N458" s="295"/>
    </row>
    <row r="459" customFormat="false" ht="15" hidden="false" customHeight="false" outlineLevel="0" collapsed="false">
      <c r="A459" s="0" t="n">
        <f aca="false">A458+1</f>
        <v>455</v>
      </c>
      <c r="B459" s="298" t="s">
        <v>425</v>
      </c>
      <c r="C459" s="36" t="str">
        <f aca="false">IF(LEFT(B459,3)="2.5", MID(B459,7,2),LEFT(B459,2))</f>
        <v>9 </v>
      </c>
      <c r="D459" s="31" t="s">
        <v>58</v>
      </c>
      <c r="E459" s="48"/>
      <c r="F459" s="31"/>
      <c r="G459" s="131"/>
      <c r="H459" s="27" t="e">
        <f aca="false" t="array" ref="H459:H459">INDEX(Cable_L!$B$3:$B$80,MATCH(1,COUNTIFS(C459,Cable_L!$A$3:$A$80,$D459,Cable_L!$C$3:$C$80),0))</f>
        <v>#NAME?</v>
      </c>
      <c r="I459" s="27"/>
      <c r="J459" s="294" t="e">
        <f aca="false">_xlfn.CONCAT(B459,"  ",H459)</f>
        <v>#NAME?</v>
      </c>
      <c r="K459" s="297"/>
      <c r="L459" s="31"/>
      <c r="M459" s="31"/>
      <c r="N459" s="295"/>
    </row>
    <row r="460" customFormat="false" ht="15" hidden="false" customHeight="false" outlineLevel="0" collapsed="false">
      <c r="A460" s="0" t="n">
        <f aca="false">A459+1</f>
        <v>456</v>
      </c>
      <c r="B460" s="309" t="s">
        <v>446</v>
      </c>
      <c r="C460" s="36" t="str">
        <f aca="false">IF(LEFT(B460,3)="2.5", MID(B460,7,2),LEFT(B460,2))</f>
        <v>9 </v>
      </c>
      <c r="D460" s="31" t="s">
        <v>58</v>
      </c>
      <c r="E460" s="297"/>
      <c r="F460" s="31"/>
      <c r="G460" s="31"/>
      <c r="H460" s="27" t="e">
        <f aca="false" t="array" ref="H460:H460">INDEX(Cable_L!$B$3:$B$80,MATCH(1,COUNTIFS(C460,Cable_L!$A$3:$A$80,$D460,Cable_L!$C$3:$C$80),0))</f>
        <v>#NAME?</v>
      </c>
      <c r="I460" s="27"/>
      <c r="J460" s="294" t="e">
        <f aca="false">_xlfn.CONCAT(B460,"  ",H460)</f>
        <v>#NAME?</v>
      </c>
      <c r="K460" s="297"/>
      <c r="L460" s="31"/>
      <c r="M460" s="31"/>
      <c r="N460" s="295"/>
    </row>
    <row r="461" customFormat="false" ht="15" hidden="false" customHeight="false" outlineLevel="0" collapsed="false">
      <c r="A461" s="0" t="n">
        <f aca="false">A460+1</f>
        <v>457</v>
      </c>
      <c r="B461" s="310" t="s">
        <v>427</v>
      </c>
      <c r="C461" s="36" t="str">
        <f aca="false">IF(LEFT(B461,3)="2.5", MID(B461,7,2),LEFT(B461,2))</f>
        <v>9 </v>
      </c>
      <c r="D461" s="31" t="s">
        <v>58</v>
      </c>
      <c r="E461" s="48"/>
      <c r="F461" s="31"/>
      <c r="G461" s="31"/>
      <c r="H461" s="27" t="e">
        <f aca="false" t="array" ref="H461:H461">INDEX(Cable_L!$B$3:$B$80,MATCH(1,COUNTIFS(C461,Cable_L!$A$3:$A$80,$D461,Cable_L!$C$3:$C$80),0))</f>
        <v>#NAME?</v>
      </c>
      <c r="I461" s="27"/>
      <c r="J461" s="294" t="e">
        <f aca="false">_xlfn.CONCAT(B461,"  ",H461)</f>
        <v>#NAME?</v>
      </c>
      <c r="K461" s="297"/>
      <c r="L461" s="31"/>
      <c r="M461" s="31"/>
      <c r="N461" s="295"/>
    </row>
    <row r="462" customFormat="false" ht="15" hidden="false" customHeight="false" outlineLevel="0" collapsed="false">
      <c r="J462" s="334"/>
      <c r="K462" s="335"/>
      <c r="L462" s="335"/>
      <c r="M462" s="335"/>
      <c r="N462" s="336"/>
    </row>
  </sheetData>
  <mergeCells count="4">
    <mergeCell ref="D1:D3"/>
    <mergeCell ref="E2:G2"/>
    <mergeCell ref="J2:N2"/>
    <mergeCell ref="K3:M3"/>
  </mergeCells>
  <hyperlinks>
    <hyperlink ref="N3" r:id="rId2" display="Must be spliced together (see LV map EDMS 2258397 v.2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  <legacyDrawing r:id="rId4"/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0"/>
  <sheetViews>
    <sheetView showFormulas="false" showGridLines="true" showRowColHeaders="true" showZeros="true" rightToLeft="false" tabSelected="false" showOutlineSymbols="true" defaultGridColor="true" view="normal" topLeftCell="A55" colorId="64" zoomScale="110" zoomScaleNormal="110" zoomScalePageLayoutView="100" workbookViewId="0">
      <selection pane="topLeft" activeCell="L61" activeCellId="0" sqref="L61"/>
    </sheetView>
  </sheetViews>
  <sheetFormatPr defaultRowHeight="15" zeroHeight="false" outlineLevelRow="0" outlineLevelCol="0"/>
  <cols>
    <col collapsed="false" customWidth="true" hidden="false" outlineLevel="0" max="1" min="1" style="0" width="22.14"/>
    <col collapsed="false" customWidth="true" hidden="false" outlineLevel="0" max="2" min="2" style="0" width="14.7"/>
    <col collapsed="false" customWidth="true" hidden="false" outlineLevel="0" max="3" min="3" style="0" width="19.14"/>
    <col collapsed="false" customWidth="true" hidden="false" outlineLevel="0" max="4" min="4" style="0" width="19.57"/>
    <col collapsed="false" customWidth="true" hidden="false" outlineLevel="0" max="7" min="5" style="0" width="8.67"/>
    <col collapsed="false" customWidth="true" hidden="false" outlineLevel="0" max="8" min="8" style="0" width="2.57"/>
    <col collapsed="false" customWidth="true" hidden="false" outlineLevel="0" max="9" min="9" style="0" width="2.71"/>
    <col collapsed="false" customWidth="true" hidden="false" outlineLevel="0" max="10" min="10" style="0" width="2.99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0" t="s">
        <v>1640</v>
      </c>
    </row>
    <row r="2" customFormat="false" ht="15" hidden="false" customHeight="false" outlineLevel="0" collapsed="false">
      <c r="A2" s="0" t="s">
        <v>1641</v>
      </c>
    </row>
    <row r="4" customFormat="false" ht="26.25" hidden="false" customHeight="true" outlineLevel="0" collapsed="false">
      <c r="A4" s="337" t="s">
        <v>1642</v>
      </c>
      <c r="H4" s="338" t="s">
        <v>42</v>
      </c>
      <c r="I4" s="338"/>
      <c r="J4" s="338"/>
    </row>
    <row r="5" customFormat="false" ht="26.25" hidden="false" customHeight="false" outlineLevel="0" collapsed="false">
      <c r="A5" s="114"/>
      <c r="B5" s="114"/>
      <c r="C5" s="114"/>
      <c r="D5" s="114"/>
      <c r="E5" s="114"/>
      <c r="F5" s="100" t="s">
        <v>43</v>
      </c>
      <c r="G5" s="100" t="s">
        <v>44</v>
      </c>
      <c r="L5" s="337"/>
    </row>
    <row r="6" customFormat="false" ht="15" hidden="false" customHeight="false" outlineLevel="0" collapsed="false">
      <c r="A6" s="100" t="s">
        <v>1643</v>
      </c>
      <c r="B6" s="100" t="s">
        <v>1644</v>
      </c>
      <c r="C6" s="339" t="s">
        <v>1645</v>
      </c>
      <c r="D6" s="339" t="s">
        <v>1646</v>
      </c>
      <c r="E6" s="100"/>
      <c r="F6" s="100" t="s">
        <v>50</v>
      </c>
      <c r="G6" s="100" t="s">
        <v>50</v>
      </c>
      <c r="H6" s="8"/>
      <c r="I6" s="8"/>
      <c r="J6" s="8"/>
    </row>
    <row r="7" customFormat="false" ht="26.25" hidden="false" customHeight="false" outlineLevel="0" collapsed="false">
      <c r="A7" s="8" t="s">
        <v>1647</v>
      </c>
      <c r="B7" s="8" t="s">
        <v>236</v>
      </c>
      <c r="C7" s="8" t="s">
        <v>1648</v>
      </c>
      <c r="D7" s="8" t="s">
        <v>1649</v>
      </c>
      <c r="E7" s="8"/>
      <c r="F7" s="8" t="n">
        <v>8</v>
      </c>
      <c r="G7" s="8" t="n">
        <v>7.2</v>
      </c>
      <c r="H7" s="340"/>
      <c r="I7" s="8"/>
      <c r="J7" s="8"/>
      <c r="L7" s="337"/>
    </row>
    <row r="8" customFormat="false" ht="26.25" hidden="false" customHeight="false" outlineLevel="0" collapsed="false">
      <c r="A8" s="8" t="s">
        <v>1650</v>
      </c>
      <c r="B8" s="8" t="s">
        <v>315</v>
      </c>
      <c r="C8" s="8" t="s">
        <v>1651</v>
      </c>
      <c r="D8" s="8" t="s">
        <v>1652</v>
      </c>
      <c r="E8" s="8"/>
      <c r="F8" s="8" t="n">
        <v>8</v>
      </c>
      <c r="G8" s="8" t="n">
        <v>7.2</v>
      </c>
      <c r="H8" s="340"/>
      <c r="I8" s="8"/>
      <c r="J8" s="8"/>
      <c r="L8" s="337"/>
    </row>
    <row r="9" customFormat="false" ht="26.25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L9" s="337"/>
    </row>
    <row r="10" customFormat="false" ht="26.25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L10" s="337"/>
    </row>
    <row r="11" customFormat="false" ht="26.25" hidden="false" customHeight="true" outlineLevel="0" collapsed="false">
      <c r="A11" s="337" t="s">
        <v>1653</v>
      </c>
      <c r="H11" s="338" t="s">
        <v>42</v>
      </c>
      <c r="I11" s="338"/>
      <c r="J11" s="338"/>
    </row>
    <row r="12" customFormat="false" ht="26.25" hidden="false" customHeight="false" outlineLevel="0" collapsed="false">
      <c r="A12" s="114"/>
      <c r="B12" s="114"/>
      <c r="C12" s="114"/>
      <c r="D12" s="114"/>
      <c r="E12" s="114"/>
      <c r="F12" s="100" t="s">
        <v>672</v>
      </c>
      <c r="G12" s="100" t="s">
        <v>673</v>
      </c>
      <c r="L12" s="337"/>
    </row>
    <row r="13" customFormat="false" ht="15" hidden="false" customHeight="false" outlineLevel="0" collapsed="false">
      <c r="A13" s="100" t="s">
        <v>1643</v>
      </c>
      <c r="B13" s="100" t="s">
        <v>1644</v>
      </c>
      <c r="C13" s="339" t="s">
        <v>1645</v>
      </c>
      <c r="D13" s="339" t="s">
        <v>1646</v>
      </c>
      <c r="E13" s="100"/>
      <c r="F13" s="100" t="s">
        <v>50</v>
      </c>
      <c r="G13" s="100" t="s">
        <v>50</v>
      </c>
      <c r="H13" s="8"/>
      <c r="I13" s="8"/>
      <c r="J13" s="8"/>
    </row>
    <row r="14" customFormat="false" ht="26.25" hidden="false" customHeight="false" outlineLevel="0" collapsed="false">
      <c r="A14" s="8" t="s">
        <v>1647</v>
      </c>
      <c r="B14" s="8" t="s">
        <v>236</v>
      </c>
      <c r="C14" s="8" t="s">
        <v>1648</v>
      </c>
      <c r="D14" s="8" t="s">
        <v>1649</v>
      </c>
      <c r="E14" s="8"/>
      <c r="F14" s="8" t="n">
        <v>8.4</v>
      </c>
      <c r="G14" s="8" t="n">
        <v>7.6</v>
      </c>
      <c r="H14" s="340"/>
      <c r="I14" s="8"/>
      <c r="J14" s="8"/>
      <c r="L14" s="337"/>
    </row>
    <row r="15" customFormat="false" ht="26.25" hidden="false" customHeight="false" outlineLevel="0" collapsed="false">
      <c r="A15" s="8" t="s">
        <v>1650</v>
      </c>
      <c r="B15" s="8" t="s">
        <v>315</v>
      </c>
      <c r="C15" s="8" t="s">
        <v>1651</v>
      </c>
      <c r="D15" s="8" t="s">
        <v>1652</v>
      </c>
      <c r="E15" s="8"/>
      <c r="F15" s="8" t="n">
        <v>8.4</v>
      </c>
      <c r="G15" s="8" t="n">
        <v>7.6</v>
      </c>
      <c r="H15" s="340"/>
      <c r="I15" s="8"/>
      <c r="J15" s="8"/>
      <c r="L15" s="337"/>
    </row>
    <row r="16" customFormat="false" ht="26.25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L16" s="337"/>
    </row>
    <row r="17" customFormat="false" ht="26.25" hidden="false" customHeight="fals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L17" s="337"/>
    </row>
    <row r="18" customFormat="false" ht="26.25" hidden="false" customHeight="true" outlineLevel="0" collapsed="false">
      <c r="A18" s="337" t="s">
        <v>1654</v>
      </c>
      <c r="H18" s="338" t="s">
        <v>42</v>
      </c>
      <c r="I18" s="338"/>
      <c r="J18" s="338"/>
      <c r="L18" s="337"/>
    </row>
    <row r="19" customFormat="false" ht="26.25" hidden="false" customHeight="false" outlineLevel="0" collapsed="false">
      <c r="A19" s="114"/>
      <c r="B19" s="114"/>
      <c r="C19" s="114"/>
      <c r="D19" s="114"/>
      <c r="E19" s="114"/>
      <c r="F19" s="100" t="s">
        <v>672</v>
      </c>
      <c r="G19" s="100" t="s">
        <v>673</v>
      </c>
      <c r="L19" s="337"/>
    </row>
    <row r="20" customFormat="false" ht="26.25" hidden="false" customHeight="false" outlineLevel="0" collapsed="false">
      <c r="A20" s="100" t="s">
        <v>1643</v>
      </c>
      <c r="B20" s="100" t="s">
        <v>1644</v>
      </c>
      <c r="C20" s="339" t="s">
        <v>1645</v>
      </c>
      <c r="D20" s="339" t="s">
        <v>1646</v>
      </c>
      <c r="E20" s="100"/>
      <c r="F20" s="100" t="s">
        <v>50</v>
      </c>
      <c r="G20" s="100" t="s">
        <v>50</v>
      </c>
      <c r="H20" s="8"/>
      <c r="I20" s="8"/>
      <c r="J20" s="8"/>
      <c r="L20" s="337"/>
    </row>
    <row r="21" customFormat="false" ht="26.25" hidden="false" customHeight="false" outlineLevel="0" collapsed="false">
      <c r="A21" s="8" t="s">
        <v>1655</v>
      </c>
      <c r="B21" s="8" t="s">
        <v>449</v>
      </c>
      <c r="C21" s="8" t="s">
        <v>1656</v>
      </c>
      <c r="D21" s="8" t="s">
        <v>1657</v>
      </c>
      <c r="E21" s="8"/>
      <c r="F21" s="8" t="n">
        <v>7.8</v>
      </c>
      <c r="G21" s="8" t="n">
        <v>7.6</v>
      </c>
      <c r="H21" s="341"/>
      <c r="I21" s="8"/>
      <c r="J21" s="8"/>
      <c r="L21" s="337"/>
    </row>
    <row r="22" customFormat="false" ht="26.25" hidden="false" customHeight="false" outlineLevel="0" collapsed="false">
      <c r="A22" s="8" t="s">
        <v>1655</v>
      </c>
      <c r="B22" s="8" t="s">
        <v>449</v>
      </c>
      <c r="C22" s="8" t="s">
        <v>1658</v>
      </c>
      <c r="D22" s="8" t="s">
        <v>1659</v>
      </c>
      <c r="E22" s="8"/>
      <c r="F22" s="8" t="n">
        <v>0</v>
      </c>
      <c r="G22" s="8" t="n">
        <v>0</v>
      </c>
      <c r="H22" s="341"/>
      <c r="I22" s="8"/>
      <c r="J22" s="8"/>
      <c r="L22" s="337"/>
    </row>
    <row r="23" customFormat="false" ht="26.25" hidden="false" customHeight="false" outlineLevel="0" collapsed="false">
      <c r="A23" s="8" t="s">
        <v>1660</v>
      </c>
      <c r="B23" s="8" t="s">
        <v>462</v>
      </c>
      <c r="C23" s="8" t="s">
        <v>1657</v>
      </c>
      <c r="D23" s="8" t="s">
        <v>1656</v>
      </c>
      <c r="E23" s="8"/>
      <c r="F23" s="8" t="n">
        <v>7.8</v>
      </c>
      <c r="G23" s="8" t="n">
        <v>7.6</v>
      </c>
      <c r="H23" s="341"/>
      <c r="I23" s="8"/>
      <c r="J23" s="8"/>
      <c r="L23" s="337"/>
    </row>
    <row r="24" customFormat="false" ht="26.25" hidden="false" customHeight="false" outlineLevel="0" collapsed="false">
      <c r="A24" s="8" t="s">
        <v>1660</v>
      </c>
      <c r="B24" s="8" t="s">
        <v>462</v>
      </c>
      <c r="C24" s="8" t="s">
        <v>1659</v>
      </c>
      <c r="D24" s="8" t="s">
        <v>1658</v>
      </c>
      <c r="E24" s="8"/>
      <c r="F24" s="8" t="n">
        <v>0</v>
      </c>
      <c r="G24" s="8" t="n">
        <v>0</v>
      </c>
      <c r="H24" s="341"/>
      <c r="I24" s="8"/>
      <c r="J24" s="8"/>
      <c r="L24" s="337"/>
    </row>
    <row r="25" customFormat="false" ht="26.25" hidden="false" customHeight="false" outlineLevel="0" collapsed="false">
      <c r="A25" s="8" t="s">
        <v>1661</v>
      </c>
      <c r="B25" s="8" t="s">
        <v>476</v>
      </c>
      <c r="C25" s="8" t="s">
        <v>1662</v>
      </c>
      <c r="D25" s="8" t="s">
        <v>1663</v>
      </c>
      <c r="E25" s="8"/>
      <c r="F25" s="8" t="n">
        <v>7.8</v>
      </c>
      <c r="G25" s="8" t="n">
        <v>7.6</v>
      </c>
      <c r="H25" s="341"/>
      <c r="I25" s="8"/>
      <c r="J25" s="8"/>
      <c r="L25" s="337"/>
    </row>
    <row r="26" customFormat="false" ht="26.25" hidden="false" customHeight="false" outlineLevel="0" collapsed="false">
      <c r="A26" s="8" t="s">
        <v>1661</v>
      </c>
      <c r="B26" s="8" t="s">
        <v>476</v>
      </c>
      <c r="C26" s="8" t="s">
        <v>1664</v>
      </c>
      <c r="D26" s="8" t="s">
        <v>1665</v>
      </c>
      <c r="E26" s="8"/>
      <c r="F26" s="8" t="n">
        <v>0</v>
      </c>
      <c r="G26" s="8" t="n">
        <v>0</v>
      </c>
      <c r="H26" s="341"/>
      <c r="I26" s="8"/>
      <c r="J26" s="8"/>
      <c r="L26" s="337"/>
    </row>
    <row r="27" customFormat="false" ht="26.25" hidden="false" customHeight="false" outlineLevel="0" collapsed="false">
      <c r="A27" s="8" t="s">
        <v>1666</v>
      </c>
      <c r="B27" s="8" t="s">
        <v>481</v>
      </c>
      <c r="C27" s="8" t="s">
        <v>1663</v>
      </c>
      <c r="D27" s="8" t="s">
        <v>1662</v>
      </c>
      <c r="E27" s="8"/>
      <c r="F27" s="8" t="n">
        <v>7.8</v>
      </c>
      <c r="G27" s="8" t="n">
        <v>7.6</v>
      </c>
      <c r="H27" s="341"/>
      <c r="I27" s="8"/>
      <c r="J27" s="8"/>
      <c r="L27" s="337"/>
    </row>
    <row r="28" customFormat="false" ht="26.25" hidden="false" customHeight="false" outlineLevel="0" collapsed="false">
      <c r="A28" s="8" t="s">
        <v>1666</v>
      </c>
      <c r="B28" s="8" t="s">
        <v>481</v>
      </c>
      <c r="C28" s="8" t="s">
        <v>1665</v>
      </c>
      <c r="D28" s="8" t="s">
        <v>1664</v>
      </c>
      <c r="E28" s="8"/>
      <c r="F28" s="8" t="n">
        <v>0</v>
      </c>
      <c r="G28" s="8" t="n">
        <v>0</v>
      </c>
      <c r="H28" s="341"/>
      <c r="I28" s="8"/>
      <c r="J28" s="8"/>
      <c r="L28" s="337"/>
    </row>
    <row r="29" customFormat="false" ht="26.25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L29" s="337"/>
    </row>
    <row r="30" customFormat="false" ht="26.25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L30" s="337"/>
    </row>
    <row r="31" customFormat="false" ht="26.25" hidden="false" customHeight="true" outlineLevel="0" collapsed="false">
      <c r="A31" s="337" t="s">
        <v>1667</v>
      </c>
      <c r="H31" s="338" t="s">
        <v>42</v>
      </c>
      <c r="I31" s="338"/>
      <c r="J31" s="338"/>
      <c r="L31" s="337"/>
    </row>
    <row r="32" customFormat="false" ht="26.25" hidden="false" customHeight="false" outlineLevel="0" collapsed="false">
      <c r="A32" s="114"/>
      <c r="B32" s="114"/>
      <c r="C32" s="114"/>
      <c r="D32" s="114"/>
      <c r="E32" s="114"/>
      <c r="F32" s="100" t="s">
        <v>43</v>
      </c>
      <c r="G32" s="100" t="s">
        <v>44</v>
      </c>
      <c r="L32" s="337"/>
    </row>
    <row r="33" customFormat="false" ht="26.25" hidden="false" customHeight="false" outlineLevel="0" collapsed="false">
      <c r="A33" s="100" t="s">
        <v>1643</v>
      </c>
      <c r="B33" s="100" t="s">
        <v>1644</v>
      </c>
      <c r="C33" s="339" t="s">
        <v>1645</v>
      </c>
      <c r="D33" s="339" t="s">
        <v>1646</v>
      </c>
      <c r="E33" s="100"/>
      <c r="F33" s="100" t="s">
        <v>50</v>
      </c>
      <c r="G33" s="100" t="s">
        <v>50</v>
      </c>
      <c r="H33" s="8"/>
      <c r="I33" s="8"/>
      <c r="J33" s="8"/>
      <c r="L33" s="337"/>
    </row>
    <row r="34" customFormat="false" ht="26.25" hidden="false" customHeight="false" outlineLevel="0" collapsed="false">
      <c r="A34" s="8" t="s">
        <v>1655</v>
      </c>
      <c r="B34" s="8" t="s">
        <v>390</v>
      </c>
      <c r="C34" s="8" t="s">
        <v>1656</v>
      </c>
      <c r="D34" s="8" t="s">
        <v>1657</v>
      </c>
      <c r="E34" s="8"/>
      <c r="F34" s="8" t="n">
        <v>7.6</v>
      </c>
      <c r="G34" s="8" t="n">
        <v>6.4</v>
      </c>
      <c r="H34" s="341"/>
      <c r="I34" s="8"/>
      <c r="J34" s="8"/>
      <c r="L34" s="337"/>
    </row>
    <row r="35" customFormat="false" ht="26.25" hidden="false" customHeight="false" outlineLevel="0" collapsed="false">
      <c r="A35" s="8" t="s">
        <v>1655</v>
      </c>
      <c r="B35" s="8" t="s">
        <v>390</v>
      </c>
      <c r="C35" s="8" t="s">
        <v>1658</v>
      </c>
      <c r="D35" s="8" t="s">
        <v>1659</v>
      </c>
      <c r="E35" s="8"/>
      <c r="F35" s="8" t="n">
        <v>0</v>
      </c>
      <c r="G35" s="8" t="n">
        <v>0</v>
      </c>
      <c r="H35" s="341"/>
      <c r="I35" s="8"/>
      <c r="J35" s="8"/>
      <c r="L35" s="337"/>
    </row>
    <row r="36" customFormat="false" ht="26.25" hidden="false" customHeight="false" outlineLevel="0" collapsed="false">
      <c r="A36" s="8" t="s">
        <v>1660</v>
      </c>
      <c r="B36" s="8" t="s">
        <v>378</v>
      </c>
      <c r="C36" s="8" t="s">
        <v>1657</v>
      </c>
      <c r="D36" s="8" t="s">
        <v>1656</v>
      </c>
      <c r="E36" s="8"/>
      <c r="F36" s="8" t="n">
        <v>7.6</v>
      </c>
      <c r="G36" s="8" t="n">
        <v>6.4</v>
      </c>
      <c r="H36" s="341"/>
      <c r="I36" s="8"/>
      <c r="J36" s="8"/>
      <c r="L36" s="337"/>
    </row>
    <row r="37" customFormat="false" ht="26.25" hidden="false" customHeight="false" outlineLevel="0" collapsed="false">
      <c r="A37" s="8" t="s">
        <v>1660</v>
      </c>
      <c r="B37" s="8" t="s">
        <v>378</v>
      </c>
      <c r="C37" s="8" t="s">
        <v>1659</v>
      </c>
      <c r="D37" s="8" t="s">
        <v>1658</v>
      </c>
      <c r="E37" s="8"/>
      <c r="F37" s="8" t="n">
        <v>0</v>
      </c>
      <c r="G37" s="8" t="n">
        <v>0</v>
      </c>
      <c r="H37" s="341"/>
      <c r="I37" s="8"/>
      <c r="J37" s="8"/>
      <c r="L37" s="337"/>
    </row>
    <row r="38" customFormat="false" ht="26.25" hidden="false" customHeight="false" outlineLevel="0" collapsed="false">
      <c r="A38" s="8" t="s">
        <v>1661</v>
      </c>
      <c r="B38" s="8" t="s">
        <v>407</v>
      </c>
      <c r="C38" s="8" t="s">
        <v>1662</v>
      </c>
      <c r="D38" s="8" t="s">
        <v>1663</v>
      </c>
      <c r="E38" s="8"/>
      <c r="F38" s="8" t="n">
        <v>7.6</v>
      </c>
      <c r="G38" s="8" t="n">
        <v>6.4</v>
      </c>
      <c r="H38" s="341"/>
      <c r="I38" s="8"/>
      <c r="J38" s="8"/>
      <c r="L38" s="337"/>
    </row>
    <row r="39" customFormat="false" ht="26.25" hidden="false" customHeight="false" outlineLevel="0" collapsed="false">
      <c r="A39" s="8" t="s">
        <v>1661</v>
      </c>
      <c r="B39" s="8" t="s">
        <v>407</v>
      </c>
      <c r="C39" s="8" t="s">
        <v>1664</v>
      </c>
      <c r="D39" s="8" t="s">
        <v>1665</v>
      </c>
      <c r="E39" s="8"/>
      <c r="F39" s="8" t="n">
        <v>0</v>
      </c>
      <c r="G39" s="8" t="n">
        <v>0</v>
      </c>
      <c r="H39" s="341"/>
      <c r="I39" s="8"/>
      <c r="J39" s="8"/>
      <c r="L39" s="337"/>
    </row>
    <row r="40" customFormat="false" ht="26.25" hidden="false" customHeight="false" outlineLevel="0" collapsed="false">
      <c r="A40" s="8" t="s">
        <v>1666</v>
      </c>
      <c r="B40" s="8" t="s">
        <v>402</v>
      </c>
      <c r="C40" s="8" t="s">
        <v>1663</v>
      </c>
      <c r="D40" s="8" t="s">
        <v>1662</v>
      </c>
      <c r="E40" s="8"/>
      <c r="F40" s="8" t="n">
        <v>7.6</v>
      </c>
      <c r="G40" s="8" t="n">
        <v>6.4</v>
      </c>
      <c r="H40" s="341"/>
      <c r="I40" s="8"/>
      <c r="J40" s="8"/>
      <c r="L40" s="337"/>
    </row>
    <row r="41" customFormat="false" ht="26.25" hidden="false" customHeight="false" outlineLevel="0" collapsed="false">
      <c r="A41" s="8" t="s">
        <v>1666</v>
      </c>
      <c r="B41" s="8" t="s">
        <v>402</v>
      </c>
      <c r="C41" s="8" t="s">
        <v>1665</v>
      </c>
      <c r="D41" s="8" t="s">
        <v>1664</v>
      </c>
      <c r="E41" s="8"/>
      <c r="F41" s="8" t="n">
        <v>0</v>
      </c>
      <c r="G41" s="8" t="n">
        <v>0</v>
      </c>
      <c r="H41" s="341"/>
      <c r="I41" s="8"/>
      <c r="J41" s="8"/>
      <c r="L41" s="337"/>
    </row>
    <row r="42" customFormat="false" ht="26.25" hidden="false" customHeight="false" outlineLevel="0" collapsed="false">
      <c r="A42" s="8"/>
      <c r="B42" s="8"/>
      <c r="C42" s="8"/>
      <c r="D42" s="8"/>
      <c r="E42" s="8"/>
      <c r="F42" s="342"/>
      <c r="G42" s="8"/>
      <c r="H42" s="8"/>
      <c r="I42" s="8"/>
      <c r="J42" s="8"/>
    </row>
    <row r="43" customFormat="false" ht="26.25" hidden="false" customHeight="false" outlineLevel="0" collapsed="false">
      <c r="A43" s="8"/>
      <c r="B43" s="8"/>
      <c r="C43" s="8"/>
      <c r="D43" s="8"/>
      <c r="E43" s="8"/>
      <c r="F43" s="342"/>
      <c r="G43" s="8"/>
      <c r="H43" s="8"/>
      <c r="I43" s="8"/>
      <c r="J43" s="8"/>
    </row>
    <row r="44" customFormat="false" ht="26.25" hidden="false" customHeight="true" outlineLevel="0" collapsed="false">
      <c r="A44" s="337" t="s">
        <v>1668</v>
      </c>
      <c r="H44" s="338" t="s">
        <v>42</v>
      </c>
      <c r="I44" s="338"/>
      <c r="J44" s="338"/>
    </row>
    <row r="45" customFormat="false" ht="26.25" hidden="false" customHeight="false" outlineLevel="0" collapsed="false">
      <c r="A45" s="100"/>
      <c r="B45" s="100"/>
      <c r="C45" s="100"/>
      <c r="D45" s="100"/>
      <c r="E45" s="100"/>
      <c r="F45" s="100" t="s">
        <v>43</v>
      </c>
      <c r="G45" s="100" t="s">
        <v>44</v>
      </c>
      <c r="H45" s="8"/>
      <c r="I45" s="8"/>
      <c r="J45" s="8"/>
      <c r="K45" s="337"/>
    </row>
    <row r="46" customFormat="false" ht="26.25" hidden="false" customHeight="false" outlineLevel="0" collapsed="false">
      <c r="A46" s="100" t="s">
        <v>1643</v>
      </c>
      <c r="B46" s="100" t="s">
        <v>1644</v>
      </c>
      <c r="C46" s="339" t="s">
        <v>1645</v>
      </c>
      <c r="D46" s="339" t="s">
        <v>1646</v>
      </c>
      <c r="E46" s="100"/>
      <c r="F46" s="100" t="s">
        <v>50</v>
      </c>
      <c r="G46" s="100" t="s">
        <v>50</v>
      </c>
      <c r="H46" s="8"/>
      <c r="I46" s="8"/>
      <c r="J46" s="8"/>
      <c r="K46" s="337"/>
    </row>
    <row r="47" customFormat="false" ht="26.25" hidden="false" customHeight="false" outlineLevel="0" collapsed="false">
      <c r="A47" s="8" t="s">
        <v>1669</v>
      </c>
      <c r="B47" s="8" t="s">
        <v>1119</v>
      </c>
      <c r="C47" s="8" t="s">
        <v>1670</v>
      </c>
      <c r="D47" s="8" t="s">
        <v>1671</v>
      </c>
      <c r="E47" s="8"/>
      <c r="F47" s="8" t="n">
        <v>9.2</v>
      </c>
      <c r="G47" s="8" t="n">
        <v>8</v>
      </c>
      <c r="H47" s="261"/>
      <c r="I47" s="8"/>
      <c r="J47" s="8"/>
      <c r="L47" s="337"/>
    </row>
    <row r="48" customFormat="false" ht="26.25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L48" s="337"/>
    </row>
    <row r="49" customFormat="false" ht="26.25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L49" s="337"/>
    </row>
    <row r="50" customFormat="false" ht="26.25" hidden="false" customHeight="true" outlineLevel="0" collapsed="false">
      <c r="A50" s="337" t="s">
        <v>1672</v>
      </c>
      <c r="H50" s="338" t="s">
        <v>42</v>
      </c>
      <c r="I50" s="338"/>
      <c r="J50" s="338"/>
    </row>
    <row r="51" customFormat="false" ht="26.25" hidden="false" customHeight="false" outlineLevel="0" collapsed="false">
      <c r="A51" s="100"/>
      <c r="B51" s="100"/>
      <c r="C51" s="100"/>
      <c r="D51" s="100"/>
      <c r="E51" s="100"/>
      <c r="F51" s="100" t="s">
        <v>672</v>
      </c>
      <c r="G51" s="100" t="s">
        <v>673</v>
      </c>
      <c r="H51" s="8"/>
      <c r="I51" s="8"/>
      <c r="J51" s="8"/>
      <c r="K51" s="337"/>
    </row>
    <row r="52" customFormat="false" ht="26.25" hidden="false" customHeight="false" outlineLevel="0" collapsed="false">
      <c r="A52" s="100" t="s">
        <v>1643</v>
      </c>
      <c r="B52" s="100" t="s">
        <v>1644</v>
      </c>
      <c r="C52" s="339" t="s">
        <v>1645</v>
      </c>
      <c r="D52" s="339" t="s">
        <v>1646</v>
      </c>
      <c r="E52" s="100"/>
      <c r="F52" s="100" t="s">
        <v>50</v>
      </c>
      <c r="G52" s="100" t="s">
        <v>50</v>
      </c>
      <c r="H52" s="8"/>
      <c r="I52" s="8"/>
      <c r="J52" s="8"/>
      <c r="K52" s="337"/>
    </row>
    <row r="53" customFormat="false" ht="26.25" hidden="false" customHeight="false" outlineLevel="0" collapsed="false">
      <c r="A53" s="8" t="s">
        <v>1669</v>
      </c>
      <c r="B53" s="8" t="s">
        <v>1119</v>
      </c>
      <c r="C53" s="8" t="s">
        <v>1670</v>
      </c>
      <c r="D53" s="8" t="s">
        <v>1671</v>
      </c>
      <c r="E53" s="8"/>
      <c r="F53" s="8" t="n">
        <v>9</v>
      </c>
      <c r="G53" s="8" t="n">
        <v>8.8</v>
      </c>
      <c r="H53" s="261"/>
      <c r="I53" s="8"/>
      <c r="J53" s="8"/>
      <c r="L53" s="337"/>
    </row>
    <row r="54" customFormat="false" ht="26.25" hidden="false" customHeight="false" outlineLevel="0" collapsed="false">
      <c r="A54" s="8"/>
      <c r="B54" s="8"/>
      <c r="C54" s="8"/>
      <c r="D54" s="8"/>
      <c r="E54" s="8"/>
      <c r="F54" s="8"/>
      <c r="G54" s="8"/>
      <c r="H54" s="343"/>
      <c r="I54" s="8"/>
      <c r="J54" s="8"/>
      <c r="L54" s="337"/>
    </row>
    <row r="55" customFormat="false" ht="26.25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L55" s="337"/>
    </row>
    <row r="56" customFormat="false" ht="26.25" hidden="false" customHeight="false" outlineLevel="0" collapsed="false">
      <c r="A56" s="344" t="s">
        <v>1673</v>
      </c>
      <c r="B56" s="8"/>
      <c r="C56" s="8"/>
      <c r="D56" s="8"/>
      <c r="E56" s="8"/>
      <c r="F56" s="8"/>
      <c r="G56" s="8"/>
      <c r="H56" s="8"/>
      <c r="I56" s="8"/>
      <c r="J56" s="8"/>
      <c r="L56" s="337"/>
    </row>
    <row r="57" customFormat="false" ht="26.25" hidden="false" customHeight="true" outlineLevel="0" collapsed="false">
      <c r="A57" s="337" t="s">
        <v>1674</v>
      </c>
      <c r="H57" s="338" t="s">
        <v>42</v>
      </c>
      <c r="I57" s="338"/>
      <c r="J57" s="338"/>
    </row>
    <row r="58" customFormat="false" ht="26.25" hidden="false" customHeight="false" outlineLevel="0" collapsed="false">
      <c r="A58" s="100"/>
      <c r="B58" s="100"/>
      <c r="C58" s="100"/>
      <c r="D58" s="100"/>
      <c r="E58" s="100"/>
      <c r="F58" s="100" t="s">
        <v>672</v>
      </c>
      <c r="G58" s="100" t="s">
        <v>673</v>
      </c>
      <c r="H58" s="8"/>
      <c r="I58" s="8"/>
      <c r="J58" s="8"/>
      <c r="K58" s="337"/>
    </row>
    <row r="59" customFormat="false" ht="26.25" hidden="false" customHeight="false" outlineLevel="0" collapsed="false">
      <c r="A59" s="100" t="s">
        <v>1643</v>
      </c>
      <c r="B59" s="100" t="s">
        <v>1644</v>
      </c>
      <c r="C59" s="100"/>
      <c r="D59" s="100" t="s">
        <v>373</v>
      </c>
      <c r="E59" s="100"/>
      <c r="F59" s="100" t="s">
        <v>50</v>
      </c>
      <c r="G59" s="100" t="s">
        <v>50</v>
      </c>
      <c r="H59" s="8"/>
      <c r="I59" s="8"/>
      <c r="J59" s="8"/>
      <c r="K59" s="337"/>
    </row>
    <row r="60" customFormat="false" ht="26.25" hidden="false" customHeight="false" outlineLevel="0" collapsed="false">
      <c r="A60" s="8" t="s">
        <v>866</v>
      </c>
      <c r="B60" s="8" t="s">
        <v>192</v>
      </c>
      <c r="C60" s="8"/>
      <c r="D60" s="8" t="s">
        <v>868</v>
      </c>
      <c r="E60" s="8"/>
      <c r="F60" s="8" t="n">
        <v>8</v>
      </c>
      <c r="G60" s="8" t="n">
        <v>8</v>
      </c>
      <c r="H60" s="262"/>
      <c r="I60" s="8"/>
      <c r="J60" s="341"/>
      <c r="L60" s="337"/>
    </row>
  </sheetData>
  <mergeCells count="7">
    <mergeCell ref="H4:J4"/>
    <mergeCell ref="H11:J11"/>
    <mergeCell ref="H18:J18"/>
    <mergeCell ref="H31:J31"/>
    <mergeCell ref="H44:J44"/>
    <mergeCell ref="H50:J50"/>
    <mergeCell ref="H57:J5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2021-09-09T07:46:04Z</dcterms:created>
  <dc:creator>Scott</dc:creator>
  <dc:description/>
  <dc:language>en-US</dc:language>
  <cp:lastModifiedBy/>
  <cp:lastPrinted>2021-11-30T12:14:23Z</cp:lastPrinted>
  <dcterms:modified xsi:type="dcterms:W3CDTF">2022-10-17T12:33:21Z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0x010100A023BD503E57F54690444FA30127178B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