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ns_unbundled" sheetId="1" r:id="rId4"/>
    <sheet state="visible" name="conns_fabric" sheetId="2" r:id="rId5"/>
    <sheet state="visible" name="servers" sheetId="3" r:id="rId6"/>
    <sheet state="visible" name="spine_switches" sheetId="4" r:id="rId7"/>
    <sheet state="visible" name="leaf_switches" sheetId="5" r:id="rId8"/>
    <sheet state="visible" name="conns_server_unbundled_calc" sheetId="6" r:id="rId9"/>
    <sheet state="visible" name="conns_fabric_calc" sheetId="7" r:id="rId10"/>
    <sheet state="visible" name="servers_calc" sheetId="8" r:id="rId11"/>
    <sheet state="visible" name="spine_switches_calc" sheetId="9" r:id="rId12"/>
    <sheet state="visible" name="leaf_switches_calc" sheetId="10" r:id="rId13"/>
    <sheet state="visible" name="model_gpu-server-001" sheetId="11" r:id="rId14"/>
    <sheet state="visible" name="model-leaf-switch-001" sheetId="12" r:id="rId15"/>
    <sheet state="visible" name="model-spine-switch-001" sheetId="13" r:id="rId16"/>
  </sheets>
  <definedNames>
    <definedName name="gpu_server_nic_range">'model_gpu-server-001'!$B$1:$B$8</definedName>
    <definedName localSheetId="12" name="gpu_server_nic_range">#REF!</definedName>
    <definedName localSheetId="11" name="gpu_server_nic_range">'model-leaf-switch-001'!$B$1:$B$8</definedName>
  </definedNames>
  <calcPr/>
</workbook>
</file>

<file path=xl/sharedStrings.xml><?xml version="1.0" encoding="utf-8"?>
<sst xmlns="http://schemas.openxmlformats.org/spreadsheetml/2006/main" count="3233" uniqueCount="32">
  <si>
    <t>label</t>
  </si>
  <si>
    <t>server_port</t>
  </si>
  <si>
    <t>leaf_port</t>
  </si>
  <si>
    <t>connection_name</t>
  </si>
  <si>
    <t>spine_port</t>
  </si>
  <si>
    <t>name</t>
  </si>
  <si>
    <t>leaf_name</t>
  </si>
  <si>
    <t>server_name</t>
  </si>
  <si>
    <t>server_nic_name</t>
  </si>
  <si>
    <t>switch_port</t>
  </si>
  <si>
    <t>/</t>
  </si>
  <si>
    <t>spine_name</t>
  </si>
  <si>
    <t>gpu-server-rc1-</t>
  </si>
  <si>
    <t>model</t>
  </si>
  <si>
    <t>800g-backend-spine-u44</t>
  </si>
  <si>
    <t>800g-backend-spine-u41</t>
  </si>
  <si>
    <t>800g-backend-leaf-u38</t>
  </si>
  <si>
    <t>800g-backend-leaf-u35</t>
  </si>
  <si>
    <t>800g-backend-leaf-u32</t>
  </si>
  <si>
    <t>800g-backend-leaf-u29</t>
  </si>
  <si>
    <t>Backend_NICS</t>
  </si>
  <si>
    <t>gpu-nic-1</t>
  </si>
  <si>
    <t>gpu-nic-2</t>
  </si>
  <si>
    <t>gpu-nic-3</t>
  </si>
  <si>
    <t>gpu-nic-4</t>
  </si>
  <si>
    <t>gpu-nic-5</t>
  </si>
  <si>
    <t>gpu-nic-6</t>
  </si>
  <si>
    <t>gpu-nic-7</t>
  </si>
  <si>
    <t>gpu-nic-8</t>
  </si>
  <si>
    <t>Server_Ports</t>
  </si>
  <si>
    <t>E1/</t>
  </si>
  <si>
    <t>Fabric_Ports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</si>
</sst>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0" fillId="0" fontId="1" numFmtId="0" xfId="0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conns_unbundled-style">
      <tableStyleElement dxfId="1" type="headerRow"/>
      <tableStyleElement dxfId="2" type="firstRowStripe"/>
      <tableStyleElement dxfId="3" type="secondRowStripe"/>
    </tableStyle>
    <tableStyle count="3" pivot="0" name="conns_fabri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56" displayName="Table_1" name="Table_1" id="1">
  <tableColumns count="4">
    <tableColumn name="label" id="1"/>
    <tableColumn name="server_port" id="2"/>
    <tableColumn name="leaf_port" id="3"/>
    <tableColumn name="connection_name" id="4"/>
  </tableColumns>
  <tableStyleInfo name="conns_unbundled-style" showColumnStripes="0" showFirstColumn="1" showLastColumn="1" showRowStripes="1"/>
</table>
</file>

<file path=xl/tables/table2.xml><?xml version="1.0" encoding="utf-8"?>
<table xmlns="http://schemas.openxmlformats.org/spreadsheetml/2006/main" ref="A1:D130" displayName="Table_2" name="Table_2" id="2">
  <tableColumns count="4">
    <tableColumn name="label" id="1"/>
    <tableColumn name="spine_port" id="2"/>
    <tableColumn name="leaf_port" id="3"/>
    <tableColumn name="connection_name" id="4"/>
  </tableColumns>
  <tableStyleInfo name="conns_fabri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" width="23.25"/>
    <col customWidth="1" min="3" max="3" width="24.75"/>
    <col customWidth="1" min="4" max="4" width="42.5"/>
    <col customWidth="1" min="6" max="6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tr">
        <f>conns_server_unbundled_calc!X1</f>
        <v>gpu-server-rc1-01/gpu-nic-1----800g-backend-leaf-u38/E1/1/1</v>
      </c>
      <c r="B2" s="2" t="str">
        <f>conns_server_unbundled_calc!N1</f>
        <v>gpu-server-rc1-01/gpu-nic-1</v>
      </c>
      <c r="C2" s="2" t="str">
        <f>conns_server_unbundled_calc!T1</f>
        <v>800g-backend-leaf-u38/E1/1/1</v>
      </c>
      <c r="D2" s="2" t="str">
        <f>conns_server_unbundled_calc!K1</f>
        <v>gpu-server-rc1-01--gpu-nic-1--800g-backend-leaf-u38</v>
      </c>
    </row>
    <row r="3">
      <c r="A3" s="2" t="str">
        <f>conns_server_unbundled_calc!X2</f>
        <v>gpu-server-rc1-01/gpu-nic-2----800g-backend-leaf-u38/E1/1/2</v>
      </c>
      <c r="B3" s="2" t="str">
        <f>conns_server_unbundled_calc!N2</f>
        <v>gpu-server-rc1-01/gpu-nic-2</v>
      </c>
      <c r="C3" s="2" t="str">
        <f>conns_server_unbundled_calc!T2</f>
        <v>800g-backend-leaf-u38/E1/1/2</v>
      </c>
      <c r="D3" s="2" t="str">
        <f>conns_server_unbundled_calc!K2</f>
        <v>gpu-server-rc1-01--gpu-nic-2--800g-backend-leaf-u38</v>
      </c>
    </row>
    <row r="4">
      <c r="A4" s="2" t="str">
        <f>conns_server_unbundled_calc!X3</f>
        <v>gpu-server-rc1-01/gpu-nic-3----800g-backend-leaf-u35/E1/1/1</v>
      </c>
      <c r="B4" s="2" t="str">
        <f>conns_server_unbundled_calc!N3</f>
        <v>gpu-server-rc1-01/gpu-nic-3</v>
      </c>
      <c r="C4" s="2" t="str">
        <f>conns_server_unbundled_calc!T3</f>
        <v>800g-backend-leaf-u35/E1/1/1</v>
      </c>
      <c r="D4" s="2" t="str">
        <f>conns_server_unbundled_calc!K3</f>
        <v>gpu-server-rc1-01--gpu-nic-3--800g-backend-leaf-u35</v>
      </c>
    </row>
    <row r="5">
      <c r="A5" s="2" t="str">
        <f>conns_server_unbundled_calc!X4</f>
        <v>gpu-server-rc1-01/gpu-nic-4----800g-backend-leaf-u35/E1/1/2</v>
      </c>
      <c r="B5" s="2" t="str">
        <f>conns_server_unbundled_calc!N4</f>
        <v>gpu-server-rc1-01/gpu-nic-4</v>
      </c>
      <c r="C5" s="2" t="str">
        <f>conns_server_unbundled_calc!T4</f>
        <v>800g-backend-leaf-u35/E1/1/2</v>
      </c>
      <c r="D5" s="2" t="str">
        <f>conns_server_unbundled_calc!K4</f>
        <v>gpu-server-rc1-01--gpu-nic-4--800g-backend-leaf-u35</v>
      </c>
    </row>
    <row r="6">
      <c r="A6" s="2" t="str">
        <f>conns_server_unbundled_calc!X5</f>
        <v>gpu-server-rc1-01/gpu-nic-5----800g-backend-leaf-u32/E1/1/1</v>
      </c>
      <c r="B6" s="2" t="str">
        <f>conns_server_unbundled_calc!N5</f>
        <v>gpu-server-rc1-01/gpu-nic-5</v>
      </c>
      <c r="C6" s="2" t="str">
        <f>conns_server_unbundled_calc!T5</f>
        <v>800g-backend-leaf-u32/E1/1/1</v>
      </c>
      <c r="D6" s="2" t="str">
        <f>conns_server_unbundled_calc!K5</f>
        <v>gpu-server-rc1-01--gpu-nic-5--800g-backend-leaf-u32</v>
      </c>
    </row>
    <row r="7">
      <c r="A7" s="2" t="str">
        <f>conns_server_unbundled_calc!X6</f>
        <v>gpu-server-rc1-01/gpu-nic-6----800g-backend-leaf-u32/E1/1/2</v>
      </c>
      <c r="B7" s="2" t="str">
        <f>conns_server_unbundled_calc!N6</f>
        <v>gpu-server-rc1-01/gpu-nic-6</v>
      </c>
      <c r="C7" s="2" t="str">
        <f>conns_server_unbundled_calc!T6</f>
        <v>800g-backend-leaf-u32/E1/1/2</v>
      </c>
      <c r="D7" s="2" t="str">
        <f>conns_server_unbundled_calc!K6</f>
        <v>gpu-server-rc1-01--gpu-nic-6--800g-backend-leaf-u32</v>
      </c>
    </row>
    <row r="8">
      <c r="A8" s="2" t="str">
        <f>conns_server_unbundled_calc!X7</f>
        <v>gpu-server-rc1-01/gpu-nic-7----800g-backend-leaf-u29/E1/1/1</v>
      </c>
      <c r="B8" s="2" t="str">
        <f>conns_server_unbundled_calc!N7</f>
        <v>gpu-server-rc1-01/gpu-nic-7</v>
      </c>
      <c r="C8" s="2" t="str">
        <f>conns_server_unbundled_calc!T7</f>
        <v>800g-backend-leaf-u29/E1/1/1</v>
      </c>
      <c r="D8" s="2" t="str">
        <f>conns_server_unbundled_calc!K7</f>
        <v>gpu-server-rc1-01--gpu-nic-7--800g-backend-leaf-u29</v>
      </c>
    </row>
    <row r="9">
      <c r="A9" s="2" t="str">
        <f>conns_server_unbundled_calc!X8</f>
        <v>gpu-server-rc1-01/gpu-nic-8----800g-backend-leaf-u29/E1/1/2</v>
      </c>
      <c r="B9" s="2" t="str">
        <f>conns_server_unbundled_calc!N8</f>
        <v>gpu-server-rc1-01/gpu-nic-8</v>
      </c>
      <c r="C9" s="2" t="str">
        <f>conns_server_unbundled_calc!T8</f>
        <v>800g-backend-leaf-u29/E1/1/2</v>
      </c>
      <c r="D9" s="2" t="str">
        <f>conns_server_unbundled_calc!K8</f>
        <v>gpu-server-rc1-01--gpu-nic-8--800g-backend-leaf-u29</v>
      </c>
    </row>
    <row r="10">
      <c r="A10" s="2" t="str">
        <f>conns_server_unbundled_calc!X9</f>
        <v>gpu-server-rc1-02/gpu-nic-1----800g-backend-leaf-u38/E1/2/1</v>
      </c>
      <c r="B10" s="2" t="str">
        <f>conns_server_unbundled_calc!N9</f>
        <v>gpu-server-rc1-02/gpu-nic-1</v>
      </c>
      <c r="C10" s="2" t="str">
        <f>conns_server_unbundled_calc!T9</f>
        <v>800g-backend-leaf-u38/E1/2/1</v>
      </c>
      <c r="D10" s="2" t="str">
        <f>conns_server_unbundled_calc!K9</f>
        <v>gpu-server-rc1-02--gpu-nic-1--800g-backend-leaf-u38</v>
      </c>
    </row>
    <row r="11">
      <c r="A11" s="2" t="str">
        <f>conns_server_unbundled_calc!X10</f>
        <v>gpu-server-rc1-02/gpu-nic-2----800g-backend-leaf-u38/E1/2/2</v>
      </c>
      <c r="B11" s="2" t="str">
        <f>conns_server_unbundled_calc!N10</f>
        <v>gpu-server-rc1-02/gpu-nic-2</v>
      </c>
      <c r="C11" s="2" t="str">
        <f>conns_server_unbundled_calc!T10</f>
        <v>800g-backend-leaf-u38/E1/2/2</v>
      </c>
      <c r="D11" s="2" t="str">
        <f>conns_server_unbundled_calc!K10</f>
        <v>gpu-server-rc1-02--gpu-nic-2--800g-backend-leaf-u38</v>
      </c>
    </row>
    <row r="12">
      <c r="A12" s="2" t="str">
        <f>conns_server_unbundled_calc!X11</f>
        <v>gpu-server-rc1-02/gpu-nic-3----800g-backend-leaf-u35/E1/2/1</v>
      </c>
      <c r="B12" s="2" t="str">
        <f>conns_server_unbundled_calc!N11</f>
        <v>gpu-server-rc1-02/gpu-nic-3</v>
      </c>
      <c r="C12" s="2" t="str">
        <f>conns_server_unbundled_calc!T11</f>
        <v>800g-backend-leaf-u35/E1/2/1</v>
      </c>
      <c r="D12" s="2" t="str">
        <f>conns_server_unbundled_calc!K11</f>
        <v>gpu-server-rc1-02--gpu-nic-3--800g-backend-leaf-u35</v>
      </c>
    </row>
    <row r="13">
      <c r="A13" s="2" t="str">
        <f>conns_server_unbundled_calc!X12</f>
        <v>gpu-server-rc1-02/gpu-nic-4----800g-backend-leaf-u35/E1/2/2</v>
      </c>
      <c r="B13" s="2" t="str">
        <f>conns_server_unbundled_calc!N12</f>
        <v>gpu-server-rc1-02/gpu-nic-4</v>
      </c>
      <c r="C13" s="2" t="str">
        <f>conns_server_unbundled_calc!T12</f>
        <v>800g-backend-leaf-u35/E1/2/2</v>
      </c>
      <c r="D13" s="2" t="str">
        <f>conns_server_unbundled_calc!K12</f>
        <v>gpu-server-rc1-02--gpu-nic-4--800g-backend-leaf-u35</v>
      </c>
    </row>
    <row r="14">
      <c r="A14" s="2" t="str">
        <f>conns_server_unbundled_calc!X13</f>
        <v>gpu-server-rc1-02/gpu-nic-5----800g-backend-leaf-u32/E1/2/1</v>
      </c>
      <c r="B14" s="2" t="str">
        <f>conns_server_unbundled_calc!N13</f>
        <v>gpu-server-rc1-02/gpu-nic-5</v>
      </c>
      <c r="C14" s="2" t="str">
        <f>conns_server_unbundled_calc!T13</f>
        <v>800g-backend-leaf-u32/E1/2/1</v>
      </c>
      <c r="D14" s="2" t="str">
        <f>conns_server_unbundled_calc!K13</f>
        <v>gpu-server-rc1-02--gpu-nic-5--800g-backend-leaf-u32</v>
      </c>
    </row>
    <row r="15">
      <c r="A15" s="2" t="str">
        <f>conns_server_unbundled_calc!X14</f>
        <v>gpu-server-rc1-02/gpu-nic-6----800g-backend-leaf-u32/E1/2/2</v>
      </c>
      <c r="B15" s="2" t="str">
        <f>conns_server_unbundled_calc!N14</f>
        <v>gpu-server-rc1-02/gpu-nic-6</v>
      </c>
      <c r="C15" s="2" t="str">
        <f>conns_server_unbundled_calc!T14</f>
        <v>800g-backend-leaf-u32/E1/2/2</v>
      </c>
      <c r="D15" s="2" t="str">
        <f>conns_server_unbundled_calc!K14</f>
        <v>gpu-server-rc1-02--gpu-nic-6--800g-backend-leaf-u32</v>
      </c>
    </row>
    <row r="16">
      <c r="A16" s="2" t="str">
        <f>conns_server_unbundled_calc!X15</f>
        <v>gpu-server-rc1-02/gpu-nic-7----800g-backend-leaf-u29/E1/2/1</v>
      </c>
      <c r="B16" s="2" t="str">
        <f>conns_server_unbundled_calc!N15</f>
        <v>gpu-server-rc1-02/gpu-nic-7</v>
      </c>
      <c r="C16" s="2" t="str">
        <f>conns_server_unbundled_calc!T15</f>
        <v>800g-backend-leaf-u29/E1/2/1</v>
      </c>
      <c r="D16" s="2" t="str">
        <f>conns_server_unbundled_calc!K15</f>
        <v>gpu-server-rc1-02--gpu-nic-7--800g-backend-leaf-u29</v>
      </c>
    </row>
    <row r="17">
      <c r="A17" s="2" t="str">
        <f>conns_server_unbundled_calc!X16</f>
        <v>gpu-server-rc1-02/gpu-nic-8----800g-backend-leaf-u29/E1/2/2</v>
      </c>
      <c r="B17" s="2" t="str">
        <f>conns_server_unbundled_calc!N16</f>
        <v>gpu-server-rc1-02/gpu-nic-8</v>
      </c>
      <c r="C17" s="2" t="str">
        <f>conns_server_unbundled_calc!T16</f>
        <v>800g-backend-leaf-u29/E1/2/2</v>
      </c>
      <c r="D17" s="2" t="str">
        <f>conns_server_unbundled_calc!K16</f>
        <v>gpu-server-rc1-02--gpu-nic-8--800g-backend-leaf-u29</v>
      </c>
    </row>
    <row r="18">
      <c r="A18" s="2" t="str">
        <f>conns_server_unbundled_calc!X17</f>
        <v>gpu-server-rc1-03/gpu-nic-1----800g-backend-leaf-u38/E1/3/1</v>
      </c>
      <c r="B18" s="2" t="str">
        <f>conns_server_unbundled_calc!N17</f>
        <v>gpu-server-rc1-03/gpu-nic-1</v>
      </c>
      <c r="C18" s="2" t="str">
        <f>conns_server_unbundled_calc!T17</f>
        <v>800g-backend-leaf-u38/E1/3/1</v>
      </c>
      <c r="D18" s="2" t="str">
        <f>conns_server_unbundled_calc!K17</f>
        <v>gpu-server-rc1-03--gpu-nic-1--800g-backend-leaf-u38</v>
      </c>
    </row>
    <row r="19">
      <c r="A19" s="2" t="str">
        <f>conns_server_unbundled_calc!X18</f>
        <v>gpu-server-rc1-03/gpu-nic-2----800g-backend-leaf-u38/E1/3/2</v>
      </c>
      <c r="B19" s="2" t="str">
        <f>conns_server_unbundled_calc!N18</f>
        <v>gpu-server-rc1-03/gpu-nic-2</v>
      </c>
      <c r="C19" s="2" t="str">
        <f>conns_server_unbundled_calc!T18</f>
        <v>800g-backend-leaf-u38/E1/3/2</v>
      </c>
      <c r="D19" s="2" t="str">
        <f>conns_server_unbundled_calc!K18</f>
        <v>gpu-server-rc1-03--gpu-nic-2--800g-backend-leaf-u38</v>
      </c>
    </row>
    <row r="20">
      <c r="A20" s="2" t="str">
        <f>conns_server_unbundled_calc!X19</f>
        <v>gpu-server-rc1-03/gpu-nic-3----800g-backend-leaf-u35/E1/3/1</v>
      </c>
      <c r="B20" s="2" t="str">
        <f>conns_server_unbundled_calc!N19</f>
        <v>gpu-server-rc1-03/gpu-nic-3</v>
      </c>
      <c r="C20" s="2" t="str">
        <f>conns_server_unbundled_calc!T19</f>
        <v>800g-backend-leaf-u35/E1/3/1</v>
      </c>
      <c r="D20" s="2" t="str">
        <f>conns_server_unbundled_calc!K19</f>
        <v>gpu-server-rc1-03--gpu-nic-3--800g-backend-leaf-u35</v>
      </c>
    </row>
    <row r="21">
      <c r="A21" s="2" t="str">
        <f>conns_server_unbundled_calc!X20</f>
        <v>gpu-server-rc1-03/gpu-nic-4----800g-backend-leaf-u35/E1/3/2</v>
      </c>
      <c r="B21" s="2" t="str">
        <f>conns_server_unbundled_calc!N20</f>
        <v>gpu-server-rc1-03/gpu-nic-4</v>
      </c>
      <c r="C21" s="2" t="str">
        <f>conns_server_unbundled_calc!T20</f>
        <v>800g-backend-leaf-u35/E1/3/2</v>
      </c>
      <c r="D21" s="2" t="str">
        <f>conns_server_unbundled_calc!K20</f>
        <v>gpu-server-rc1-03--gpu-nic-4--800g-backend-leaf-u35</v>
      </c>
    </row>
    <row r="22">
      <c r="A22" s="2" t="str">
        <f>conns_server_unbundled_calc!X21</f>
        <v>gpu-server-rc1-03/gpu-nic-5----800g-backend-leaf-u32/E1/3/1</v>
      </c>
      <c r="B22" s="2" t="str">
        <f>conns_server_unbundled_calc!N21</f>
        <v>gpu-server-rc1-03/gpu-nic-5</v>
      </c>
      <c r="C22" s="2" t="str">
        <f>conns_server_unbundled_calc!T21</f>
        <v>800g-backend-leaf-u32/E1/3/1</v>
      </c>
      <c r="D22" s="2" t="str">
        <f>conns_server_unbundled_calc!K21</f>
        <v>gpu-server-rc1-03--gpu-nic-5--800g-backend-leaf-u32</v>
      </c>
    </row>
    <row r="23">
      <c r="A23" s="2" t="str">
        <f>conns_server_unbundled_calc!X22</f>
        <v>gpu-server-rc1-03/gpu-nic-6----800g-backend-leaf-u32/E1/3/2</v>
      </c>
      <c r="B23" s="2" t="str">
        <f>conns_server_unbundled_calc!N22</f>
        <v>gpu-server-rc1-03/gpu-nic-6</v>
      </c>
      <c r="C23" s="2" t="str">
        <f>conns_server_unbundled_calc!T22</f>
        <v>800g-backend-leaf-u32/E1/3/2</v>
      </c>
      <c r="D23" s="2" t="str">
        <f>conns_server_unbundled_calc!K22</f>
        <v>gpu-server-rc1-03--gpu-nic-6--800g-backend-leaf-u32</v>
      </c>
    </row>
    <row r="24">
      <c r="A24" s="2" t="str">
        <f>conns_server_unbundled_calc!X23</f>
        <v>gpu-server-rc1-03/gpu-nic-7----800g-backend-leaf-u29/E1/3/1</v>
      </c>
      <c r="B24" s="2" t="str">
        <f>conns_server_unbundled_calc!N23</f>
        <v>gpu-server-rc1-03/gpu-nic-7</v>
      </c>
      <c r="C24" s="2" t="str">
        <f>conns_server_unbundled_calc!T23</f>
        <v>800g-backend-leaf-u29/E1/3/1</v>
      </c>
      <c r="D24" s="2" t="str">
        <f>conns_server_unbundled_calc!K23</f>
        <v>gpu-server-rc1-03--gpu-nic-7--800g-backend-leaf-u29</v>
      </c>
    </row>
    <row r="25">
      <c r="A25" s="2" t="str">
        <f>conns_server_unbundled_calc!X24</f>
        <v>gpu-server-rc1-03/gpu-nic-8----800g-backend-leaf-u29/E1/3/2</v>
      </c>
      <c r="B25" s="2" t="str">
        <f>conns_server_unbundled_calc!N24</f>
        <v>gpu-server-rc1-03/gpu-nic-8</v>
      </c>
      <c r="C25" s="2" t="str">
        <f>conns_server_unbundled_calc!T24</f>
        <v>800g-backend-leaf-u29/E1/3/2</v>
      </c>
      <c r="D25" s="2" t="str">
        <f>conns_server_unbundled_calc!K24</f>
        <v>gpu-server-rc1-03--gpu-nic-8--800g-backend-leaf-u29</v>
      </c>
    </row>
    <row r="26">
      <c r="A26" s="2" t="str">
        <f>conns_server_unbundled_calc!X25</f>
        <v>gpu-server-rc1-04/gpu-nic-1----800g-backend-leaf-u38/E1/4/1</v>
      </c>
      <c r="B26" s="2" t="str">
        <f>conns_server_unbundled_calc!N25</f>
        <v>gpu-server-rc1-04/gpu-nic-1</v>
      </c>
      <c r="C26" s="2" t="str">
        <f>conns_server_unbundled_calc!T25</f>
        <v>800g-backend-leaf-u38/E1/4/1</v>
      </c>
      <c r="D26" s="2" t="str">
        <f>conns_server_unbundled_calc!K25</f>
        <v>gpu-server-rc1-04--gpu-nic-1--800g-backend-leaf-u38</v>
      </c>
    </row>
    <row r="27">
      <c r="A27" s="2" t="str">
        <f>conns_server_unbundled_calc!X26</f>
        <v>gpu-server-rc1-04/gpu-nic-2----800g-backend-leaf-u38/E1/4/2</v>
      </c>
      <c r="B27" s="2" t="str">
        <f>conns_server_unbundled_calc!N26</f>
        <v>gpu-server-rc1-04/gpu-nic-2</v>
      </c>
      <c r="C27" s="2" t="str">
        <f>conns_server_unbundled_calc!T26</f>
        <v>800g-backend-leaf-u38/E1/4/2</v>
      </c>
      <c r="D27" s="2" t="str">
        <f>conns_server_unbundled_calc!K26</f>
        <v>gpu-server-rc1-04--gpu-nic-2--800g-backend-leaf-u38</v>
      </c>
    </row>
    <row r="28">
      <c r="A28" s="2" t="str">
        <f>conns_server_unbundled_calc!X27</f>
        <v>gpu-server-rc1-04/gpu-nic-3----800g-backend-leaf-u35/E1/4/1</v>
      </c>
      <c r="B28" s="2" t="str">
        <f>conns_server_unbundled_calc!N27</f>
        <v>gpu-server-rc1-04/gpu-nic-3</v>
      </c>
      <c r="C28" s="2" t="str">
        <f>conns_server_unbundled_calc!T27</f>
        <v>800g-backend-leaf-u35/E1/4/1</v>
      </c>
      <c r="D28" s="2" t="str">
        <f>conns_server_unbundled_calc!K27</f>
        <v>gpu-server-rc1-04--gpu-nic-3--800g-backend-leaf-u35</v>
      </c>
    </row>
    <row r="29">
      <c r="A29" s="2" t="str">
        <f>conns_server_unbundled_calc!X28</f>
        <v>gpu-server-rc1-04/gpu-nic-4----800g-backend-leaf-u35/E1/4/2</v>
      </c>
      <c r="B29" s="2" t="str">
        <f>conns_server_unbundled_calc!N28</f>
        <v>gpu-server-rc1-04/gpu-nic-4</v>
      </c>
      <c r="C29" s="2" t="str">
        <f>conns_server_unbundled_calc!T28</f>
        <v>800g-backend-leaf-u35/E1/4/2</v>
      </c>
      <c r="D29" s="2" t="str">
        <f>conns_server_unbundled_calc!K28</f>
        <v>gpu-server-rc1-04--gpu-nic-4--800g-backend-leaf-u35</v>
      </c>
    </row>
    <row r="30">
      <c r="A30" s="2" t="str">
        <f>conns_server_unbundled_calc!X29</f>
        <v>gpu-server-rc1-04/gpu-nic-5----800g-backend-leaf-u32/E1/4/1</v>
      </c>
      <c r="B30" s="2" t="str">
        <f>conns_server_unbundled_calc!N29</f>
        <v>gpu-server-rc1-04/gpu-nic-5</v>
      </c>
      <c r="C30" s="2" t="str">
        <f>conns_server_unbundled_calc!T29</f>
        <v>800g-backend-leaf-u32/E1/4/1</v>
      </c>
      <c r="D30" s="2" t="str">
        <f>conns_server_unbundled_calc!K29</f>
        <v>gpu-server-rc1-04--gpu-nic-5--800g-backend-leaf-u32</v>
      </c>
    </row>
    <row r="31">
      <c r="A31" s="2" t="str">
        <f>conns_server_unbundled_calc!X30</f>
        <v>gpu-server-rc1-04/gpu-nic-6----800g-backend-leaf-u32/E1/4/2</v>
      </c>
      <c r="B31" s="2" t="str">
        <f>conns_server_unbundled_calc!N30</f>
        <v>gpu-server-rc1-04/gpu-nic-6</v>
      </c>
      <c r="C31" s="2" t="str">
        <f>conns_server_unbundled_calc!T30</f>
        <v>800g-backend-leaf-u32/E1/4/2</v>
      </c>
      <c r="D31" s="2" t="str">
        <f>conns_server_unbundled_calc!K30</f>
        <v>gpu-server-rc1-04--gpu-nic-6--800g-backend-leaf-u32</v>
      </c>
    </row>
    <row r="32">
      <c r="A32" s="2" t="str">
        <f>conns_server_unbundled_calc!X31</f>
        <v>gpu-server-rc1-04/gpu-nic-7----800g-backend-leaf-u29/E1/4/1</v>
      </c>
      <c r="B32" s="2" t="str">
        <f>conns_server_unbundled_calc!N31</f>
        <v>gpu-server-rc1-04/gpu-nic-7</v>
      </c>
      <c r="C32" s="2" t="str">
        <f>conns_server_unbundled_calc!T31</f>
        <v>800g-backend-leaf-u29/E1/4/1</v>
      </c>
      <c r="D32" s="2" t="str">
        <f>conns_server_unbundled_calc!K31</f>
        <v>gpu-server-rc1-04--gpu-nic-7--800g-backend-leaf-u29</v>
      </c>
    </row>
    <row r="33">
      <c r="A33" s="2" t="str">
        <f>conns_server_unbundled_calc!X32</f>
        <v>gpu-server-rc1-04/gpu-nic-8----800g-backend-leaf-u29/E1/4/2</v>
      </c>
      <c r="B33" s="2" t="str">
        <f>conns_server_unbundled_calc!N32</f>
        <v>gpu-server-rc1-04/gpu-nic-8</v>
      </c>
      <c r="C33" s="2" t="str">
        <f>conns_server_unbundled_calc!T32</f>
        <v>800g-backend-leaf-u29/E1/4/2</v>
      </c>
      <c r="D33" s="2" t="str">
        <f>conns_server_unbundled_calc!K32</f>
        <v>gpu-server-rc1-04--gpu-nic-8--800g-backend-leaf-u29</v>
      </c>
    </row>
    <row r="34">
      <c r="A34" s="2" t="str">
        <f>conns_server_unbundled_calc!X33</f>
        <v>gpu-server-rc1-05/gpu-nic-1----800g-backend-leaf-u38/E1/5/1</v>
      </c>
      <c r="B34" s="2" t="str">
        <f>conns_server_unbundled_calc!N33</f>
        <v>gpu-server-rc1-05/gpu-nic-1</v>
      </c>
      <c r="C34" s="2" t="str">
        <f>conns_server_unbundled_calc!T33</f>
        <v>800g-backend-leaf-u38/E1/5/1</v>
      </c>
      <c r="D34" s="2" t="str">
        <f>conns_server_unbundled_calc!K33</f>
        <v>gpu-server-rc1-05--gpu-nic-1--800g-backend-leaf-u38</v>
      </c>
    </row>
    <row r="35">
      <c r="A35" s="2" t="str">
        <f>conns_server_unbundled_calc!X34</f>
        <v>gpu-server-rc1-05/gpu-nic-2----800g-backend-leaf-u38/E1/5/2</v>
      </c>
      <c r="B35" s="2" t="str">
        <f>conns_server_unbundled_calc!N34</f>
        <v>gpu-server-rc1-05/gpu-nic-2</v>
      </c>
      <c r="C35" s="2" t="str">
        <f>conns_server_unbundled_calc!T34</f>
        <v>800g-backend-leaf-u38/E1/5/2</v>
      </c>
      <c r="D35" s="2" t="str">
        <f>conns_server_unbundled_calc!K34</f>
        <v>gpu-server-rc1-05--gpu-nic-2--800g-backend-leaf-u38</v>
      </c>
    </row>
    <row r="36">
      <c r="A36" s="2" t="str">
        <f>conns_server_unbundled_calc!X35</f>
        <v>gpu-server-rc1-05/gpu-nic-3----800g-backend-leaf-u35/E1/5/1</v>
      </c>
      <c r="B36" s="2" t="str">
        <f>conns_server_unbundled_calc!N35</f>
        <v>gpu-server-rc1-05/gpu-nic-3</v>
      </c>
      <c r="C36" s="2" t="str">
        <f>conns_server_unbundled_calc!T35</f>
        <v>800g-backend-leaf-u35/E1/5/1</v>
      </c>
      <c r="D36" s="2" t="str">
        <f>conns_server_unbundled_calc!K35</f>
        <v>gpu-server-rc1-05--gpu-nic-3--800g-backend-leaf-u35</v>
      </c>
    </row>
    <row r="37">
      <c r="A37" s="2" t="str">
        <f>conns_server_unbundled_calc!X36</f>
        <v>gpu-server-rc1-05/gpu-nic-4----800g-backend-leaf-u35/E1/5/2</v>
      </c>
      <c r="B37" s="2" t="str">
        <f>conns_server_unbundled_calc!N36</f>
        <v>gpu-server-rc1-05/gpu-nic-4</v>
      </c>
      <c r="C37" s="2" t="str">
        <f>conns_server_unbundled_calc!T36</f>
        <v>800g-backend-leaf-u35/E1/5/2</v>
      </c>
      <c r="D37" s="2" t="str">
        <f>conns_server_unbundled_calc!K36</f>
        <v>gpu-server-rc1-05--gpu-nic-4--800g-backend-leaf-u35</v>
      </c>
    </row>
    <row r="38">
      <c r="A38" s="2" t="str">
        <f>conns_server_unbundled_calc!X37</f>
        <v>gpu-server-rc1-05/gpu-nic-5----800g-backend-leaf-u32/E1/5/1</v>
      </c>
      <c r="B38" s="2" t="str">
        <f>conns_server_unbundled_calc!N37</f>
        <v>gpu-server-rc1-05/gpu-nic-5</v>
      </c>
      <c r="C38" s="2" t="str">
        <f>conns_server_unbundled_calc!T37</f>
        <v>800g-backend-leaf-u32/E1/5/1</v>
      </c>
      <c r="D38" s="2" t="str">
        <f>conns_server_unbundled_calc!K37</f>
        <v>gpu-server-rc1-05--gpu-nic-5--800g-backend-leaf-u32</v>
      </c>
    </row>
    <row r="39">
      <c r="A39" s="2" t="str">
        <f>conns_server_unbundled_calc!X38</f>
        <v>gpu-server-rc1-05/gpu-nic-6----800g-backend-leaf-u32/E1/5/2</v>
      </c>
      <c r="B39" s="2" t="str">
        <f>conns_server_unbundled_calc!N38</f>
        <v>gpu-server-rc1-05/gpu-nic-6</v>
      </c>
      <c r="C39" s="2" t="str">
        <f>conns_server_unbundled_calc!T38</f>
        <v>800g-backend-leaf-u32/E1/5/2</v>
      </c>
      <c r="D39" s="2" t="str">
        <f>conns_server_unbundled_calc!K38</f>
        <v>gpu-server-rc1-05--gpu-nic-6--800g-backend-leaf-u32</v>
      </c>
    </row>
    <row r="40">
      <c r="A40" s="2" t="str">
        <f>conns_server_unbundled_calc!X39</f>
        <v>gpu-server-rc1-05/gpu-nic-7----800g-backend-leaf-u29/E1/5/1</v>
      </c>
      <c r="B40" s="2" t="str">
        <f>conns_server_unbundled_calc!N39</f>
        <v>gpu-server-rc1-05/gpu-nic-7</v>
      </c>
      <c r="C40" s="2" t="str">
        <f>conns_server_unbundled_calc!T39</f>
        <v>800g-backend-leaf-u29/E1/5/1</v>
      </c>
      <c r="D40" s="2" t="str">
        <f>conns_server_unbundled_calc!K39</f>
        <v>gpu-server-rc1-05--gpu-nic-7--800g-backend-leaf-u29</v>
      </c>
    </row>
    <row r="41">
      <c r="A41" s="2" t="str">
        <f>conns_server_unbundled_calc!X40</f>
        <v>gpu-server-rc1-05/gpu-nic-8----800g-backend-leaf-u29/E1/5/2</v>
      </c>
      <c r="B41" s="2" t="str">
        <f>conns_server_unbundled_calc!N40</f>
        <v>gpu-server-rc1-05/gpu-nic-8</v>
      </c>
      <c r="C41" s="2" t="str">
        <f>conns_server_unbundled_calc!T40</f>
        <v>800g-backend-leaf-u29/E1/5/2</v>
      </c>
      <c r="D41" s="2" t="str">
        <f>conns_server_unbundled_calc!K40</f>
        <v>gpu-server-rc1-05--gpu-nic-8--800g-backend-leaf-u29</v>
      </c>
    </row>
    <row r="42">
      <c r="A42" s="2" t="str">
        <f>conns_server_unbundled_calc!X41</f>
        <v>gpu-server-rc1-06/gpu-nic-1----800g-backend-leaf-u38/E1/6/1</v>
      </c>
      <c r="B42" s="2" t="str">
        <f>conns_server_unbundled_calc!N41</f>
        <v>gpu-server-rc1-06/gpu-nic-1</v>
      </c>
      <c r="C42" s="2" t="str">
        <f>conns_server_unbundled_calc!T41</f>
        <v>800g-backend-leaf-u38/E1/6/1</v>
      </c>
      <c r="D42" s="2" t="str">
        <f>conns_server_unbundled_calc!K41</f>
        <v>gpu-server-rc1-06--gpu-nic-1--800g-backend-leaf-u38</v>
      </c>
    </row>
    <row r="43">
      <c r="A43" s="2" t="str">
        <f>conns_server_unbundled_calc!X42</f>
        <v>gpu-server-rc1-06/gpu-nic-2----800g-backend-leaf-u38/E1/6/2</v>
      </c>
      <c r="B43" s="2" t="str">
        <f>conns_server_unbundled_calc!N42</f>
        <v>gpu-server-rc1-06/gpu-nic-2</v>
      </c>
      <c r="C43" s="2" t="str">
        <f>conns_server_unbundled_calc!T42</f>
        <v>800g-backend-leaf-u38/E1/6/2</v>
      </c>
      <c r="D43" s="2" t="str">
        <f>conns_server_unbundled_calc!K42</f>
        <v>gpu-server-rc1-06--gpu-nic-2--800g-backend-leaf-u38</v>
      </c>
    </row>
    <row r="44">
      <c r="A44" s="2" t="str">
        <f>conns_server_unbundled_calc!X43</f>
        <v>gpu-server-rc1-06/gpu-nic-3----800g-backend-leaf-u35/E1/6/1</v>
      </c>
      <c r="B44" s="2" t="str">
        <f>conns_server_unbundled_calc!N43</f>
        <v>gpu-server-rc1-06/gpu-nic-3</v>
      </c>
      <c r="C44" s="2" t="str">
        <f>conns_server_unbundled_calc!T43</f>
        <v>800g-backend-leaf-u35/E1/6/1</v>
      </c>
      <c r="D44" s="2" t="str">
        <f>conns_server_unbundled_calc!K43</f>
        <v>gpu-server-rc1-06--gpu-nic-3--800g-backend-leaf-u35</v>
      </c>
    </row>
    <row r="45">
      <c r="A45" s="2" t="str">
        <f>conns_server_unbundled_calc!X44</f>
        <v>gpu-server-rc1-06/gpu-nic-4----800g-backend-leaf-u35/E1/6/2</v>
      </c>
      <c r="B45" s="2" t="str">
        <f>conns_server_unbundled_calc!N44</f>
        <v>gpu-server-rc1-06/gpu-nic-4</v>
      </c>
      <c r="C45" s="2" t="str">
        <f>conns_server_unbundled_calc!T44</f>
        <v>800g-backend-leaf-u35/E1/6/2</v>
      </c>
      <c r="D45" s="2" t="str">
        <f>conns_server_unbundled_calc!K44</f>
        <v>gpu-server-rc1-06--gpu-nic-4--800g-backend-leaf-u35</v>
      </c>
    </row>
    <row r="46">
      <c r="A46" s="2" t="str">
        <f>conns_server_unbundled_calc!X45</f>
        <v>gpu-server-rc1-06/gpu-nic-5----800g-backend-leaf-u32/E1/6/1</v>
      </c>
      <c r="B46" s="2" t="str">
        <f>conns_server_unbundled_calc!N45</f>
        <v>gpu-server-rc1-06/gpu-nic-5</v>
      </c>
      <c r="C46" s="2" t="str">
        <f>conns_server_unbundled_calc!T45</f>
        <v>800g-backend-leaf-u32/E1/6/1</v>
      </c>
      <c r="D46" s="2" t="str">
        <f>conns_server_unbundled_calc!K45</f>
        <v>gpu-server-rc1-06--gpu-nic-5--800g-backend-leaf-u32</v>
      </c>
    </row>
    <row r="47">
      <c r="A47" s="2" t="str">
        <f>conns_server_unbundled_calc!X46</f>
        <v>gpu-server-rc1-06/gpu-nic-6----800g-backend-leaf-u32/E1/6/2</v>
      </c>
      <c r="B47" s="2" t="str">
        <f>conns_server_unbundled_calc!N46</f>
        <v>gpu-server-rc1-06/gpu-nic-6</v>
      </c>
      <c r="C47" s="2" t="str">
        <f>conns_server_unbundled_calc!T46</f>
        <v>800g-backend-leaf-u32/E1/6/2</v>
      </c>
      <c r="D47" s="2" t="str">
        <f>conns_server_unbundled_calc!K46</f>
        <v>gpu-server-rc1-06--gpu-nic-6--800g-backend-leaf-u32</v>
      </c>
    </row>
    <row r="48">
      <c r="A48" s="2" t="str">
        <f>conns_server_unbundled_calc!X47</f>
        <v>gpu-server-rc1-06/gpu-nic-7----800g-backend-leaf-u29/E1/6/1</v>
      </c>
      <c r="B48" s="2" t="str">
        <f>conns_server_unbundled_calc!N47</f>
        <v>gpu-server-rc1-06/gpu-nic-7</v>
      </c>
      <c r="C48" s="2" t="str">
        <f>conns_server_unbundled_calc!T47</f>
        <v>800g-backend-leaf-u29/E1/6/1</v>
      </c>
      <c r="D48" s="2" t="str">
        <f>conns_server_unbundled_calc!K47</f>
        <v>gpu-server-rc1-06--gpu-nic-7--800g-backend-leaf-u29</v>
      </c>
    </row>
    <row r="49">
      <c r="A49" s="2" t="str">
        <f>conns_server_unbundled_calc!X48</f>
        <v>gpu-server-rc1-06/gpu-nic-8----800g-backend-leaf-u29/E1/6/2</v>
      </c>
      <c r="B49" s="2" t="str">
        <f>conns_server_unbundled_calc!N48</f>
        <v>gpu-server-rc1-06/gpu-nic-8</v>
      </c>
      <c r="C49" s="2" t="str">
        <f>conns_server_unbundled_calc!T48</f>
        <v>800g-backend-leaf-u29/E1/6/2</v>
      </c>
      <c r="D49" s="2" t="str">
        <f>conns_server_unbundled_calc!K48</f>
        <v>gpu-server-rc1-06--gpu-nic-8--800g-backend-leaf-u29</v>
      </c>
    </row>
    <row r="50">
      <c r="A50" s="2" t="str">
        <f>conns_server_unbundled_calc!X49</f>
        <v>gpu-server-rc1-07/gpu-nic-1----800g-backend-leaf-u38/E1/7/1</v>
      </c>
      <c r="B50" s="2" t="str">
        <f>conns_server_unbundled_calc!N49</f>
        <v>gpu-server-rc1-07/gpu-nic-1</v>
      </c>
      <c r="C50" s="2" t="str">
        <f>conns_server_unbundled_calc!T49</f>
        <v>800g-backend-leaf-u38/E1/7/1</v>
      </c>
      <c r="D50" s="2" t="str">
        <f>conns_server_unbundled_calc!K49</f>
        <v>gpu-server-rc1-07--gpu-nic-1--800g-backend-leaf-u38</v>
      </c>
    </row>
    <row r="51">
      <c r="A51" s="2" t="str">
        <f>conns_server_unbundled_calc!X50</f>
        <v>gpu-server-rc1-07/gpu-nic-2----800g-backend-leaf-u38/E1/7/2</v>
      </c>
      <c r="B51" s="2" t="str">
        <f>conns_server_unbundled_calc!N50</f>
        <v>gpu-server-rc1-07/gpu-nic-2</v>
      </c>
      <c r="C51" s="2" t="str">
        <f>conns_server_unbundled_calc!T50</f>
        <v>800g-backend-leaf-u38/E1/7/2</v>
      </c>
      <c r="D51" s="2" t="str">
        <f>conns_server_unbundled_calc!K50</f>
        <v>gpu-server-rc1-07--gpu-nic-2--800g-backend-leaf-u38</v>
      </c>
    </row>
    <row r="52">
      <c r="A52" s="2" t="str">
        <f>conns_server_unbundled_calc!X51</f>
        <v>gpu-server-rc1-07/gpu-nic-3----800g-backend-leaf-u35/E1/7/1</v>
      </c>
      <c r="B52" s="2" t="str">
        <f>conns_server_unbundled_calc!N51</f>
        <v>gpu-server-rc1-07/gpu-nic-3</v>
      </c>
      <c r="C52" s="2" t="str">
        <f>conns_server_unbundled_calc!T51</f>
        <v>800g-backend-leaf-u35/E1/7/1</v>
      </c>
      <c r="D52" s="2" t="str">
        <f>conns_server_unbundled_calc!K51</f>
        <v>gpu-server-rc1-07--gpu-nic-3--800g-backend-leaf-u35</v>
      </c>
    </row>
    <row r="53">
      <c r="A53" s="2" t="str">
        <f>conns_server_unbundled_calc!X52</f>
        <v>gpu-server-rc1-07/gpu-nic-4----800g-backend-leaf-u35/E1/7/2</v>
      </c>
      <c r="B53" s="2" t="str">
        <f>conns_server_unbundled_calc!N52</f>
        <v>gpu-server-rc1-07/gpu-nic-4</v>
      </c>
      <c r="C53" s="2" t="str">
        <f>conns_server_unbundled_calc!T52</f>
        <v>800g-backend-leaf-u35/E1/7/2</v>
      </c>
      <c r="D53" s="2" t="str">
        <f>conns_server_unbundled_calc!K52</f>
        <v>gpu-server-rc1-07--gpu-nic-4--800g-backend-leaf-u35</v>
      </c>
    </row>
    <row r="54">
      <c r="A54" s="2" t="str">
        <f>conns_server_unbundled_calc!X53</f>
        <v>gpu-server-rc1-07/gpu-nic-5----800g-backend-leaf-u32/E1/7/1</v>
      </c>
      <c r="B54" s="2" t="str">
        <f>conns_server_unbundled_calc!N53</f>
        <v>gpu-server-rc1-07/gpu-nic-5</v>
      </c>
      <c r="C54" s="2" t="str">
        <f>conns_server_unbundled_calc!T53</f>
        <v>800g-backend-leaf-u32/E1/7/1</v>
      </c>
      <c r="D54" s="2" t="str">
        <f>conns_server_unbundled_calc!K53</f>
        <v>gpu-server-rc1-07--gpu-nic-5--800g-backend-leaf-u32</v>
      </c>
    </row>
    <row r="55">
      <c r="A55" s="2" t="str">
        <f>conns_server_unbundled_calc!X54</f>
        <v>gpu-server-rc1-07/gpu-nic-6----800g-backend-leaf-u32/E1/7/2</v>
      </c>
      <c r="B55" s="2" t="str">
        <f>conns_server_unbundled_calc!N54</f>
        <v>gpu-server-rc1-07/gpu-nic-6</v>
      </c>
      <c r="C55" s="2" t="str">
        <f>conns_server_unbundled_calc!T54</f>
        <v>800g-backend-leaf-u32/E1/7/2</v>
      </c>
      <c r="D55" s="2" t="str">
        <f>conns_server_unbundled_calc!K54</f>
        <v>gpu-server-rc1-07--gpu-nic-6--800g-backend-leaf-u32</v>
      </c>
    </row>
    <row r="56">
      <c r="A56" s="2" t="str">
        <f>conns_server_unbundled_calc!X55</f>
        <v>gpu-server-rc1-07/gpu-nic-7----800g-backend-leaf-u29/E1/7/1</v>
      </c>
      <c r="B56" s="2" t="str">
        <f>conns_server_unbundled_calc!N55</f>
        <v>gpu-server-rc1-07/gpu-nic-7</v>
      </c>
      <c r="C56" s="2" t="str">
        <f>conns_server_unbundled_calc!T55</f>
        <v>800g-backend-leaf-u29/E1/7/1</v>
      </c>
      <c r="D56" s="2" t="str">
        <f>conns_server_unbundled_calc!K55</f>
        <v>gpu-server-rc1-07--gpu-nic-7--800g-backend-leaf-u29</v>
      </c>
    </row>
    <row r="57">
      <c r="A57" s="2" t="str">
        <f>conns_server_unbundled_calc!X56</f>
        <v>gpu-server-rc1-07/gpu-nic-8----800g-backend-leaf-u29/E1/7/2</v>
      </c>
      <c r="B57" s="2" t="str">
        <f>conns_server_unbundled_calc!N56</f>
        <v>gpu-server-rc1-07/gpu-nic-8</v>
      </c>
      <c r="C57" s="2" t="str">
        <f>conns_server_unbundled_calc!T56</f>
        <v>800g-backend-leaf-u29/E1/7/2</v>
      </c>
      <c r="D57" s="2" t="str">
        <f>conns_server_unbundled_calc!K56</f>
        <v>gpu-server-rc1-07--gpu-nic-8--800g-backend-leaf-u29</v>
      </c>
    </row>
    <row r="58">
      <c r="A58" s="2" t="str">
        <f>conns_server_unbundled_calc!X57</f>
        <v>gpu-server-rc1-08/gpu-nic-1----800g-backend-leaf-u38/E1/8/1</v>
      </c>
      <c r="B58" s="2" t="str">
        <f>conns_server_unbundled_calc!N57</f>
        <v>gpu-server-rc1-08/gpu-nic-1</v>
      </c>
      <c r="C58" s="2" t="str">
        <f>conns_server_unbundled_calc!T57</f>
        <v>800g-backend-leaf-u38/E1/8/1</v>
      </c>
      <c r="D58" s="2" t="str">
        <f>conns_server_unbundled_calc!K57</f>
        <v>gpu-server-rc1-08--gpu-nic-1--800g-backend-leaf-u38</v>
      </c>
    </row>
    <row r="59">
      <c r="A59" s="2" t="str">
        <f>conns_server_unbundled_calc!X58</f>
        <v>gpu-server-rc1-08/gpu-nic-2----800g-backend-leaf-u38/E1/8/2</v>
      </c>
      <c r="B59" s="2" t="str">
        <f>conns_server_unbundled_calc!N58</f>
        <v>gpu-server-rc1-08/gpu-nic-2</v>
      </c>
      <c r="C59" s="2" t="str">
        <f>conns_server_unbundled_calc!T58</f>
        <v>800g-backend-leaf-u38/E1/8/2</v>
      </c>
      <c r="D59" s="2" t="str">
        <f>conns_server_unbundled_calc!K58</f>
        <v>gpu-server-rc1-08--gpu-nic-2--800g-backend-leaf-u38</v>
      </c>
    </row>
    <row r="60">
      <c r="A60" s="2" t="str">
        <f>conns_server_unbundled_calc!X59</f>
        <v>gpu-server-rc1-08/gpu-nic-3----800g-backend-leaf-u35/E1/8/1</v>
      </c>
      <c r="B60" s="2" t="str">
        <f>conns_server_unbundled_calc!N59</f>
        <v>gpu-server-rc1-08/gpu-nic-3</v>
      </c>
      <c r="C60" s="2" t="str">
        <f>conns_server_unbundled_calc!T59</f>
        <v>800g-backend-leaf-u35/E1/8/1</v>
      </c>
      <c r="D60" s="2" t="str">
        <f>conns_server_unbundled_calc!K59</f>
        <v>gpu-server-rc1-08--gpu-nic-3--800g-backend-leaf-u35</v>
      </c>
    </row>
    <row r="61">
      <c r="A61" s="2" t="str">
        <f>conns_server_unbundled_calc!X60</f>
        <v>gpu-server-rc1-08/gpu-nic-4----800g-backend-leaf-u35/E1/8/2</v>
      </c>
      <c r="B61" s="2" t="str">
        <f>conns_server_unbundled_calc!N60</f>
        <v>gpu-server-rc1-08/gpu-nic-4</v>
      </c>
      <c r="C61" s="2" t="str">
        <f>conns_server_unbundled_calc!T60</f>
        <v>800g-backend-leaf-u35/E1/8/2</v>
      </c>
      <c r="D61" s="2" t="str">
        <f>conns_server_unbundled_calc!K60</f>
        <v>gpu-server-rc1-08--gpu-nic-4--800g-backend-leaf-u35</v>
      </c>
    </row>
    <row r="62">
      <c r="A62" s="2" t="str">
        <f>conns_server_unbundled_calc!X61</f>
        <v>gpu-server-rc1-08/gpu-nic-5----800g-backend-leaf-u32/E1/8/1</v>
      </c>
      <c r="B62" s="2" t="str">
        <f>conns_server_unbundled_calc!N61</f>
        <v>gpu-server-rc1-08/gpu-nic-5</v>
      </c>
      <c r="C62" s="2" t="str">
        <f>conns_server_unbundled_calc!T61</f>
        <v>800g-backend-leaf-u32/E1/8/1</v>
      </c>
      <c r="D62" s="2" t="str">
        <f>conns_server_unbundled_calc!K61</f>
        <v>gpu-server-rc1-08--gpu-nic-5--800g-backend-leaf-u32</v>
      </c>
    </row>
    <row r="63">
      <c r="A63" s="2" t="str">
        <f>conns_server_unbundled_calc!X62</f>
        <v>gpu-server-rc1-08/gpu-nic-6----800g-backend-leaf-u32/E1/8/2</v>
      </c>
      <c r="B63" s="2" t="str">
        <f>conns_server_unbundled_calc!N62</f>
        <v>gpu-server-rc1-08/gpu-nic-6</v>
      </c>
      <c r="C63" s="2" t="str">
        <f>conns_server_unbundled_calc!T62</f>
        <v>800g-backend-leaf-u32/E1/8/2</v>
      </c>
      <c r="D63" s="2" t="str">
        <f>conns_server_unbundled_calc!K62</f>
        <v>gpu-server-rc1-08--gpu-nic-6--800g-backend-leaf-u32</v>
      </c>
    </row>
    <row r="64">
      <c r="A64" s="2" t="str">
        <f>conns_server_unbundled_calc!X63</f>
        <v>gpu-server-rc1-08/gpu-nic-7----800g-backend-leaf-u29/E1/8/1</v>
      </c>
      <c r="B64" s="2" t="str">
        <f>conns_server_unbundled_calc!N63</f>
        <v>gpu-server-rc1-08/gpu-nic-7</v>
      </c>
      <c r="C64" s="2" t="str">
        <f>conns_server_unbundled_calc!T63</f>
        <v>800g-backend-leaf-u29/E1/8/1</v>
      </c>
      <c r="D64" s="2" t="str">
        <f>conns_server_unbundled_calc!K63</f>
        <v>gpu-server-rc1-08--gpu-nic-7--800g-backend-leaf-u29</v>
      </c>
    </row>
    <row r="65">
      <c r="A65" s="2" t="str">
        <f>conns_server_unbundled_calc!X64</f>
        <v>gpu-server-rc1-08/gpu-nic-8----800g-backend-leaf-u29/E1/8/2</v>
      </c>
      <c r="B65" s="2" t="str">
        <f>conns_server_unbundled_calc!N64</f>
        <v>gpu-server-rc1-08/gpu-nic-8</v>
      </c>
      <c r="C65" s="2" t="str">
        <f>conns_server_unbundled_calc!T64</f>
        <v>800g-backend-leaf-u29/E1/8/2</v>
      </c>
      <c r="D65" s="2" t="str">
        <f>conns_server_unbundled_calc!K64</f>
        <v>gpu-server-rc1-08--gpu-nic-8--800g-backend-leaf-u29</v>
      </c>
    </row>
    <row r="66">
      <c r="A66" s="2" t="str">
        <f>conns_server_unbundled_calc!X65</f>
        <v>gpu-server-rc1-09/gpu-nic-1----800g-backend-leaf-u38/E1/9/1</v>
      </c>
      <c r="B66" s="2" t="str">
        <f>conns_server_unbundled_calc!N65</f>
        <v>gpu-server-rc1-09/gpu-nic-1</v>
      </c>
      <c r="C66" s="2" t="str">
        <f>conns_server_unbundled_calc!T65</f>
        <v>800g-backend-leaf-u38/E1/9/1</v>
      </c>
      <c r="D66" s="2" t="str">
        <f>conns_server_unbundled_calc!K65</f>
        <v>gpu-server-rc1-09--gpu-nic-1--800g-backend-leaf-u38</v>
      </c>
    </row>
    <row r="67">
      <c r="A67" s="2" t="str">
        <f>conns_server_unbundled_calc!X66</f>
        <v>gpu-server-rc1-09/gpu-nic-2----800g-backend-leaf-u38/E1/9/2</v>
      </c>
      <c r="B67" s="2" t="str">
        <f>conns_server_unbundled_calc!N66</f>
        <v>gpu-server-rc1-09/gpu-nic-2</v>
      </c>
      <c r="C67" s="2" t="str">
        <f>conns_server_unbundled_calc!T66</f>
        <v>800g-backend-leaf-u38/E1/9/2</v>
      </c>
      <c r="D67" s="2" t="str">
        <f>conns_server_unbundled_calc!K66</f>
        <v>gpu-server-rc1-09--gpu-nic-2--800g-backend-leaf-u38</v>
      </c>
    </row>
    <row r="68">
      <c r="A68" s="2" t="str">
        <f>conns_server_unbundled_calc!X67</f>
        <v>gpu-server-rc1-09/gpu-nic-3----800g-backend-leaf-u35/E1/9/1</v>
      </c>
      <c r="B68" s="2" t="str">
        <f>conns_server_unbundled_calc!N67</f>
        <v>gpu-server-rc1-09/gpu-nic-3</v>
      </c>
      <c r="C68" s="2" t="str">
        <f>conns_server_unbundled_calc!T67</f>
        <v>800g-backend-leaf-u35/E1/9/1</v>
      </c>
      <c r="D68" s="2" t="str">
        <f>conns_server_unbundled_calc!K67</f>
        <v>gpu-server-rc1-09--gpu-nic-3--800g-backend-leaf-u35</v>
      </c>
    </row>
    <row r="69">
      <c r="A69" s="2" t="str">
        <f>conns_server_unbundled_calc!X68</f>
        <v>gpu-server-rc1-09/gpu-nic-4----800g-backend-leaf-u35/E1/9/2</v>
      </c>
      <c r="B69" s="2" t="str">
        <f>conns_server_unbundled_calc!N68</f>
        <v>gpu-server-rc1-09/gpu-nic-4</v>
      </c>
      <c r="C69" s="2" t="str">
        <f>conns_server_unbundled_calc!T68</f>
        <v>800g-backend-leaf-u35/E1/9/2</v>
      </c>
      <c r="D69" s="2" t="str">
        <f>conns_server_unbundled_calc!K68</f>
        <v>gpu-server-rc1-09--gpu-nic-4--800g-backend-leaf-u35</v>
      </c>
    </row>
    <row r="70">
      <c r="A70" s="2" t="str">
        <f>conns_server_unbundled_calc!X69</f>
        <v>gpu-server-rc1-09/gpu-nic-5----800g-backend-leaf-u32/E1/9/1</v>
      </c>
      <c r="B70" s="2" t="str">
        <f>conns_server_unbundled_calc!N69</f>
        <v>gpu-server-rc1-09/gpu-nic-5</v>
      </c>
      <c r="C70" s="2" t="str">
        <f>conns_server_unbundled_calc!T69</f>
        <v>800g-backend-leaf-u32/E1/9/1</v>
      </c>
      <c r="D70" s="2" t="str">
        <f>conns_server_unbundled_calc!K69</f>
        <v>gpu-server-rc1-09--gpu-nic-5--800g-backend-leaf-u32</v>
      </c>
    </row>
    <row r="71">
      <c r="A71" s="2" t="str">
        <f>conns_server_unbundled_calc!X70</f>
        <v>gpu-server-rc1-09/gpu-nic-6----800g-backend-leaf-u32/E1/9/2</v>
      </c>
      <c r="B71" s="2" t="str">
        <f>conns_server_unbundled_calc!N70</f>
        <v>gpu-server-rc1-09/gpu-nic-6</v>
      </c>
      <c r="C71" s="2" t="str">
        <f>conns_server_unbundled_calc!T70</f>
        <v>800g-backend-leaf-u32/E1/9/2</v>
      </c>
      <c r="D71" s="2" t="str">
        <f>conns_server_unbundled_calc!K70</f>
        <v>gpu-server-rc1-09--gpu-nic-6--800g-backend-leaf-u32</v>
      </c>
    </row>
    <row r="72">
      <c r="A72" s="2" t="str">
        <f>conns_server_unbundled_calc!X71</f>
        <v>gpu-server-rc1-09/gpu-nic-7----800g-backend-leaf-u29/E1/9/1</v>
      </c>
      <c r="B72" s="2" t="str">
        <f>conns_server_unbundled_calc!N71</f>
        <v>gpu-server-rc1-09/gpu-nic-7</v>
      </c>
      <c r="C72" s="2" t="str">
        <f>conns_server_unbundled_calc!T71</f>
        <v>800g-backend-leaf-u29/E1/9/1</v>
      </c>
      <c r="D72" s="2" t="str">
        <f>conns_server_unbundled_calc!K71</f>
        <v>gpu-server-rc1-09--gpu-nic-7--800g-backend-leaf-u29</v>
      </c>
    </row>
    <row r="73">
      <c r="A73" s="2" t="str">
        <f>conns_server_unbundled_calc!X72</f>
        <v>gpu-server-rc1-09/gpu-nic-8----800g-backend-leaf-u29/E1/9/2</v>
      </c>
      <c r="B73" s="2" t="str">
        <f>conns_server_unbundled_calc!N72</f>
        <v>gpu-server-rc1-09/gpu-nic-8</v>
      </c>
      <c r="C73" s="2" t="str">
        <f>conns_server_unbundled_calc!T72</f>
        <v>800g-backend-leaf-u29/E1/9/2</v>
      </c>
      <c r="D73" s="2" t="str">
        <f>conns_server_unbundled_calc!K72</f>
        <v>gpu-server-rc1-09--gpu-nic-8--800g-backend-leaf-u29</v>
      </c>
    </row>
    <row r="74">
      <c r="A74" s="2" t="str">
        <f>conns_server_unbundled_calc!X73</f>
        <v>gpu-server-rc1-10/gpu-nic-1----800g-backend-leaf-u38/E1/10/1</v>
      </c>
      <c r="B74" s="2" t="str">
        <f>conns_server_unbundled_calc!N73</f>
        <v>gpu-server-rc1-10/gpu-nic-1</v>
      </c>
      <c r="C74" s="2" t="str">
        <f>conns_server_unbundled_calc!T73</f>
        <v>800g-backend-leaf-u38/E1/10/1</v>
      </c>
      <c r="D74" s="2" t="str">
        <f>conns_server_unbundled_calc!K73</f>
        <v>gpu-server-rc1-10--gpu-nic-1--800g-backend-leaf-u38</v>
      </c>
    </row>
    <row r="75">
      <c r="A75" s="2" t="str">
        <f>conns_server_unbundled_calc!X74</f>
        <v>gpu-server-rc1-10/gpu-nic-2----800g-backend-leaf-u38/E1/10/2</v>
      </c>
      <c r="B75" s="2" t="str">
        <f>conns_server_unbundled_calc!N74</f>
        <v>gpu-server-rc1-10/gpu-nic-2</v>
      </c>
      <c r="C75" s="2" t="str">
        <f>conns_server_unbundled_calc!T74</f>
        <v>800g-backend-leaf-u38/E1/10/2</v>
      </c>
      <c r="D75" s="2" t="str">
        <f>conns_server_unbundled_calc!K74</f>
        <v>gpu-server-rc1-10--gpu-nic-2--800g-backend-leaf-u38</v>
      </c>
    </row>
    <row r="76">
      <c r="A76" s="2" t="str">
        <f>conns_server_unbundled_calc!X75</f>
        <v>gpu-server-rc1-10/gpu-nic-3----800g-backend-leaf-u35/E1/10/1</v>
      </c>
      <c r="B76" s="2" t="str">
        <f>conns_server_unbundled_calc!N75</f>
        <v>gpu-server-rc1-10/gpu-nic-3</v>
      </c>
      <c r="C76" s="2" t="str">
        <f>conns_server_unbundled_calc!T75</f>
        <v>800g-backend-leaf-u35/E1/10/1</v>
      </c>
      <c r="D76" s="2" t="str">
        <f>conns_server_unbundled_calc!K75</f>
        <v>gpu-server-rc1-10--gpu-nic-3--800g-backend-leaf-u35</v>
      </c>
    </row>
    <row r="77">
      <c r="A77" s="2" t="str">
        <f>conns_server_unbundled_calc!X76</f>
        <v>gpu-server-rc1-10/gpu-nic-4----800g-backend-leaf-u35/E1/10/2</v>
      </c>
      <c r="B77" s="2" t="str">
        <f>conns_server_unbundled_calc!N76</f>
        <v>gpu-server-rc1-10/gpu-nic-4</v>
      </c>
      <c r="C77" s="2" t="str">
        <f>conns_server_unbundled_calc!T76</f>
        <v>800g-backend-leaf-u35/E1/10/2</v>
      </c>
      <c r="D77" s="2" t="str">
        <f>conns_server_unbundled_calc!K76</f>
        <v>gpu-server-rc1-10--gpu-nic-4--800g-backend-leaf-u35</v>
      </c>
    </row>
    <row r="78">
      <c r="A78" s="2" t="str">
        <f>conns_server_unbundled_calc!X77</f>
        <v>gpu-server-rc1-10/gpu-nic-5----800g-backend-leaf-u32/E1/10/1</v>
      </c>
      <c r="B78" s="2" t="str">
        <f>conns_server_unbundled_calc!N77</f>
        <v>gpu-server-rc1-10/gpu-nic-5</v>
      </c>
      <c r="C78" s="2" t="str">
        <f>conns_server_unbundled_calc!T77</f>
        <v>800g-backend-leaf-u32/E1/10/1</v>
      </c>
      <c r="D78" s="2" t="str">
        <f>conns_server_unbundled_calc!K77</f>
        <v>gpu-server-rc1-10--gpu-nic-5--800g-backend-leaf-u32</v>
      </c>
    </row>
    <row r="79">
      <c r="A79" s="2" t="str">
        <f>conns_server_unbundled_calc!X78</f>
        <v>gpu-server-rc1-10/gpu-nic-6----800g-backend-leaf-u32/E1/10/2</v>
      </c>
      <c r="B79" s="2" t="str">
        <f>conns_server_unbundled_calc!N78</f>
        <v>gpu-server-rc1-10/gpu-nic-6</v>
      </c>
      <c r="C79" s="2" t="str">
        <f>conns_server_unbundled_calc!T78</f>
        <v>800g-backend-leaf-u32/E1/10/2</v>
      </c>
      <c r="D79" s="2" t="str">
        <f>conns_server_unbundled_calc!K78</f>
        <v>gpu-server-rc1-10--gpu-nic-6--800g-backend-leaf-u32</v>
      </c>
    </row>
    <row r="80">
      <c r="A80" s="2" t="str">
        <f>conns_server_unbundled_calc!X79</f>
        <v>gpu-server-rc1-10/gpu-nic-7----800g-backend-leaf-u29/E1/10/1</v>
      </c>
      <c r="B80" s="2" t="str">
        <f>conns_server_unbundled_calc!N79</f>
        <v>gpu-server-rc1-10/gpu-nic-7</v>
      </c>
      <c r="C80" s="2" t="str">
        <f>conns_server_unbundled_calc!T79</f>
        <v>800g-backend-leaf-u29/E1/10/1</v>
      </c>
      <c r="D80" s="2" t="str">
        <f>conns_server_unbundled_calc!K79</f>
        <v>gpu-server-rc1-10--gpu-nic-7--800g-backend-leaf-u29</v>
      </c>
    </row>
    <row r="81">
      <c r="A81" s="2" t="str">
        <f>conns_server_unbundled_calc!X80</f>
        <v>gpu-server-rc1-10/gpu-nic-8----800g-backend-leaf-u29/E1/10/2</v>
      </c>
      <c r="B81" s="2" t="str">
        <f>conns_server_unbundled_calc!N80</f>
        <v>gpu-server-rc1-10/gpu-nic-8</v>
      </c>
      <c r="C81" s="2" t="str">
        <f>conns_server_unbundled_calc!T80</f>
        <v>800g-backend-leaf-u29/E1/10/2</v>
      </c>
      <c r="D81" s="2" t="str">
        <f>conns_server_unbundled_calc!K80</f>
        <v>gpu-server-rc1-10--gpu-nic-8--800g-backend-leaf-u29</v>
      </c>
    </row>
    <row r="82">
      <c r="A82" s="2" t="str">
        <f>conns_server_unbundled_calc!X81</f>
        <v>gpu-server-rc1-11/gpu-nic-1----800g-backend-leaf-u38/E1/11/1</v>
      </c>
      <c r="B82" s="2" t="str">
        <f>conns_server_unbundled_calc!N81</f>
        <v>gpu-server-rc1-11/gpu-nic-1</v>
      </c>
      <c r="C82" s="2" t="str">
        <f>conns_server_unbundled_calc!T81</f>
        <v>800g-backend-leaf-u38/E1/11/1</v>
      </c>
      <c r="D82" s="2" t="str">
        <f>conns_server_unbundled_calc!K81</f>
        <v>gpu-server-rc1-11--gpu-nic-1--800g-backend-leaf-u38</v>
      </c>
    </row>
    <row r="83">
      <c r="A83" s="2" t="str">
        <f>conns_server_unbundled_calc!X82</f>
        <v>gpu-server-rc1-11/gpu-nic-2----800g-backend-leaf-u38/E1/11/2</v>
      </c>
      <c r="B83" s="2" t="str">
        <f>conns_server_unbundled_calc!N82</f>
        <v>gpu-server-rc1-11/gpu-nic-2</v>
      </c>
      <c r="C83" s="2" t="str">
        <f>conns_server_unbundled_calc!T82</f>
        <v>800g-backend-leaf-u38/E1/11/2</v>
      </c>
      <c r="D83" s="2" t="str">
        <f>conns_server_unbundled_calc!K82</f>
        <v>gpu-server-rc1-11--gpu-nic-2--800g-backend-leaf-u38</v>
      </c>
    </row>
    <row r="84">
      <c r="A84" s="2" t="str">
        <f>conns_server_unbundled_calc!X83</f>
        <v>gpu-server-rc1-11/gpu-nic-3----800g-backend-leaf-u35/E1/11/1</v>
      </c>
      <c r="B84" s="2" t="str">
        <f>conns_server_unbundled_calc!N83</f>
        <v>gpu-server-rc1-11/gpu-nic-3</v>
      </c>
      <c r="C84" s="2" t="str">
        <f>conns_server_unbundled_calc!T83</f>
        <v>800g-backend-leaf-u35/E1/11/1</v>
      </c>
      <c r="D84" s="2" t="str">
        <f>conns_server_unbundled_calc!K83</f>
        <v>gpu-server-rc1-11--gpu-nic-3--800g-backend-leaf-u35</v>
      </c>
    </row>
    <row r="85">
      <c r="A85" s="2" t="str">
        <f>conns_server_unbundled_calc!X84</f>
        <v>gpu-server-rc1-11/gpu-nic-4----800g-backend-leaf-u35/E1/11/2</v>
      </c>
      <c r="B85" s="2" t="str">
        <f>conns_server_unbundled_calc!N84</f>
        <v>gpu-server-rc1-11/gpu-nic-4</v>
      </c>
      <c r="C85" s="2" t="str">
        <f>conns_server_unbundled_calc!T84</f>
        <v>800g-backend-leaf-u35/E1/11/2</v>
      </c>
      <c r="D85" s="2" t="str">
        <f>conns_server_unbundled_calc!K84</f>
        <v>gpu-server-rc1-11--gpu-nic-4--800g-backend-leaf-u35</v>
      </c>
    </row>
    <row r="86">
      <c r="A86" s="2" t="str">
        <f>conns_server_unbundled_calc!X85</f>
        <v>gpu-server-rc1-11/gpu-nic-5----800g-backend-leaf-u32/E1/11/1</v>
      </c>
      <c r="B86" s="2" t="str">
        <f>conns_server_unbundled_calc!N85</f>
        <v>gpu-server-rc1-11/gpu-nic-5</v>
      </c>
      <c r="C86" s="2" t="str">
        <f>conns_server_unbundled_calc!T85</f>
        <v>800g-backend-leaf-u32/E1/11/1</v>
      </c>
      <c r="D86" s="2" t="str">
        <f>conns_server_unbundled_calc!K85</f>
        <v>gpu-server-rc1-11--gpu-nic-5--800g-backend-leaf-u32</v>
      </c>
    </row>
    <row r="87">
      <c r="A87" s="2" t="str">
        <f>conns_server_unbundled_calc!X86</f>
        <v>gpu-server-rc1-11/gpu-nic-6----800g-backend-leaf-u32/E1/11/2</v>
      </c>
      <c r="B87" s="2" t="str">
        <f>conns_server_unbundled_calc!N86</f>
        <v>gpu-server-rc1-11/gpu-nic-6</v>
      </c>
      <c r="C87" s="2" t="str">
        <f>conns_server_unbundled_calc!T86</f>
        <v>800g-backend-leaf-u32/E1/11/2</v>
      </c>
      <c r="D87" s="2" t="str">
        <f>conns_server_unbundled_calc!K86</f>
        <v>gpu-server-rc1-11--gpu-nic-6--800g-backend-leaf-u32</v>
      </c>
    </row>
    <row r="88">
      <c r="A88" s="2" t="str">
        <f>conns_server_unbundled_calc!X87</f>
        <v>gpu-server-rc1-11/gpu-nic-7----800g-backend-leaf-u29/E1/11/1</v>
      </c>
      <c r="B88" s="2" t="str">
        <f>conns_server_unbundled_calc!N87</f>
        <v>gpu-server-rc1-11/gpu-nic-7</v>
      </c>
      <c r="C88" s="2" t="str">
        <f>conns_server_unbundled_calc!T87</f>
        <v>800g-backend-leaf-u29/E1/11/1</v>
      </c>
      <c r="D88" s="2" t="str">
        <f>conns_server_unbundled_calc!K87</f>
        <v>gpu-server-rc1-11--gpu-nic-7--800g-backend-leaf-u29</v>
      </c>
    </row>
    <row r="89">
      <c r="A89" s="2" t="str">
        <f>conns_server_unbundled_calc!X88</f>
        <v>gpu-server-rc1-11/gpu-nic-8----800g-backend-leaf-u29/E1/11/2</v>
      </c>
      <c r="B89" s="2" t="str">
        <f>conns_server_unbundled_calc!N88</f>
        <v>gpu-server-rc1-11/gpu-nic-8</v>
      </c>
      <c r="C89" s="2" t="str">
        <f>conns_server_unbundled_calc!T88</f>
        <v>800g-backend-leaf-u29/E1/11/2</v>
      </c>
      <c r="D89" s="2" t="str">
        <f>conns_server_unbundled_calc!K88</f>
        <v>gpu-server-rc1-11--gpu-nic-8--800g-backend-leaf-u29</v>
      </c>
    </row>
    <row r="90">
      <c r="A90" s="2" t="str">
        <f>conns_server_unbundled_calc!X89</f>
        <v>gpu-server-rc1-12/gpu-nic-1----800g-backend-leaf-u38/E1/12/1</v>
      </c>
      <c r="B90" s="2" t="str">
        <f>conns_server_unbundled_calc!N89</f>
        <v>gpu-server-rc1-12/gpu-nic-1</v>
      </c>
      <c r="C90" s="2" t="str">
        <f>conns_server_unbundled_calc!T89</f>
        <v>800g-backend-leaf-u38/E1/12/1</v>
      </c>
      <c r="D90" s="2" t="str">
        <f>conns_server_unbundled_calc!K89</f>
        <v>gpu-server-rc1-12--gpu-nic-1--800g-backend-leaf-u38</v>
      </c>
    </row>
    <row r="91">
      <c r="A91" s="2" t="str">
        <f>conns_server_unbundled_calc!X90</f>
        <v>gpu-server-rc1-12/gpu-nic-2----800g-backend-leaf-u38/E1/12/2</v>
      </c>
      <c r="B91" s="2" t="str">
        <f>conns_server_unbundled_calc!N90</f>
        <v>gpu-server-rc1-12/gpu-nic-2</v>
      </c>
      <c r="C91" s="2" t="str">
        <f>conns_server_unbundled_calc!T90</f>
        <v>800g-backend-leaf-u38/E1/12/2</v>
      </c>
      <c r="D91" s="2" t="str">
        <f>conns_server_unbundled_calc!K90</f>
        <v>gpu-server-rc1-12--gpu-nic-2--800g-backend-leaf-u38</v>
      </c>
    </row>
    <row r="92">
      <c r="A92" s="2" t="str">
        <f>conns_server_unbundled_calc!X91</f>
        <v>gpu-server-rc1-12/gpu-nic-3----800g-backend-leaf-u35/E1/12/1</v>
      </c>
      <c r="B92" s="2" t="str">
        <f>conns_server_unbundled_calc!N91</f>
        <v>gpu-server-rc1-12/gpu-nic-3</v>
      </c>
      <c r="C92" s="2" t="str">
        <f>conns_server_unbundled_calc!T91</f>
        <v>800g-backend-leaf-u35/E1/12/1</v>
      </c>
      <c r="D92" s="2" t="str">
        <f>conns_server_unbundled_calc!K91</f>
        <v>gpu-server-rc1-12--gpu-nic-3--800g-backend-leaf-u35</v>
      </c>
    </row>
    <row r="93">
      <c r="A93" s="2" t="str">
        <f>conns_server_unbundled_calc!X92</f>
        <v>gpu-server-rc1-12/gpu-nic-4----800g-backend-leaf-u35/E1/12/2</v>
      </c>
      <c r="B93" s="2" t="str">
        <f>conns_server_unbundled_calc!N92</f>
        <v>gpu-server-rc1-12/gpu-nic-4</v>
      </c>
      <c r="C93" s="2" t="str">
        <f>conns_server_unbundled_calc!T92</f>
        <v>800g-backend-leaf-u35/E1/12/2</v>
      </c>
      <c r="D93" s="2" t="str">
        <f>conns_server_unbundled_calc!K92</f>
        <v>gpu-server-rc1-12--gpu-nic-4--800g-backend-leaf-u35</v>
      </c>
    </row>
    <row r="94">
      <c r="A94" s="2" t="str">
        <f>conns_server_unbundled_calc!X93</f>
        <v>gpu-server-rc1-12/gpu-nic-5----800g-backend-leaf-u32/E1/12/1</v>
      </c>
      <c r="B94" s="2" t="str">
        <f>conns_server_unbundled_calc!N93</f>
        <v>gpu-server-rc1-12/gpu-nic-5</v>
      </c>
      <c r="C94" s="2" t="str">
        <f>conns_server_unbundled_calc!T93</f>
        <v>800g-backend-leaf-u32/E1/12/1</v>
      </c>
      <c r="D94" s="2" t="str">
        <f>conns_server_unbundled_calc!K93</f>
        <v>gpu-server-rc1-12--gpu-nic-5--800g-backend-leaf-u32</v>
      </c>
    </row>
    <row r="95">
      <c r="A95" s="2" t="str">
        <f>conns_server_unbundled_calc!X94</f>
        <v>gpu-server-rc1-12/gpu-nic-6----800g-backend-leaf-u32/E1/12/2</v>
      </c>
      <c r="B95" s="2" t="str">
        <f>conns_server_unbundled_calc!N94</f>
        <v>gpu-server-rc1-12/gpu-nic-6</v>
      </c>
      <c r="C95" s="2" t="str">
        <f>conns_server_unbundled_calc!T94</f>
        <v>800g-backend-leaf-u32/E1/12/2</v>
      </c>
      <c r="D95" s="2" t="str">
        <f>conns_server_unbundled_calc!K94</f>
        <v>gpu-server-rc1-12--gpu-nic-6--800g-backend-leaf-u32</v>
      </c>
    </row>
    <row r="96">
      <c r="A96" s="2" t="str">
        <f>conns_server_unbundled_calc!X95</f>
        <v>gpu-server-rc1-12/gpu-nic-7----800g-backend-leaf-u29/E1/12/1</v>
      </c>
      <c r="B96" s="2" t="str">
        <f>conns_server_unbundled_calc!N95</f>
        <v>gpu-server-rc1-12/gpu-nic-7</v>
      </c>
      <c r="C96" s="2" t="str">
        <f>conns_server_unbundled_calc!T95</f>
        <v>800g-backend-leaf-u29/E1/12/1</v>
      </c>
      <c r="D96" s="2" t="str">
        <f>conns_server_unbundled_calc!K95</f>
        <v>gpu-server-rc1-12--gpu-nic-7--800g-backend-leaf-u29</v>
      </c>
    </row>
    <row r="97">
      <c r="A97" s="2" t="str">
        <f>conns_server_unbundled_calc!X96</f>
        <v>gpu-server-rc1-12/gpu-nic-8----800g-backend-leaf-u29/E1/12/2</v>
      </c>
      <c r="B97" s="2" t="str">
        <f>conns_server_unbundled_calc!N96</f>
        <v>gpu-server-rc1-12/gpu-nic-8</v>
      </c>
      <c r="C97" s="2" t="str">
        <f>conns_server_unbundled_calc!T96</f>
        <v>800g-backend-leaf-u29/E1/12/2</v>
      </c>
      <c r="D97" s="2" t="str">
        <f>conns_server_unbundled_calc!K96</f>
        <v>gpu-server-rc1-12--gpu-nic-8--800g-backend-leaf-u29</v>
      </c>
    </row>
    <row r="98">
      <c r="A98" s="2" t="str">
        <f>conns_server_unbundled_calc!X97</f>
        <v>gpu-server-rc1-13/gpu-nic-1----800g-backend-leaf-u38/E1/13/1</v>
      </c>
      <c r="B98" s="2" t="str">
        <f>conns_server_unbundled_calc!N97</f>
        <v>gpu-server-rc1-13/gpu-nic-1</v>
      </c>
      <c r="C98" s="2" t="str">
        <f>conns_server_unbundled_calc!T97</f>
        <v>800g-backend-leaf-u38/E1/13/1</v>
      </c>
      <c r="D98" s="2" t="str">
        <f>conns_server_unbundled_calc!K97</f>
        <v>gpu-server-rc1-13--gpu-nic-1--800g-backend-leaf-u38</v>
      </c>
    </row>
    <row r="99">
      <c r="A99" s="2" t="str">
        <f>conns_server_unbundled_calc!X98</f>
        <v>gpu-server-rc1-13/gpu-nic-2----800g-backend-leaf-u38/E1/13/2</v>
      </c>
      <c r="B99" s="2" t="str">
        <f>conns_server_unbundled_calc!N98</f>
        <v>gpu-server-rc1-13/gpu-nic-2</v>
      </c>
      <c r="C99" s="2" t="str">
        <f>conns_server_unbundled_calc!T98</f>
        <v>800g-backend-leaf-u38/E1/13/2</v>
      </c>
      <c r="D99" s="2" t="str">
        <f>conns_server_unbundled_calc!K98</f>
        <v>gpu-server-rc1-13--gpu-nic-2--800g-backend-leaf-u38</v>
      </c>
    </row>
    <row r="100">
      <c r="A100" s="2" t="str">
        <f>conns_server_unbundled_calc!X99</f>
        <v>gpu-server-rc1-13/gpu-nic-3----800g-backend-leaf-u35/E1/13/1</v>
      </c>
      <c r="B100" s="2" t="str">
        <f>conns_server_unbundled_calc!N99</f>
        <v>gpu-server-rc1-13/gpu-nic-3</v>
      </c>
      <c r="C100" s="2" t="str">
        <f>conns_server_unbundled_calc!T99</f>
        <v>800g-backend-leaf-u35/E1/13/1</v>
      </c>
      <c r="D100" s="2" t="str">
        <f>conns_server_unbundled_calc!K99</f>
        <v>gpu-server-rc1-13--gpu-nic-3--800g-backend-leaf-u35</v>
      </c>
    </row>
    <row r="101">
      <c r="A101" s="2" t="str">
        <f>conns_server_unbundled_calc!X100</f>
        <v>gpu-server-rc1-13/gpu-nic-4----800g-backend-leaf-u35/E1/13/2</v>
      </c>
      <c r="B101" s="2" t="str">
        <f>conns_server_unbundled_calc!N100</f>
        <v>gpu-server-rc1-13/gpu-nic-4</v>
      </c>
      <c r="C101" s="2" t="str">
        <f>conns_server_unbundled_calc!T100</f>
        <v>800g-backend-leaf-u35/E1/13/2</v>
      </c>
      <c r="D101" s="2" t="str">
        <f>conns_server_unbundled_calc!K100</f>
        <v>gpu-server-rc1-13--gpu-nic-4--800g-backend-leaf-u35</v>
      </c>
    </row>
    <row r="102">
      <c r="A102" s="2" t="str">
        <f>conns_server_unbundled_calc!X101</f>
        <v>gpu-server-rc1-13/gpu-nic-5----800g-backend-leaf-u32/E1/13/1</v>
      </c>
      <c r="B102" s="2" t="str">
        <f>conns_server_unbundled_calc!N101</f>
        <v>gpu-server-rc1-13/gpu-nic-5</v>
      </c>
      <c r="C102" s="2" t="str">
        <f>conns_server_unbundled_calc!T101</f>
        <v>800g-backend-leaf-u32/E1/13/1</v>
      </c>
      <c r="D102" s="2" t="str">
        <f>conns_server_unbundled_calc!K101</f>
        <v>gpu-server-rc1-13--gpu-nic-5--800g-backend-leaf-u32</v>
      </c>
    </row>
    <row r="103">
      <c r="A103" s="2" t="str">
        <f>conns_server_unbundled_calc!X102</f>
        <v>gpu-server-rc1-13/gpu-nic-6----800g-backend-leaf-u32/E1/13/2</v>
      </c>
      <c r="B103" s="2" t="str">
        <f>conns_server_unbundled_calc!N102</f>
        <v>gpu-server-rc1-13/gpu-nic-6</v>
      </c>
      <c r="C103" s="2" t="str">
        <f>conns_server_unbundled_calc!T102</f>
        <v>800g-backend-leaf-u32/E1/13/2</v>
      </c>
      <c r="D103" s="2" t="str">
        <f>conns_server_unbundled_calc!K102</f>
        <v>gpu-server-rc1-13--gpu-nic-6--800g-backend-leaf-u32</v>
      </c>
    </row>
    <row r="104">
      <c r="A104" s="2" t="str">
        <f>conns_server_unbundled_calc!X103</f>
        <v>gpu-server-rc1-13/gpu-nic-7----800g-backend-leaf-u29/E1/13/1</v>
      </c>
      <c r="B104" s="2" t="str">
        <f>conns_server_unbundled_calc!N103</f>
        <v>gpu-server-rc1-13/gpu-nic-7</v>
      </c>
      <c r="C104" s="2" t="str">
        <f>conns_server_unbundled_calc!T103</f>
        <v>800g-backend-leaf-u29/E1/13/1</v>
      </c>
      <c r="D104" s="2" t="str">
        <f>conns_server_unbundled_calc!K103</f>
        <v>gpu-server-rc1-13--gpu-nic-7--800g-backend-leaf-u29</v>
      </c>
    </row>
    <row r="105">
      <c r="A105" s="2" t="str">
        <f>conns_server_unbundled_calc!X104</f>
        <v>gpu-server-rc1-13/gpu-nic-8----800g-backend-leaf-u29/E1/13/2</v>
      </c>
      <c r="B105" s="2" t="str">
        <f>conns_server_unbundled_calc!N104</f>
        <v>gpu-server-rc1-13/gpu-nic-8</v>
      </c>
      <c r="C105" s="2" t="str">
        <f>conns_server_unbundled_calc!T104</f>
        <v>800g-backend-leaf-u29/E1/13/2</v>
      </c>
      <c r="D105" s="2" t="str">
        <f>conns_server_unbundled_calc!K104</f>
        <v>gpu-server-rc1-13--gpu-nic-8--800g-backend-leaf-u29</v>
      </c>
    </row>
    <row r="106">
      <c r="A106" s="2" t="str">
        <f>conns_server_unbundled_calc!X105</f>
        <v>gpu-server-rc1-14/gpu-nic-1----800g-backend-leaf-u38/E1/14/1</v>
      </c>
      <c r="B106" s="2" t="str">
        <f>conns_server_unbundled_calc!N105</f>
        <v>gpu-server-rc1-14/gpu-nic-1</v>
      </c>
      <c r="C106" s="2" t="str">
        <f>conns_server_unbundled_calc!T105</f>
        <v>800g-backend-leaf-u38/E1/14/1</v>
      </c>
      <c r="D106" s="2" t="str">
        <f>conns_server_unbundled_calc!K105</f>
        <v>gpu-server-rc1-14--gpu-nic-1--800g-backend-leaf-u38</v>
      </c>
    </row>
    <row r="107">
      <c r="A107" s="2" t="str">
        <f>conns_server_unbundled_calc!X106</f>
        <v>gpu-server-rc1-14/gpu-nic-2----800g-backend-leaf-u38/E1/14/2</v>
      </c>
      <c r="B107" s="2" t="str">
        <f>conns_server_unbundled_calc!N106</f>
        <v>gpu-server-rc1-14/gpu-nic-2</v>
      </c>
      <c r="C107" s="2" t="str">
        <f>conns_server_unbundled_calc!T106</f>
        <v>800g-backend-leaf-u38/E1/14/2</v>
      </c>
      <c r="D107" s="2" t="str">
        <f>conns_server_unbundled_calc!K106</f>
        <v>gpu-server-rc1-14--gpu-nic-2--800g-backend-leaf-u38</v>
      </c>
    </row>
    <row r="108">
      <c r="A108" s="2" t="str">
        <f>conns_server_unbundled_calc!X107</f>
        <v>gpu-server-rc1-14/gpu-nic-3----800g-backend-leaf-u35/E1/14/1</v>
      </c>
      <c r="B108" s="2" t="str">
        <f>conns_server_unbundled_calc!N107</f>
        <v>gpu-server-rc1-14/gpu-nic-3</v>
      </c>
      <c r="C108" s="2" t="str">
        <f>conns_server_unbundled_calc!T107</f>
        <v>800g-backend-leaf-u35/E1/14/1</v>
      </c>
      <c r="D108" s="2" t="str">
        <f>conns_server_unbundled_calc!K107</f>
        <v>gpu-server-rc1-14--gpu-nic-3--800g-backend-leaf-u35</v>
      </c>
    </row>
    <row r="109">
      <c r="A109" s="2" t="str">
        <f>conns_server_unbundled_calc!X108</f>
        <v>gpu-server-rc1-14/gpu-nic-4----800g-backend-leaf-u35/E1/14/2</v>
      </c>
      <c r="B109" s="2" t="str">
        <f>conns_server_unbundled_calc!N108</f>
        <v>gpu-server-rc1-14/gpu-nic-4</v>
      </c>
      <c r="C109" s="2" t="str">
        <f>conns_server_unbundled_calc!T108</f>
        <v>800g-backend-leaf-u35/E1/14/2</v>
      </c>
      <c r="D109" s="2" t="str">
        <f>conns_server_unbundled_calc!K108</f>
        <v>gpu-server-rc1-14--gpu-nic-4--800g-backend-leaf-u35</v>
      </c>
    </row>
    <row r="110">
      <c r="A110" s="2" t="str">
        <f>conns_server_unbundled_calc!X109</f>
        <v>gpu-server-rc1-14/gpu-nic-5----800g-backend-leaf-u32/E1/14/1</v>
      </c>
      <c r="B110" s="2" t="str">
        <f>conns_server_unbundled_calc!N109</f>
        <v>gpu-server-rc1-14/gpu-nic-5</v>
      </c>
      <c r="C110" s="2" t="str">
        <f>conns_server_unbundled_calc!T109</f>
        <v>800g-backend-leaf-u32/E1/14/1</v>
      </c>
      <c r="D110" s="2" t="str">
        <f>conns_server_unbundled_calc!K109</f>
        <v>gpu-server-rc1-14--gpu-nic-5--800g-backend-leaf-u32</v>
      </c>
    </row>
    <row r="111">
      <c r="A111" s="2" t="str">
        <f>conns_server_unbundled_calc!X110</f>
        <v>gpu-server-rc1-14/gpu-nic-6----800g-backend-leaf-u32/E1/14/2</v>
      </c>
      <c r="B111" s="2" t="str">
        <f>conns_server_unbundled_calc!N110</f>
        <v>gpu-server-rc1-14/gpu-nic-6</v>
      </c>
      <c r="C111" s="2" t="str">
        <f>conns_server_unbundled_calc!T110</f>
        <v>800g-backend-leaf-u32/E1/14/2</v>
      </c>
      <c r="D111" s="2" t="str">
        <f>conns_server_unbundled_calc!K110</f>
        <v>gpu-server-rc1-14--gpu-nic-6--800g-backend-leaf-u32</v>
      </c>
    </row>
    <row r="112">
      <c r="A112" s="2" t="str">
        <f>conns_server_unbundled_calc!X111</f>
        <v>gpu-server-rc1-14/gpu-nic-7----800g-backend-leaf-u29/E1/14/1</v>
      </c>
      <c r="B112" s="2" t="str">
        <f>conns_server_unbundled_calc!N111</f>
        <v>gpu-server-rc1-14/gpu-nic-7</v>
      </c>
      <c r="C112" s="2" t="str">
        <f>conns_server_unbundled_calc!T111</f>
        <v>800g-backend-leaf-u29/E1/14/1</v>
      </c>
      <c r="D112" s="2" t="str">
        <f>conns_server_unbundled_calc!K111</f>
        <v>gpu-server-rc1-14--gpu-nic-7--800g-backend-leaf-u29</v>
      </c>
    </row>
    <row r="113">
      <c r="A113" s="2" t="str">
        <f>conns_server_unbundled_calc!X112</f>
        <v>gpu-server-rc1-14/gpu-nic-8----800g-backend-leaf-u29/E1/14/2</v>
      </c>
      <c r="B113" s="2" t="str">
        <f>conns_server_unbundled_calc!N112</f>
        <v>gpu-server-rc1-14/gpu-nic-8</v>
      </c>
      <c r="C113" s="2" t="str">
        <f>conns_server_unbundled_calc!T112</f>
        <v>800g-backend-leaf-u29/E1/14/2</v>
      </c>
      <c r="D113" s="2" t="str">
        <f>conns_server_unbundled_calc!K112</f>
        <v>gpu-server-rc1-14--gpu-nic-8--800g-backend-leaf-u29</v>
      </c>
    </row>
    <row r="114">
      <c r="A114" s="2" t="str">
        <f>conns_server_unbundled_calc!X113</f>
        <v>gpu-server-rc1-15/gpu-nic-1----800g-backend-leaf-u38/E1/15/1</v>
      </c>
      <c r="B114" s="2" t="str">
        <f>conns_server_unbundled_calc!N113</f>
        <v>gpu-server-rc1-15/gpu-nic-1</v>
      </c>
      <c r="C114" s="2" t="str">
        <f>conns_server_unbundled_calc!T113</f>
        <v>800g-backend-leaf-u38/E1/15/1</v>
      </c>
      <c r="D114" s="2" t="str">
        <f>conns_server_unbundled_calc!K113</f>
        <v>gpu-server-rc1-15--gpu-nic-1--800g-backend-leaf-u38</v>
      </c>
    </row>
    <row r="115">
      <c r="A115" s="2" t="str">
        <f>conns_server_unbundled_calc!X114</f>
        <v>gpu-server-rc1-15/gpu-nic-2----800g-backend-leaf-u38/E1/15/2</v>
      </c>
      <c r="B115" s="2" t="str">
        <f>conns_server_unbundled_calc!N114</f>
        <v>gpu-server-rc1-15/gpu-nic-2</v>
      </c>
      <c r="C115" s="2" t="str">
        <f>conns_server_unbundled_calc!T114</f>
        <v>800g-backend-leaf-u38/E1/15/2</v>
      </c>
      <c r="D115" s="2" t="str">
        <f>conns_server_unbundled_calc!K114</f>
        <v>gpu-server-rc1-15--gpu-nic-2--800g-backend-leaf-u38</v>
      </c>
    </row>
    <row r="116">
      <c r="A116" s="2" t="str">
        <f>conns_server_unbundled_calc!X115</f>
        <v>gpu-server-rc1-15/gpu-nic-3----800g-backend-leaf-u35/E1/15/1</v>
      </c>
      <c r="B116" s="2" t="str">
        <f>conns_server_unbundled_calc!N115</f>
        <v>gpu-server-rc1-15/gpu-nic-3</v>
      </c>
      <c r="C116" s="2" t="str">
        <f>conns_server_unbundled_calc!T115</f>
        <v>800g-backend-leaf-u35/E1/15/1</v>
      </c>
      <c r="D116" s="2" t="str">
        <f>conns_server_unbundled_calc!K115</f>
        <v>gpu-server-rc1-15--gpu-nic-3--800g-backend-leaf-u35</v>
      </c>
    </row>
    <row r="117">
      <c r="A117" s="2" t="str">
        <f>conns_server_unbundled_calc!X116</f>
        <v>gpu-server-rc1-15/gpu-nic-4----800g-backend-leaf-u35/E1/15/2</v>
      </c>
      <c r="B117" s="2" t="str">
        <f>conns_server_unbundled_calc!N116</f>
        <v>gpu-server-rc1-15/gpu-nic-4</v>
      </c>
      <c r="C117" s="2" t="str">
        <f>conns_server_unbundled_calc!T116</f>
        <v>800g-backend-leaf-u35/E1/15/2</v>
      </c>
      <c r="D117" s="2" t="str">
        <f>conns_server_unbundled_calc!K116</f>
        <v>gpu-server-rc1-15--gpu-nic-4--800g-backend-leaf-u35</v>
      </c>
    </row>
    <row r="118">
      <c r="A118" s="2" t="str">
        <f>conns_server_unbundled_calc!X117</f>
        <v>gpu-server-rc1-15/gpu-nic-5----800g-backend-leaf-u32/E1/15/1</v>
      </c>
      <c r="B118" s="2" t="str">
        <f>conns_server_unbundled_calc!N117</f>
        <v>gpu-server-rc1-15/gpu-nic-5</v>
      </c>
      <c r="C118" s="2" t="str">
        <f>conns_server_unbundled_calc!T117</f>
        <v>800g-backend-leaf-u32/E1/15/1</v>
      </c>
      <c r="D118" s="2" t="str">
        <f>conns_server_unbundled_calc!K117</f>
        <v>gpu-server-rc1-15--gpu-nic-5--800g-backend-leaf-u32</v>
      </c>
    </row>
    <row r="119">
      <c r="A119" s="2" t="str">
        <f>conns_server_unbundled_calc!X118</f>
        <v>gpu-server-rc1-15/gpu-nic-6----800g-backend-leaf-u32/E1/15/2</v>
      </c>
      <c r="B119" s="2" t="str">
        <f>conns_server_unbundled_calc!N118</f>
        <v>gpu-server-rc1-15/gpu-nic-6</v>
      </c>
      <c r="C119" s="2" t="str">
        <f>conns_server_unbundled_calc!T118</f>
        <v>800g-backend-leaf-u32/E1/15/2</v>
      </c>
      <c r="D119" s="2" t="str">
        <f>conns_server_unbundled_calc!K118</f>
        <v>gpu-server-rc1-15--gpu-nic-6--800g-backend-leaf-u32</v>
      </c>
    </row>
    <row r="120">
      <c r="A120" s="2" t="str">
        <f>conns_server_unbundled_calc!X119</f>
        <v>gpu-server-rc1-15/gpu-nic-7----800g-backend-leaf-u29/E1/15/1</v>
      </c>
      <c r="B120" s="2" t="str">
        <f>conns_server_unbundled_calc!N119</f>
        <v>gpu-server-rc1-15/gpu-nic-7</v>
      </c>
      <c r="C120" s="2" t="str">
        <f>conns_server_unbundled_calc!T119</f>
        <v>800g-backend-leaf-u29/E1/15/1</v>
      </c>
      <c r="D120" s="2" t="str">
        <f>conns_server_unbundled_calc!K119</f>
        <v>gpu-server-rc1-15--gpu-nic-7--800g-backend-leaf-u29</v>
      </c>
    </row>
    <row r="121">
      <c r="A121" s="2" t="str">
        <f>conns_server_unbundled_calc!X120</f>
        <v>gpu-server-rc1-15/gpu-nic-8----800g-backend-leaf-u29/E1/15/2</v>
      </c>
      <c r="B121" s="2" t="str">
        <f>conns_server_unbundled_calc!N120</f>
        <v>gpu-server-rc1-15/gpu-nic-8</v>
      </c>
      <c r="C121" s="2" t="str">
        <f>conns_server_unbundled_calc!T120</f>
        <v>800g-backend-leaf-u29/E1/15/2</v>
      </c>
      <c r="D121" s="2" t="str">
        <f>conns_server_unbundled_calc!K120</f>
        <v>gpu-server-rc1-15--gpu-nic-8--800g-backend-leaf-u29</v>
      </c>
    </row>
    <row r="122">
      <c r="A122" s="2" t="str">
        <f>conns_server_unbundled_calc!X121</f>
        <v>gpu-server-rc1-16/gpu-nic-1----800g-backend-leaf-u38/E1/16/1</v>
      </c>
      <c r="B122" s="2" t="str">
        <f>conns_server_unbundled_calc!N121</f>
        <v>gpu-server-rc1-16/gpu-nic-1</v>
      </c>
      <c r="C122" s="2" t="str">
        <f>conns_server_unbundled_calc!T121</f>
        <v>800g-backend-leaf-u38/E1/16/1</v>
      </c>
      <c r="D122" s="2" t="str">
        <f>conns_server_unbundled_calc!K121</f>
        <v>gpu-server-rc1-16--gpu-nic-1--800g-backend-leaf-u38</v>
      </c>
    </row>
    <row r="123">
      <c r="A123" s="2" t="str">
        <f>conns_server_unbundled_calc!X122</f>
        <v>gpu-server-rc1-16/gpu-nic-2----800g-backend-leaf-u38/E1/16/2</v>
      </c>
      <c r="B123" s="2" t="str">
        <f>conns_server_unbundled_calc!N122</f>
        <v>gpu-server-rc1-16/gpu-nic-2</v>
      </c>
      <c r="C123" s="2" t="str">
        <f>conns_server_unbundled_calc!T122</f>
        <v>800g-backend-leaf-u38/E1/16/2</v>
      </c>
      <c r="D123" s="2" t="str">
        <f>conns_server_unbundled_calc!K122</f>
        <v>gpu-server-rc1-16--gpu-nic-2--800g-backend-leaf-u38</v>
      </c>
    </row>
    <row r="124">
      <c r="A124" s="2" t="str">
        <f>conns_server_unbundled_calc!X123</f>
        <v>gpu-server-rc1-16/gpu-nic-3----800g-backend-leaf-u35/E1/16/1</v>
      </c>
      <c r="B124" s="2" t="str">
        <f>conns_server_unbundled_calc!N123</f>
        <v>gpu-server-rc1-16/gpu-nic-3</v>
      </c>
      <c r="C124" s="2" t="str">
        <f>conns_server_unbundled_calc!T123</f>
        <v>800g-backend-leaf-u35/E1/16/1</v>
      </c>
      <c r="D124" s="2" t="str">
        <f>conns_server_unbundled_calc!K123</f>
        <v>gpu-server-rc1-16--gpu-nic-3--800g-backend-leaf-u35</v>
      </c>
    </row>
    <row r="125">
      <c r="A125" s="2" t="str">
        <f>conns_server_unbundled_calc!X124</f>
        <v>gpu-server-rc1-16/gpu-nic-4----800g-backend-leaf-u35/E1/16/2</v>
      </c>
      <c r="B125" s="2" t="str">
        <f>conns_server_unbundled_calc!N124</f>
        <v>gpu-server-rc1-16/gpu-nic-4</v>
      </c>
      <c r="C125" s="2" t="str">
        <f>conns_server_unbundled_calc!T124</f>
        <v>800g-backend-leaf-u35/E1/16/2</v>
      </c>
      <c r="D125" s="2" t="str">
        <f>conns_server_unbundled_calc!K124</f>
        <v>gpu-server-rc1-16--gpu-nic-4--800g-backend-leaf-u35</v>
      </c>
    </row>
    <row r="126">
      <c r="A126" s="2" t="str">
        <f>conns_server_unbundled_calc!X125</f>
        <v>gpu-server-rc1-16/gpu-nic-5----800g-backend-leaf-u32/E1/16/1</v>
      </c>
      <c r="B126" s="2" t="str">
        <f>conns_server_unbundled_calc!N125</f>
        <v>gpu-server-rc1-16/gpu-nic-5</v>
      </c>
      <c r="C126" s="2" t="str">
        <f>conns_server_unbundled_calc!T125</f>
        <v>800g-backend-leaf-u32/E1/16/1</v>
      </c>
      <c r="D126" s="2" t="str">
        <f>conns_server_unbundled_calc!K125</f>
        <v>gpu-server-rc1-16--gpu-nic-5--800g-backend-leaf-u32</v>
      </c>
    </row>
    <row r="127">
      <c r="A127" s="2" t="str">
        <f>conns_server_unbundled_calc!X126</f>
        <v>gpu-server-rc1-16/gpu-nic-6----800g-backend-leaf-u32/E1/16/2</v>
      </c>
      <c r="B127" s="2" t="str">
        <f>conns_server_unbundled_calc!N126</f>
        <v>gpu-server-rc1-16/gpu-nic-6</v>
      </c>
      <c r="C127" s="2" t="str">
        <f>conns_server_unbundled_calc!T126</f>
        <v>800g-backend-leaf-u32/E1/16/2</v>
      </c>
      <c r="D127" s="2" t="str">
        <f>conns_server_unbundled_calc!K126</f>
        <v>gpu-server-rc1-16--gpu-nic-6--800g-backend-leaf-u32</v>
      </c>
    </row>
    <row r="128">
      <c r="A128" s="2" t="str">
        <f>conns_server_unbundled_calc!X127</f>
        <v>gpu-server-rc1-16/gpu-nic-7----800g-backend-leaf-u29/E1/16/1</v>
      </c>
      <c r="B128" s="2" t="str">
        <f>conns_server_unbundled_calc!N127</f>
        <v>gpu-server-rc1-16/gpu-nic-7</v>
      </c>
      <c r="C128" s="2" t="str">
        <f>conns_server_unbundled_calc!T127</f>
        <v>800g-backend-leaf-u29/E1/16/1</v>
      </c>
      <c r="D128" s="2" t="str">
        <f>conns_server_unbundled_calc!K127</f>
        <v>gpu-server-rc1-16--gpu-nic-7--800g-backend-leaf-u29</v>
      </c>
    </row>
    <row r="129">
      <c r="A129" s="2" t="str">
        <f>conns_server_unbundled_calc!X128</f>
        <v>gpu-server-rc1-16/gpu-nic-8----800g-backend-leaf-u29/E1/16/2</v>
      </c>
      <c r="B129" s="2" t="str">
        <f>conns_server_unbundled_calc!N128</f>
        <v>gpu-server-rc1-16/gpu-nic-8</v>
      </c>
      <c r="C129" s="2" t="str">
        <f>conns_server_unbundled_calc!T128</f>
        <v>800g-backend-leaf-u29/E1/16/2</v>
      </c>
      <c r="D129" s="2" t="str">
        <f>conns_server_unbundled_calc!K128</f>
        <v>gpu-server-rc1-16--gpu-nic-8--800g-backend-leaf-u29</v>
      </c>
    </row>
    <row r="130">
      <c r="A130" s="2" t="str">
        <f>conns_server_unbundled_calc!X129</f>
        <v>gpu-server-rc1-17/gpu-nic-1----800g-backend-leaf-u38/E1/17/1</v>
      </c>
      <c r="B130" s="2" t="str">
        <f>conns_server_unbundled_calc!N129</f>
        <v>gpu-server-rc1-17/gpu-nic-1</v>
      </c>
      <c r="C130" s="2" t="str">
        <f>conns_server_unbundled_calc!T129</f>
        <v>800g-backend-leaf-u38/E1/17/1</v>
      </c>
      <c r="D130" s="2" t="str">
        <f>conns_server_unbundled_calc!K129</f>
        <v>gpu-server-rc1-17--gpu-nic-1--800g-backend-leaf-u38</v>
      </c>
    </row>
    <row r="131">
      <c r="A131" s="2" t="str">
        <f>conns_server_unbundled_calc!X130</f>
        <v>gpu-server-rc1-17/gpu-nic-2----800g-backend-leaf-u38/E1/17/2</v>
      </c>
      <c r="B131" s="2" t="str">
        <f>conns_server_unbundled_calc!N130</f>
        <v>gpu-server-rc1-17/gpu-nic-2</v>
      </c>
      <c r="C131" s="2" t="str">
        <f>conns_server_unbundled_calc!T130</f>
        <v>800g-backend-leaf-u38/E1/17/2</v>
      </c>
      <c r="D131" s="2" t="str">
        <f>conns_server_unbundled_calc!K130</f>
        <v>gpu-server-rc1-17--gpu-nic-2--800g-backend-leaf-u38</v>
      </c>
    </row>
    <row r="132">
      <c r="A132" s="2" t="str">
        <f>conns_server_unbundled_calc!X131</f>
        <v>gpu-server-rc1-17/gpu-nic-3----800g-backend-leaf-u35/E1/17/1</v>
      </c>
      <c r="B132" s="2" t="str">
        <f>conns_server_unbundled_calc!N131</f>
        <v>gpu-server-rc1-17/gpu-nic-3</v>
      </c>
      <c r="C132" s="2" t="str">
        <f>conns_server_unbundled_calc!T131</f>
        <v>800g-backend-leaf-u35/E1/17/1</v>
      </c>
      <c r="D132" s="2" t="str">
        <f>conns_server_unbundled_calc!K131</f>
        <v>gpu-server-rc1-17--gpu-nic-3--800g-backend-leaf-u35</v>
      </c>
    </row>
    <row r="133">
      <c r="A133" s="2" t="str">
        <f>conns_server_unbundled_calc!X132</f>
        <v>gpu-server-rc1-17/gpu-nic-4----800g-backend-leaf-u35/E1/17/2</v>
      </c>
      <c r="B133" s="2" t="str">
        <f>conns_server_unbundled_calc!N132</f>
        <v>gpu-server-rc1-17/gpu-nic-4</v>
      </c>
      <c r="C133" s="2" t="str">
        <f>conns_server_unbundled_calc!T132</f>
        <v>800g-backend-leaf-u35/E1/17/2</v>
      </c>
      <c r="D133" s="2" t="str">
        <f>conns_server_unbundled_calc!K132</f>
        <v>gpu-server-rc1-17--gpu-nic-4--800g-backend-leaf-u35</v>
      </c>
    </row>
    <row r="134">
      <c r="A134" s="2" t="str">
        <f>conns_server_unbundled_calc!X133</f>
        <v>gpu-server-rc1-17/gpu-nic-5----800g-backend-leaf-u32/E1/17/1</v>
      </c>
      <c r="B134" s="2" t="str">
        <f>conns_server_unbundled_calc!N133</f>
        <v>gpu-server-rc1-17/gpu-nic-5</v>
      </c>
      <c r="C134" s="2" t="str">
        <f>conns_server_unbundled_calc!T133</f>
        <v>800g-backend-leaf-u32/E1/17/1</v>
      </c>
      <c r="D134" s="2" t="str">
        <f>conns_server_unbundled_calc!K133</f>
        <v>gpu-server-rc1-17--gpu-nic-5--800g-backend-leaf-u32</v>
      </c>
    </row>
    <row r="135">
      <c r="A135" s="2" t="str">
        <f>conns_server_unbundled_calc!X134</f>
        <v>gpu-server-rc1-17/gpu-nic-6----800g-backend-leaf-u32/E1/17/2</v>
      </c>
      <c r="B135" s="2" t="str">
        <f>conns_server_unbundled_calc!N134</f>
        <v>gpu-server-rc1-17/gpu-nic-6</v>
      </c>
      <c r="C135" s="2" t="str">
        <f>conns_server_unbundled_calc!T134</f>
        <v>800g-backend-leaf-u32/E1/17/2</v>
      </c>
      <c r="D135" s="2" t="str">
        <f>conns_server_unbundled_calc!K134</f>
        <v>gpu-server-rc1-17--gpu-nic-6--800g-backend-leaf-u32</v>
      </c>
    </row>
    <row r="136">
      <c r="A136" s="2" t="str">
        <f>conns_server_unbundled_calc!X135</f>
        <v>gpu-server-rc1-17/gpu-nic-7----800g-backend-leaf-u29/E1/17/1</v>
      </c>
      <c r="B136" s="2" t="str">
        <f>conns_server_unbundled_calc!N135</f>
        <v>gpu-server-rc1-17/gpu-nic-7</v>
      </c>
      <c r="C136" s="2" t="str">
        <f>conns_server_unbundled_calc!T135</f>
        <v>800g-backend-leaf-u29/E1/17/1</v>
      </c>
      <c r="D136" s="2" t="str">
        <f>conns_server_unbundled_calc!K135</f>
        <v>gpu-server-rc1-17--gpu-nic-7--800g-backend-leaf-u29</v>
      </c>
    </row>
    <row r="137">
      <c r="A137" s="2" t="str">
        <f>conns_server_unbundled_calc!X136</f>
        <v>gpu-server-rc1-17/gpu-nic-8----800g-backend-leaf-u29/E1/17/2</v>
      </c>
      <c r="B137" s="2" t="str">
        <f>conns_server_unbundled_calc!N136</f>
        <v>gpu-server-rc1-17/gpu-nic-8</v>
      </c>
      <c r="C137" s="2" t="str">
        <f>conns_server_unbundled_calc!T136</f>
        <v>800g-backend-leaf-u29/E1/17/2</v>
      </c>
      <c r="D137" s="2" t="str">
        <f>conns_server_unbundled_calc!K136</f>
        <v>gpu-server-rc1-17--gpu-nic-8--800g-backend-leaf-u29</v>
      </c>
    </row>
    <row r="138">
      <c r="A138" s="2" t="str">
        <f>conns_server_unbundled_calc!X137</f>
        <v>gpu-server-rc1-18/gpu-nic-1----800g-backend-leaf-u38/E1/18/1</v>
      </c>
      <c r="B138" s="2" t="str">
        <f>conns_server_unbundled_calc!N137</f>
        <v>gpu-server-rc1-18/gpu-nic-1</v>
      </c>
      <c r="C138" s="2" t="str">
        <f>conns_server_unbundled_calc!T137</f>
        <v>800g-backend-leaf-u38/E1/18/1</v>
      </c>
      <c r="D138" s="2" t="str">
        <f>conns_server_unbundled_calc!K137</f>
        <v>gpu-server-rc1-18--gpu-nic-1--800g-backend-leaf-u38</v>
      </c>
    </row>
    <row r="139">
      <c r="A139" s="2" t="str">
        <f>conns_server_unbundled_calc!X138</f>
        <v>gpu-server-rc1-18/gpu-nic-2----800g-backend-leaf-u38/E1/18/2</v>
      </c>
      <c r="B139" s="2" t="str">
        <f>conns_server_unbundled_calc!N138</f>
        <v>gpu-server-rc1-18/gpu-nic-2</v>
      </c>
      <c r="C139" s="2" t="str">
        <f>conns_server_unbundled_calc!T138</f>
        <v>800g-backend-leaf-u38/E1/18/2</v>
      </c>
      <c r="D139" s="2" t="str">
        <f>conns_server_unbundled_calc!K138</f>
        <v>gpu-server-rc1-18--gpu-nic-2--800g-backend-leaf-u38</v>
      </c>
    </row>
    <row r="140">
      <c r="A140" s="2" t="str">
        <f>conns_server_unbundled_calc!X139</f>
        <v>gpu-server-rc1-18/gpu-nic-3----800g-backend-leaf-u35/E1/18/1</v>
      </c>
      <c r="B140" s="2" t="str">
        <f>conns_server_unbundled_calc!N139</f>
        <v>gpu-server-rc1-18/gpu-nic-3</v>
      </c>
      <c r="C140" s="2" t="str">
        <f>conns_server_unbundled_calc!T139</f>
        <v>800g-backend-leaf-u35/E1/18/1</v>
      </c>
      <c r="D140" s="2" t="str">
        <f>conns_server_unbundled_calc!K139</f>
        <v>gpu-server-rc1-18--gpu-nic-3--800g-backend-leaf-u35</v>
      </c>
    </row>
    <row r="141">
      <c r="A141" s="2" t="str">
        <f>conns_server_unbundled_calc!X140</f>
        <v>gpu-server-rc1-18/gpu-nic-4----800g-backend-leaf-u35/E1/18/2</v>
      </c>
      <c r="B141" s="2" t="str">
        <f>conns_server_unbundled_calc!N140</f>
        <v>gpu-server-rc1-18/gpu-nic-4</v>
      </c>
      <c r="C141" s="2" t="str">
        <f>conns_server_unbundled_calc!T140</f>
        <v>800g-backend-leaf-u35/E1/18/2</v>
      </c>
      <c r="D141" s="2" t="str">
        <f>conns_server_unbundled_calc!K140</f>
        <v>gpu-server-rc1-18--gpu-nic-4--800g-backend-leaf-u35</v>
      </c>
    </row>
    <row r="142">
      <c r="A142" s="2" t="str">
        <f>conns_server_unbundled_calc!X141</f>
        <v>gpu-server-rc1-18/gpu-nic-5----800g-backend-leaf-u32/E1/18/1</v>
      </c>
      <c r="B142" s="2" t="str">
        <f>conns_server_unbundled_calc!N141</f>
        <v>gpu-server-rc1-18/gpu-nic-5</v>
      </c>
      <c r="C142" s="2" t="str">
        <f>conns_server_unbundled_calc!T141</f>
        <v>800g-backend-leaf-u32/E1/18/1</v>
      </c>
      <c r="D142" s="2" t="str">
        <f>conns_server_unbundled_calc!K141</f>
        <v>gpu-server-rc1-18--gpu-nic-5--800g-backend-leaf-u32</v>
      </c>
    </row>
    <row r="143">
      <c r="A143" s="2" t="str">
        <f>conns_server_unbundled_calc!X142</f>
        <v>gpu-server-rc1-18/gpu-nic-6----800g-backend-leaf-u32/E1/18/2</v>
      </c>
      <c r="B143" s="2" t="str">
        <f>conns_server_unbundled_calc!N142</f>
        <v>gpu-server-rc1-18/gpu-nic-6</v>
      </c>
      <c r="C143" s="2" t="str">
        <f>conns_server_unbundled_calc!T142</f>
        <v>800g-backend-leaf-u32/E1/18/2</v>
      </c>
      <c r="D143" s="2" t="str">
        <f>conns_server_unbundled_calc!K142</f>
        <v>gpu-server-rc1-18--gpu-nic-6--800g-backend-leaf-u32</v>
      </c>
    </row>
    <row r="144">
      <c r="A144" s="2" t="str">
        <f>conns_server_unbundled_calc!X143</f>
        <v>gpu-server-rc1-18/gpu-nic-7----800g-backend-leaf-u29/E1/18/1</v>
      </c>
      <c r="B144" s="2" t="str">
        <f>conns_server_unbundled_calc!N143</f>
        <v>gpu-server-rc1-18/gpu-nic-7</v>
      </c>
      <c r="C144" s="2" t="str">
        <f>conns_server_unbundled_calc!T143</f>
        <v>800g-backend-leaf-u29/E1/18/1</v>
      </c>
      <c r="D144" s="2" t="str">
        <f>conns_server_unbundled_calc!K143</f>
        <v>gpu-server-rc1-18--gpu-nic-7--800g-backend-leaf-u29</v>
      </c>
    </row>
    <row r="145">
      <c r="A145" s="2" t="str">
        <f>conns_server_unbundled_calc!X144</f>
        <v>gpu-server-rc1-18/gpu-nic-8----800g-backend-leaf-u29/E1/18/2</v>
      </c>
      <c r="B145" s="2" t="str">
        <f>conns_server_unbundled_calc!N144</f>
        <v>gpu-server-rc1-18/gpu-nic-8</v>
      </c>
      <c r="C145" s="2" t="str">
        <f>conns_server_unbundled_calc!T144</f>
        <v>800g-backend-leaf-u29/E1/18/2</v>
      </c>
      <c r="D145" s="2" t="str">
        <f>conns_server_unbundled_calc!K144</f>
        <v>gpu-server-rc1-18--gpu-nic-8--800g-backend-leaf-u29</v>
      </c>
    </row>
    <row r="146">
      <c r="A146" s="2" t="str">
        <f>conns_server_unbundled_calc!X145</f>
        <v>gpu-server-rc1-19/gpu-nic-1----800g-backend-leaf-u38/E1/19/1</v>
      </c>
      <c r="B146" s="2" t="str">
        <f>conns_server_unbundled_calc!N145</f>
        <v>gpu-server-rc1-19/gpu-nic-1</v>
      </c>
      <c r="C146" s="2" t="str">
        <f>conns_server_unbundled_calc!T145</f>
        <v>800g-backend-leaf-u38/E1/19/1</v>
      </c>
      <c r="D146" s="2" t="str">
        <f>conns_server_unbundled_calc!K145</f>
        <v>gpu-server-rc1-19--gpu-nic-1--800g-backend-leaf-u38</v>
      </c>
    </row>
    <row r="147">
      <c r="A147" s="2" t="str">
        <f>conns_server_unbundled_calc!X146</f>
        <v>gpu-server-rc1-19/gpu-nic-2----800g-backend-leaf-u38/E1/19/2</v>
      </c>
      <c r="B147" s="2" t="str">
        <f>conns_server_unbundled_calc!N146</f>
        <v>gpu-server-rc1-19/gpu-nic-2</v>
      </c>
      <c r="C147" s="2" t="str">
        <f>conns_server_unbundled_calc!T146</f>
        <v>800g-backend-leaf-u38/E1/19/2</v>
      </c>
      <c r="D147" s="2" t="str">
        <f>conns_server_unbundled_calc!K146</f>
        <v>gpu-server-rc1-19--gpu-nic-2--800g-backend-leaf-u38</v>
      </c>
    </row>
    <row r="148">
      <c r="A148" s="2" t="str">
        <f>conns_server_unbundled_calc!X147</f>
        <v>gpu-server-rc1-19/gpu-nic-3----800g-backend-leaf-u35/E1/19/1</v>
      </c>
      <c r="B148" s="2" t="str">
        <f>conns_server_unbundled_calc!N147</f>
        <v>gpu-server-rc1-19/gpu-nic-3</v>
      </c>
      <c r="C148" s="2" t="str">
        <f>conns_server_unbundled_calc!T147</f>
        <v>800g-backend-leaf-u35/E1/19/1</v>
      </c>
      <c r="D148" s="2" t="str">
        <f>conns_server_unbundled_calc!K147</f>
        <v>gpu-server-rc1-19--gpu-nic-3--800g-backend-leaf-u35</v>
      </c>
    </row>
    <row r="149">
      <c r="A149" s="2" t="str">
        <f>conns_server_unbundled_calc!X148</f>
        <v>gpu-server-rc1-19/gpu-nic-4----800g-backend-leaf-u35/E1/19/2</v>
      </c>
      <c r="B149" s="2" t="str">
        <f>conns_server_unbundled_calc!N148</f>
        <v>gpu-server-rc1-19/gpu-nic-4</v>
      </c>
      <c r="C149" s="2" t="str">
        <f>conns_server_unbundled_calc!T148</f>
        <v>800g-backend-leaf-u35/E1/19/2</v>
      </c>
      <c r="D149" s="2" t="str">
        <f>conns_server_unbundled_calc!K148</f>
        <v>gpu-server-rc1-19--gpu-nic-4--800g-backend-leaf-u35</v>
      </c>
    </row>
    <row r="150">
      <c r="A150" s="2" t="str">
        <f>conns_server_unbundled_calc!X149</f>
        <v>gpu-server-rc1-19/gpu-nic-5----800g-backend-leaf-u32/E1/19/1</v>
      </c>
      <c r="B150" s="2" t="str">
        <f>conns_server_unbundled_calc!N149</f>
        <v>gpu-server-rc1-19/gpu-nic-5</v>
      </c>
      <c r="C150" s="2" t="str">
        <f>conns_server_unbundled_calc!T149</f>
        <v>800g-backend-leaf-u32/E1/19/1</v>
      </c>
      <c r="D150" s="2" t="str">
        <f>conns_server_unbundled_calc!K149</f>
        <v>gpu-server-rc1-19--gpu-nic-5--800g-backend-leaf-u32</v>
      </c>
    </row>
    <row r="151">
      <c r="A151" s="2" t="str">
        <f>conns_server_unbundled_calc!X150</f>
        <v>gpu-server-rc1-19/gpu-nic-6----800g-backend-leaf-u32/E1/19/2</v>
      </c>
      <c r="B151" s="2" t="str">
        <f>conns_server_unbundled_calc!N150</f>
        <v>gpu-server-rc1-19/gpu-nic-6</v>
      </c>
      <c r="C151" s="2" t="str">
        <f>conns_server_unbundled_calc!T150</f>
        <v>800g-backend-leaf-u32/E1/19/2</v>
      </c>
      <c r="D151" s="2" t="str">
        <f>conns_server_unbundled_calc!K150</f>
        <v>gpu-server-rc1-19--gpu-nic-6--800g-backend-leaf-u32</v>
      </c>
    </row>
    <row r="152">
      <c r="A152" s="2" t="str">
        <f>conns_server_unbundled_calc!X151</f>
        <v>gpu-server-rc1-19/gpu-nic-7----800g-backend-leaf-u29/E1/19/1</v>
      </c>
      <c r="B152" s="2" t="str">
        <f>conns_server_unbundled_calc!N151</f>
        <v>gpu-server-rc1-19/gpu-nic-7</v>
      </c>
      <c r="C152" s="2" t="str">
        <f>conns_server_unbundled_calc!T151</f>
        <v>800g-backend-leaf-u29/E1/19/1</v>
      </c>
      <c r="D152" s="2" t="str">
        <f>conns_server_unbundled_calc!K151</f>
        <v>gpu-server-rc1-19--gpu-nic-7--800g-backend-leaf-u29</v>
      </c>
    </row>
    <row r="153">
      <c r="A153" s="2" t="str">
        <f>conns_server_unbundled_calc!X152</f>
        <v>gpu-server-rc1-19/gpu-nic-8----800g-backend-leaf-u29/E1/19/2</v>
      </c>
      <c r="B153" s="2" t="str">
        <f>conns_server_unbundled_calc!N152</f>
        <v>gpu-server-rc1-19/gpu-nic-8</v>
      </c>
      <c r="C153" s="2" t="str">
        <f>conns_server_unbundled_calc!T152</f>
        <v>800g-backend-leaf-u29/E1/19/2</v>
      </c>
      <c r="D153" s="2" t="str">
        <f>conns_server_unbundled_calc!K152</f>
        <v>gpu-server-rc1-19--gpu-nic-8--800g-backend-leaf-u29</v>
      </c>
    </row>
    <row r="154">
      <c r="A154" s="2" t="str">
        <f>conns_server_unbundled_calc!X153</f>
        <v>gpu-server-rc1-20/gpu-nic-1----800g-backend-leaf-u38/E1/20/1</v>
      </c>
      <c r="B154" s="2" t="str">
        <f>conns_server_unbundled_calc!N153</f>
        <v>gpu-server-rc1-20/gpu-nic-1</v>
      </c>
      <c r="C154" s="2" t="str">
        <f>conns_server_unbundled_calc!T153</f>
        <v>800g-backend-leaf-u38/E1/20/1</v>
      </c>
      <c r="D154" s="2" t="str">
        <f>conns_server_unbundled_calc!K153</f>
        <v>gpu-server-rc1-20--gpu-nic-1--800g-backend-leaf-u38</v>
      </c>
    </row>
    <row r="155">
      <c r="A155" s="2" t="str">
        <f>conns_server_unbundled_calc!X154</f>
        <v>gpu-server-rc1-20/gpu-nic-2----800g-backend-leaf-u38/E1/20/2</v>
      </c>
      <c r="B155" s="2" t="str">
        <f>conns_server_unbundled_calc!N154</f>
        <v>gpu-server-rc1-20/gpu-nic-2</v>
      </c>
      <c r="C155" s="2" t="str">
        <f>conns_server_unbundled_calc!T154</f>
        <v>800g-backend-leaf-u38/E1/20/2</v>
      </c>
      <c r="D155" s="2" t="str">
        <f>conns_server_unbundled_calc!K154</f>
        <v>gpu-server-rc1-20--gpu-nic-2--800g-backend-leaf-u38</v>
      </c>
    </row>
    <row r="156">
      <c r="A156" s="2" t="str">
        <f>conns_server_unbundled_calc!X155</f>
        <v>gpu-server-rc1-20/gpu-nic-3----800g-backend-leaf-u35/E1/20/1</v>
      </c>
      <c r="B156" s="2" t="str">
        <f>conns_server_unbundled_calc!N155</f>
        <v>gpu-server-rc1-20/gpu-nic-3</v>
      </c>
      <c r="C156" s="2" t="str">
        <f>conns_server_unbundled_calc!T155</f>
        <v>800g-backend-leaf-u35/E1/20/1</v>
      </c>
      <c r="D156" s="2" t="str">
        <f>conns_server_unbundled_calc!K155</f>
        <v>gpu-server-rc1-20--gpu-nic-3--800g-backend-leaf-u35</v>
      </c>
    </row>
    <row r="157">
      <c r="A157" s="2" t="str">
        <f>conns_server_unbundled_calc!X156</f>
        <v>gpu-server-rc1-20/gpu-nic-4----800g-backend-leaf-u35/E1/20/2</v>
      </c>
      <c r="B157" s="2" t="str">
        <f>conns_server_unbundled_calc!N156</f>
        <v>gpu-server-rc1-20/gpu-nic-4</v>
      </c>
      <c r="C157" s="2" t="str">
        <f>conns_server_unbundled_calc!T156</f>
        <v>800g-backend-leaf-u35/E1/20/2</v>
      </c>
      <c r="D157" s="2" t="str">
        <f>conns_server_unbundled_calc!K156</f>
        <v>gpu-server-rc1-20--gpu-nic-4--800g-backend-leaf-u35</v>
      </c>
    </row>
    <row r="158">
      <c r="A158" s="2" t="str">
        <f>conns_server_unbundled_calc!X157</f>
        <v>gpu-server-rc1-20/gpu-nic-5----800g-backend-leaf-u32/E1/20/1</v>
      </c>
      <c r="B158" s="2" t="str">
        <f>conns_server_unbundled_calc!N157</f>
        <v>gpu-server-rc1-20/gpu-nic-5</v>
      </c>
      <c r="C158" s="2" t="str">
        <f>conns_server_unbundled_calc!T157</f>
        <v>800g-backend-leaf-u32/E1/20/1</v>
      </c>
      <c r="D158" s="2" t="str">
        <f>conns_server_unbundled_calc!K157</f>
        <v>gpu-server-rc1-20--gpu-nic-5--800g-backend-leaf-u32</v>
      </c>
    </row>
    <row r="159">
      <c r="A159" s="2" t="str">
        <f>conns_server_unbundled_calc!X158</f>
        <v>gpu-server-rc1-20/gpu-nic-6----800g-backend-leaf-u32/E1/20/2</v>
      </c>
      <c r="B159" s="2" t="str">
        <f>conns_server_unbundled_calc!N158</f>
        <v>gpu-server-rc1-20/gpu-nic-6</v>
      </c>
      <c r="C159" s="2" t="str">
        <f>conns_server_unbundled_calc!T158</f>
        <v>800g-backend-leaf-u32/E1/20/2</v>
      </c>
      <c r="D159" s="2" t="str">
        <f>conns_server_unbundled_calc!K158</f>
        <v>gpu-server-rc1-20--gpu-nic-6--800g-backend-leaf-u32</v>
      </c>
    </row>
    <row r="160">
      <c r="A160" s="2" t="str">
        <f>conns_server_unbundled_calc!X159</f>
        <v>gpu-server-rc1-20/gpu-nic-7----800g-backend-leaf-u29/E1/20/1</v>
      </c>
      <c r="B160" s="2" t="str">
        <f>conns_server_unbundled_calc!N159</f>
        <v>gpu-server-rc1-20/gpu-nic-7</v>
      </c>
      <c r="C160" s="2" t="str">
        <f>conns_server_unbundled_calc!T159</f>
        <v>800g-backend-leaf-u29/E1/20/1</v>
      </c>
      <c r="D160" s="2" t="str">
        <f>conns_server_unbundled_calc!K159</f>
        <v>gpu-server-rc1-20--gpu-nic-7--800g-backend-leaf-u29</v>
      </c>
    </row>
    <row r="161">
      <c r="A161" s="2" t="str">
        <f>conns_server_unbundled_calc!X160</f>
        <v>gpu-server-rc1-20/gpu-nic-8----800g-backend-leaf-u29/E1/20/2</v>
      </c>
      <c r="B161" s="2" t="str">
        <f>conns_server_unbundled_calc!N160</f>
        <v>gpu-server-rc1-20/gpu-nic-8</v>
      </c>
      <c r="C161" s="2" t="str">
        <f>conns_server_unbundled_calc!T160</f>
        <v>800g-backend-leaf-u29/E1/20/2</v>
      </c>
      <c r="D161" s="2" t="str">
        <f>conns_server_unbundled_calc!K160</f>
        <v>gpu-server-rc1-20--gpu-nic-8--800g-backend-leaf-u29</v>
      </c>
    </row>
    <row r="162">
      <c r="A162" s="2" t="str">
        <f>conns_server_unbundled_calc!X161</f>
        <v>gpu-server-rc1-21/gpu-nic-1----800g-backend-leaf-u38/E1/21/1</v>
      </c>
      <c r="B162" s="2" t="str">
        <f>conns_server_unbundled_calc!N161</f>
        <v>gpu-server-rc1-21/gpu-nic-1</v>
      </c>
      <c r="C162" s="2" t="str">
        <f>conns_server_unbundled_calc!T161</f>
        <v>800g-backend-leaf-u38/E1/21/1</v>
      </c>
      <c r="D162" s="2" t="str">
        <f>conns_server_unbundled_calc!K161</f>
        <v>gpu-server-rc1-21--gpu-nic-1--800g-backend-leaf-u38</v>
      </c>
    </row>
    <row r="163">
      <c r="A163" s="2" t="str">
        <f>conns_server_unbundled_calc!X162</f>
        <v>gpu-server-rc1-21/gpu-nic-2----800g-backend-leaf-u38/E1/21/2</v>
      </c>
      <c r="B163" s="2" t="str">
        <f>conns_server_unbundled_calc!N162</f>
        <v>gpu-server-rc1-21/gpu-nic-2</v>
      </c>
      <c r="C163" s="2" t="str">
        <f>conns_server_unbundled_calc!T162</f>
        <v>800g-backend-leaf-u38/E1/21/2</v>
      </c>
      <c r="D163" s="2" t="str">
        <f>conns_server_unbundled_calc!K162</f>
        <v>gpu-server-rc1-21--gpu-nic-2--800g-backend-leaf-u38</v>
      </c>
    </row>
    <row r="164">
      <c r="A164" s="2" t="str">
        <f>conns_server_unbundled_calc!X163</f>
        <v>gpu-server-rc1-21/gpu-nic-3----800g-backend-leaf-u35/E1/21/1</v>
      </c>
      <c r="B164" s="2" t="str">
        <f>conns_server_unbundled_calc!N163</f>
        <v>gpu-server-rc1-21/gpu-nic-3</v>
      </c>
      <c r="C164" s="2" t="str">
        <f>conns_server_unbundled_calc!T163</f>
        <v>800g-backend-leaf-u35/E1/21/1</v>
      </c>
      <c r="D164" s="2" t="str">
        <f>conns_server_unbundled_calc!K163</f>
        <v>gpu-server-rc1-21--gpu-nic-3--800g-backend-leaf-u35</v>
      </c>
    </row>
    <row r="165">
      <c r="A165" s="2" t="str">
        <f>conns_server_unbundled_calc!X164</f>
        <v>gpu-server-rc1-21/gpu-nic-4----800g-backend-leaf-u35/E1/21/2</v>
      </c>
      <c r="B165" s="2" t="str">
        <f>conns_server_unbundled_calc!N164</f>
        <v>gpu-server-rc1-21/gpu-nic-4</v>
      </c>
      <c r="C165" s="2" t="str">
        <f>conns_server_unbundled_calc!T164</f>
        <v>800g-backend-leaf-u35/E1/21/2</v>
      </c>
      <c r="D165" s="2" t="str">
        <f>conns_server_unbundled_calc!K164</f>
        <v>gpu-server-rc1-21--gpu-nic-4--800g-backend-leaf-u35</v>
      </c>
    </row>
    <row r="166">
      <c r="A166" s="2" t="str">
        <f>conns_server_unbundled_calc!X165</f>
        <v>gpu-server-rc1-21/gpu-nic-5----800g-backend-leaf-u32/E1/21/1</v>
      </c>
      <c r="B166" s="2" t="str">
        <f>conns_server_unbundled_calc!N165</f>
        <v>gpu-server-rc1-21/gpu-nic-5</v>
      </c>
      <c r="C166" s="2" t="str">
        <f>conns_server_unbundled_calc!T165</f>
        <v>800g-backend-leaf-u32/E1/21/1</v>
      </c>
      <c r="D166" s="2" t="str">
        <f>conns_server_unbundled_calc!K165</f>
        <v>gpu-server-rc1-21--gpu-nic-5--800g-backend-leaf-u32</v>
      </c>
    </row>
    <row r="167">
      <c r="A167" s="2" t="str">
        <f>conns_server_unbundled_calc!X166</f>
        <v>gpu-server-rc1-21/gpu-nic-6----800g-backend-leaf-u32/E1/21/2</v>
      </c>
      <c r="B167" s="2" t="str">
        <f>conns_server_unbundled_calc!N166</f>
        <v>gpu-server-rc1-21/gpu-nic-6</v>
      </c>
      <c r="C167" s="2" t="str">
        <f>conns_server_unbundled_calc!T166</f>
        <v>800g-backend-leaf-u32/E1/21/2</v>
      </c>
      <c r="D167" s="2" t="str">
        <f>conns_server_unbundled_calc!K166</f>
        <v>gpu-server-rc1-21--gpu-nic-6--800g-backend-leaf-u32</v>
      </c>
    </row>
    <row r="168">
      <c r="A168" s="2" t="str">
        <f>conns_server_unbundled_calc!X167</f>
        <v>gpu-server-rc1-21/gpu-nic-7----800g-backend-leaf-u29/E1/21/1</v>
      </c>
      <c r="B168" s="2" t="str">
        <f>conns_server_unbundled_calc!N167</f>
        <v>gpu-server-rc1-21/gpu-nic-7</v>
      </c>
      <c r="C168" s="2" t="str">
        <f>conns_server_unbundled_calc!T167</f>
        <v>800g-backend-leaf-u29/E1/21/1</v>
      </c>
      <c r="D168" s="2" t="str">
        <f>conns_server_unbundled_calc!K167</f>
        <v>gpu-server-rc1-21--gpu-nic-7--800g-backend-leaf-u29</v>
      </c>
    </row>
    <row r="169">
      <c r="A169" s="2" t="str">
        <f>conns_server_unbundled_calc!X168</f>
        <v>gpu-server-rc1-21/gpu-nic-8----800g-backend-leaf-u29/E1/21/2</v>
      </c>
      <c r="B169" s="2" t="str">
        <f>conns_server_unbundled_calc!N168</f>
        <v>gpu-server-rc1-21/gpu-nic-8</v>
      </c>
      <c r="C169" s="2" t="str">
        <f>conns_server_unbundled_calc!T168</f>
        <v>800g-backend-leaf-u29/E1/21/2</v>
      </c>
      <c r="D169" s="2" t="str">
        <f>conns_server_unbundled_calc!K168</f>
        <v>gpu-server-rc1-21--gpu-nic-8--800g-backend-leaf-u29</v>
      </c>
    </row>
    <row r="170">
      <c r="A170" s="2" t="str">
        <f>conns_server_unbundled_calc!X169</f>
        <v>gpu-server-rc1-22/gpu-nic-1----800g-backend-leaf-u38/E1/22/1</v>
      </c>
      <c r="B170" s="2" t="str">
        <f>conns_server_unbundled_calc!N169</f>
        <v>gpu-server-rc1-22/gpu-nic-1</v>
      </c>
      <c r="C170" s="2" t="str">
        <f>conns_server_unbundled_calc!T169</f>
        <v>800g-backend-leaf-u38/E1/22/1</v>
      </c>
      <c r="D170" s="2" t="str">
        <f>conns_server_unbundled_calc!K169</f>
        <v>gpu-server-rc1-22--gpu-nic-1--800g-backend-leaf-u38</v>
      </c>
    </row>
    <row r="171">
      <c r="A171" s="2" t="str">
        <f>conns_server_unbundled_calc!X170</f>
        <v>gpu-server-rc1-22/gpu-nic-2----800g-backend-leaf-u38/E1/22/2</v>
      </c>
      <c r="B171" s="2" t="str">
        <f>conns_server_unbundled_calc!N170</f>
        <v>gpu-server-rc1-22/gpu-nic-2</v>
      </c>
      <c r="C171" s="2" t="str">
        <f>conns_server_unbundled_calc!T170</f>
        <v>800g-backend-leaf-u38/E1/22/2</v>
      </c>
      <c r="D171" s="2" t="str">
        <f>conns_server_unbundled_calc!K170</f>
        <v>gpu-server-rc1-22--gpu-nic-2--800g-backend-leaf-u38</v>
      </c>
    </row>
    <row r="172">
      <c r="A172" s="2" t="str">
        <f>conns_server_unbundled_calc!X171</f>
        <v>gpu-server-rc1-22/gpu-nic-3----800g-backend-leaf-u35/E1/22/1</v>
      </c>
      <c r="B172" s="2" t="str">
        <f>conns_server_unbundled_calc!N171</f>
        <v>gpu-server-rc1-22/gpu-nic-3</v>
      </c>
      <c r="C172" s="2" t="str">
        <f>conns_server_unbundled_calc!T171</f>
        <v>800g-backend-leaf-u35/E1/22/1</v>
      </c>
      <c r="D172" s="2" t="str">
        <f>conns_server_unbundled_calc!K171</f>
        <v>gpu-server-rc1-22--gpu-nic-3--800g-backend-leaf-u35</v>
      </c>
    </row>
    <row r="173">
      <c r="A173" s="2" t="str">
        <f>conns_server_unbundled_calc!X172</f>
        <v>gpu-server-rc1-22/gpu-nic-4----800g-backend-leaf-u35/E1/22/2</v>
      </c>
      <c r="B173" s="2" t="str">
        <f>conns_server_unbundled_calc!N172</f>
        <v>gpu-server-rc1-22/gpu-nic-4</v>
      </c>
      <c r="C173" s="2" t="str">
        <f>conns_server_unbundled_calc!T172</f>
        <v>800g-backend-leaf-u35/E1/22/2</v>
      </c>
      <c r="D173" s="2" t="str">
        <f>conns_server_unbundled_calc!K172</f>
        <v>gpu-server-rc1-22--gpu-nic-4--800g-backend-leaf-u35</v>
      </c>
    </row>
    <row r="174">
      <c r="A174" s="2" t="str">
        <f>conns_server_unbundled_calc!X173</f>
        <v>gpu-server-rc1-22/gpu-nic-5----800g-backend-leaf-u32/E1/22/1</v>
      </c>
      <c r="B174" s="2" t="str">
        <f>conns_server_unbundled_calc!N173</f>
        <v>gpu-server-rc1-22/gpu-nic-5</v>
      </c>
      <c r="C174" s="2" t="str">
        <f>conns_server_unbundled_calc!T173</f>
        <v>800g-backend-leaf-u32/E1/22/1</v>
      </c>
      <c r="D174" s="2" t="str">
        <f>conns_server_unbundled_calc!K173</f>
        <v>gpu-server-rc1-22--gpu-nic-5--800g-backend-leaf-u32</v>
      </c>
    </row>
    <row r="175">
      <c r="A175" s="2" t="str">
        <f>conns_server_unbundled_calc!X174</f>
        <v>gpu-server-rc1-22/gpu-nic-6----800g-backend-leaf-u32/E1/22/2</v>
      </c>
      <c r="B175" s="2" t="str">
        <f>conns_server_unbundled_calc!N174</f>
        <v>gpu-server-rc1-22/gpu-nic-6</v>
      </c>
      <c r="C175" s="2" t="str">
        <f>conns_server_unbundled_calc!T174</f>
        <v>800g-backend-leaf-u32/E1/22/2</v>
      </c>
      <c r="D175" s="2" t="str">
        <f>conns_server_unbundled_calc!K174</f>
        <v>gpu-server-rc1-22--gpu-nic-6--800g-backend-leaf-u32</v>
      </c>
    </row>
    <row r="176">
      <c r="A176" s="2" t="str">
        <f>conns_server_unbundled_calc!X175</f>
        <v>gpu-server-rc1-22/gpu-nic-7----800g-backend-leaf-u29/E1/22/1</v>
      </c>
      <c r="B176" s="2" t="str">
        <f>conns_server_unbundled_calc!N175</f>
        <v>gpu-server-rc1-22/gpu-nic-7</v>
      </c>
      <c r="C176" s="2" t="str">
        <f>conns_server_unbundled_calc!T175</f>
        <v>800g-backend-leaf-u29/E1/22/1</v>
      </c>
      <c r="D176" s="2" t="str">
        <f>conns_server_unbundled_calc!K175</f>
        <v>gpu-server-rc1-22--gpu-nic-7--800g-backend-leaf-u29</v>
      </c>
    </row>
    <row r="177">
      <c r="A177" s="2" t="str">
        <f>conns_server_unbundled_calc!X176</f>
        <v>gpu-server-rc1-22/gpu-nic-8----800g-backend-leaf-u29/E1/22/2</v>
      </c>
      <c r="B177" s="2" t="str">
        <f>conns_server_unbundled_calc!N176</f>
        <v>gpu-server-rc1-22/gpu-nic-8</v>
      </c>
      <c r="C177" s="2" t="str">
        <f>conns_server_unbundled_calc!T176</f>
        <v>800g-backend-leaf-u29/E1/22/2</v>
      </c>
      <c r="D177" s="2" t="str">
        <f>conns_server_unbundled_calc!K176</f>
        <v>gpu-server-rc1-22--gpu-nic-8--800g-backend-leaf-u29</v>
      </c>
    </row>
    <row r="178">
      <c r="A178" s="2" t="str">
        <f>conns_server_unbundled_calc!X177</f>
        <v>gpu-server-rc1-23/gpu-nic-1----800g-backend-leaf-u38/E1/23/1</v>
      </c>
      <c r="B178" s="2" t="str">
        <f>conns_server_unbundled_calc!N177</f>
        <v>gpu-server-rc1-23/gpu-nic-1</v>
      </c>
      <c r="C178" s="2" t="str">
        <f>conns_server_unbundled_calc!T177</f>
        <v>800g-backend-leaf-u38/E1/23/1</v>
      </c>
      <c r="D178" s="2" t="str">
        <f>conns_server_unbundled_calc!K177</f>
        <v>gpu-server-rc1-23--gpu-nic-1--800g-backend-leaf-u38</v>
      </c>
    </row>
    <row r="179">
      <c r="A179" s="2" t="str">
        <f>conns_server_unbundled_calc!X178</f>
        <v>gpu-server-rc1-23/gpu-nic-2----800g-backend-leaf-u38/E1/23/2</v>
      </c>
      <c r="B179" s="2" t="str">
        <f>conns_server_unbundled_calc!N178</f>
        <v>gpu-server-rc1-23/gpu-nic-2</v>
      </c>
      <c r="C179" s="2" t="str">
        <f>conns_server_unbundled_calc!T178</f>
        <v>800g-backend-leaf-u38/E1/23/2</v>
      </c>
      <c r="D179" s="2" t="str">
        <f>conns_server_unbundled_calc!K178</f>
        <v>gpu-server-rc1-23--gpu-nic-2--800g-backend-leaf-u38</v>
      </c>
    </row>
    <row r="180">
      <c r="A180" s="2" t="str">
        <f>conns_server_unbundled_calc!X179</f>
        <v>gpu-server-rc1-23/gpu-nic-3----800g-backend-leaf-u35/E1/23/1</v>
      </c>
      <c r="B180" s="2" t="str">
        <f>conns_server_unbundled_calc!N179</f>
        <v>gpu-server-rc1-23/gpu-nic-3</v>
      </c>
      <c r="C180" s="2" t="str">
        <f>conns_server_unbundled_calc!T179</f>
        <v>800g-backend-leaf-u35/E1/23/1</v>
      </c>
      <c r="D180" s="2" t="str">
        <f>conns_server_unbundled_calc!K179</f>
        <v>gpu-server-rc1-23--gpu-nic-3--800g-backend-leaf-u35</v>
      </c>
    </row>
    <row r="181">
      <c r="A181" s="2" t="str">
        <f>conns_server_unbundled_calc!X180</f>
        <v>gpu-server-rc1-23/gpu-nic-4----800g-backend-leaf-u35/E1/23/2</v>
      </c>
      <c r="B181" s="2" t="str">
        <f>conns_server_unbundled_calc!N180</f>
        <v>gpu-server-rc1-23/gpu-nic-4</v>
      </c>
      <c r="C181" s="2" t="str">
        <f>conns_server_unbundled_calc!T180</f>
        <v>800g-backend-leaf-u35/E1/23/2</v>
      </c>
      <c r="D181" s="2" t="str">
        <f>conns_server_unbundled_calc!K180</f>
        <v>gpu-server-rc1-23--gpu-nic-4--800g-backend-leaf-u35</v>
      </c>
    </row>
    <row r="182">
      <c r="A182" s="2" t="str">
        <f>conns_server_unbundled_calc!X181</f>
        <v>gpu-server-rc1-23/gpu-nic-5----800g-backend-leaf-u32/E1/23/1</v>
      </c>
      <c r="B182" s="2" t="str">
        <f>conns_server_unbundled_calc!N181</f>
        <v>gpu-server-rc1-23/gpu-nic-5</v>
      </c>
      <c r="C182" s="2" t="str">
        <f>conns_server_unbundled_calc!T181</f>
        <v>800g-backend-leaf-u32/E1/23/1</v>
      </c>
      <c r="D182" s="2" t="str">
        <f>conns_server_unbundled_calc!K181</f>
        <v>gpu-server-rc1-23--gpu-nic-5--800g-backend-leaf-u32</v>
      </c>
    </row>
    <row r="183">
      <c r="A183" s="2" t="str">
        <f>conns_server_unbundled_calc!X182</f>
        <v>gpu-server-rc1-23/gpu-nic-6----800g-backend-leaf-u32/E1/23/2</v>
      </c>
      <c r="B183" s="2" t="str">
        <f>conns_server_unbundled_calc!N182</f>
        <v>gpu-server-rc1-23/gpu-nic-6</v>
      </c>
      <c r="C183" s="2" t="str">
        <f>conns_server_unbundled_calc!T182</f>
        <v>800g-backend-leaf-u32/E1/23/2</v>
      </c>
      <c r="D183" s="2" t="str">
        <f>conns_server_unbundled_calc!K182</f>
        <v>gpu-server-rc1-23--gpu-nic-6--800g-backend-leaf-u32</v>
      </c>
    </row>
    <row r="184">
      <c r="A184" s="2" t="str">
        <f>conns_server_unbundled_calc!X183</f>
        <v>gpu-server-rc1-23/gpu-nic-7----800g-backend-leaf-u29/E1/23/1</v>
      </c>
      <c r="B184" s="2" t="str">
        <f>conns_server_unbundled_calc!N183</f>
        <v>gpu-server-rc1-23/gpu-nic-7</v>
      </c>
      <c r="C184" s="2" t="str">
        <f>conns_server_unbundled_calc!T183</f>
        <v>800g-backend-leaf-u29/E1/23/1</v>
      </c>
      <c r="D184" s="2" t="str">
        <f>conns_server_unbundled_calc!K183</f>
        <v>gpu-server-rc1-23--gpu-nic-7--800g-backend-leaf-u29</v>
      </c>
    </row>
    <row r="185">
      <c r="A185" s="2" t="str">
        <f>conns_server_unbundled_calc!X184</f>
        <v>gpu-server-rc1-23/gpu-nic-8----800g-backend-leaf-u29/E1/23/2</v>
      </c>
      <c r="B185" s="2" t="str">
        <f>conns_server_unbundled_calc!N184</f>
        <v>gpu-server-rc1-23/gpu-nic-8</v>
      </c>
      <c r="C185" s="2" t="str">
        <f>conns_server_unbundled_calc!T184</f>
        <v>800g-backend-leaf-u29/E1/23/2</v>
      </c>
      <c r="D185" s="2" t="str">
        <f>conns_server_unbundled_calc!K184</f>
        <v>gpu-server-rc1-23--gpu-nic-8--800g-backend-leaf-u29</v>
      </c>
    </row>
    <row r="186">
      <c r="A186" s="2" t="str">
        <f>conns_server_unbundled_calc!X185</f>
        <v>gpu-server-rc1-24/gpu-nic-1----800g-backend-leaf-u38/E1/24/1</v>
      </c>
      <c r="B186" s="2" t="str">
        <f>conns_server_unbundled_calc!N185</f>
        <v>gpu-server-rc1-24/gpu-nic-1</v>
      </c>
      <c r="C186" s="2" t="str">
        <f>conns_server_unbundled_calc!T185</f>
        <v>800g-backend-leaf-u38/E1/24/1</v>
      </c>
      <c r="D186" s="2" t="str">
        <f>conns_server_unbundled_calc!K185</f>
        <v>gpu-server-rc1-24--gpu-nic-1--800g-backend-leaf-u38</v>
      </c>
    </row>
    <row r="187">
      <c r="A187" s="2" t="str">
        <f>conns_server_unbundled_calc!X186</f>
        <v>gpu-server-rc1-24/gpu-nic-2----800g-backend-leaf-u38/E1/24/2</v>
      </c>
      <c r="B187" s="2" t="str">
        <f>conns_server_unbundled_calc!N186</f>
        <v>gpu-server-rc1-24/gpu-nic-2</v>
      </c>
      <c r="C187" s="2" t="str">
        <f>conns_server_unbundled_calc!T186</f>
        <v>800g-backend-leaf-u38/E1/24/2</v>
      </c>
      <c r="D187" s="2" t="str">
        <f>conns_server_unbundled_calc!K186</f>
        <v>gpu-server-rc1-24--gpu-nic-2--800g-backend-leaf-u38</v>
      </c>
    </row>
    <row r="188">
      <c r="A188" s="2" t="str">
        <f>conns_server_unbundled_calc!X187</f>
        <v>gpu-server-rc1-24/gpu-nic-3----800g-backend-leaf-u35/E1/24/1</v>
      </c>
      <c r="B188" s="2" t="str">
        <f>conns_server_unbundled_calc!N187</f>
        <v>gpu-server-rc1-24/gpu-nic-3</v>
      </c>
      <c r="C188" s="2" t="str">
        <f>conns_server_unbundled_calc!T187</f>
        <v>800g-backend-leaf-u35/E1/24/1</v>
      </c>
      <c r="D188" s="2" t="str">
        <f>conns_server_unbundled_calc!K187</f>
        <v>gpu-server-rc1-24--gpu-nic-3--800g-backend-leaf-u35</v>
      </c>
    </row>
    <row r="189">
      <c r="A189" s="2" t="str">
        <f>conns_server_unbundled_calc!X188</f>
        <v>gpu-server-rc1-24/gpu-nic-4----800g-backend-leaf-u35/E1/24/2</v>
      </c>
      <c r="B189" s="2" t="str">
        <f>conns_server_unbundled_calc!N188</f>
        <v>gpu-server-rc1-24/gpu-nic-4</v>
      </c>
      <c r="C189" s="2" t="str">
        <f>conns_server_unbundled_calc!T188</f>
        <v>800g-backend-leaf-u35/E1/24/2</v>
      </c>
      <c r="D189" s="2" t="str">
        <f>conns_server_unbundled_calc!K188</f>
        <v>gpu-server-rc1-24--gpu-nic-4--800g-backend-leaf-u35</v>
      </c>
    </row>
    <row r="190">
      <c r="A190" s="2" t="str">
        <f>conns_server_unbundled_calc!X189</f>
        <v>gpu-server-rc1-24/gpu-nic-5----800g-backend-leaf-u32/E1/24/1</v>
      </c>
      <c r="B190" s="2" t="str">
        <f>conns_server_unbundled_calc!N189</f>
        <v>gpu-server-rc1-24/gpu-nic-5</v>
      </c>
      <c r="C190" s="2" t="str">
        <f>conns_server_unbundled_calc!T189</f>
        <v>800g-backend-leaf-u32/E1/24/1</v>
      </c>
      <c r="D190" s="2" t="str">
        <f>conns_server_unbundled_calc!K189</f>
        <v>gpu-server-rc1-24--gpu-nic-5--800g-backend-leaf-u32</v>
      </c>
    </row>
    <row r="191">
      <c r="A191" s="2" t="str">
        <f>conns_server_unbundled_calc!X190</f>
        <v>gpu-server-rc1-24/gpu-nic-6----800g-backend-leaf-u32/E1/24/2</v>
      </c>
      <c r="B191" s="2" t="str">
        <f>conns_server_unbundled_calc!N190</f>
        <v>gpu-server-rc1-24/gpu-nic-6</v>
      </c>
      <c r="C191" s="2" t="str">
        <f>conns_server_unbundled_calc!T190</f>
        <v>800g-backend-leaf-u32/E1/24/2</v>
      </c>
      <c r="D191" s="2" t="str">
        <f>conns_server_unbundled_calc!K190</f>
        <v>gpu-server-rc1-24--gpu-nic-6--800g-backend-leaf-u32</v>
      </c>
    </row>
    <row r="192">
      <c r="A192" s="2" t="str">
        <f>conns_server_unbundled_calc!X191</f>
        <v>gpu-server-rc1-24/gpu-nic-7----800g-backend-leaf-u29/E1/24/1</v>
      </c>
      <c r="B192" s="2" t="str">
        <f>conns_server_unbundled_calc!N191</f>
        <v>gpu-server-rc1-24/gpu-nic-7</v>
      </c>
      <c r="C192" s="2" t="str">
        <f>conns_server_unbundled_calc!T191</f>
        <v>800g-backend-leaf-u29/E1/24/1</v>
      </c>
      <c r="D192" s="2" t="str">
        <f>conns_server_unbundled_calc!K191</f>
        <v>gpu-server-rc1-24--gpu-nic-7--800g-backend-leaf-u29</v>
      </c>
    </row>
    <row r="193">
      <c r="A193" s="2" t="str">
        <f>conns_server_unbundled_calc!X192</f>
        <v>gpu-server-rc1-24/gpu-nic-8----800g-backend-leaf-u29/E1/24/2</v>
      </c>
      <c r="B193" s="2" t="str">
        <f>conns_server_unbundled_calc!N192</f>
        <v>gpu-server-rc1-24/gpu-nic-8</v>
      </c>
      <c r="C193" s="2" t="str">
        <f>conns_server_unbundled_calc!T192</f>
        <v>800g-backend-leaf-u29/E1/24/2</v>
      </c>
      <c r="D193" s="2" t="str">
        <f>conns_server_unbundled_calc!K192</f>
        <v>gpu-server-rc1-24--gpu-nic-8--800g-backend-leaf-u29</v>
      </c>
    </row>
    <row r="194">
      <c r="A194" s="2" t="str">
        <f>conns_server_unbundled_calc!X193</f>
        <v>gpu-server-rc1-25/gpu-nic-1----800g-backend-leaf-u38/E1/25/1</v>
      </c>
      <c r="B194" s="2" t="str">
        <f>conns_server_unbundled_calc!N193</f>
        <v>gpu-server-rc1-25/gpu-nic-1</v>
      </c>
      <c r="C194" s="2" t="str">
        <f>conns_server_unbundled_calc!T193</f>
        <v>800g-backend-leaf-u38/E1/25/1</v>
      </c>
      <c r="D194" s="2" t="str">
        <f>conns_server_unbundled_calc!K193</f>
        <v>gpu-server-rc1-25--gpu-nic-1--800g-backend-leaf-u38</v>
      </c>
    </row>
    <row r="195">
      <c r="A195" s="2" t="str">
        <f>conns_server_unbundled_calc!X194</f>
        <v>gpu-server-rc1-25/gpu-nic-2----800g-backend-leaf-u38/E1/25/2</v>
      </c>
      <c r="B195" s="2" t="str">
        <f>conns_server_unbundled_calc!N194</f>
        <v>gpu-server-rc1-25/gpu-nic-2</v>
      </c>
      <c r="C195" s="2" t="str">
        <f>conns_server_unbundled_calc!T194</f>
        <v>800g-backend-leaf-u38/E1/25/2</v>
      </c>
      <c r="D195" s="2" t="str">
        <f>conns_server_unbundled_calc!K194</f>
        <v>gpu-server-rc1-25--gpu-nic-2--800g-backend-leaf-u38</v>
      </c>
    </row>
    <row r="196">
      <c r="A196" s="2" t="str">
        <f>conns_server_unbundled_calc!X195</f>
        <v>gpu-server-rc1-25/gpu-nic-3----800g-backend-leaf-u35/E1/25/1</v>
      </c>
      <c r="B196" s="2" t="str">
        <f>conns_server_unbundled_calc!N195</f>
        <v>gpu-server-rc1-25/gpu-nic-3</v>
      </c>
      <c r="C196" s="2" t="str">
        <f>conns_server_unbundled_calc!T195</f>
        <v>800g-backend-leaf-u35/E1/25/1</v>
      </c>
      <c r="D196" s="2" t="str">
        <f>conns_server_unbundled_calc!K195</f>
        <v>gpu-server-rc1-25--gpu-nic-3--800g-backend-leaf-u35</v>
      </c>
    </row>
    <row r="197">
      <c r="A197" s="2" t="str">
        <f>conns_server_unbundled_calc!X196</f>
        <v>gpu-server-rc1-25/gpu-nic-4----800g-backend-leaf-u35/E1/25/2</v>
      </c>
      <c r="B197" s="2" t="str">
        <f>conns_server_unbundled_calc!N196</f>
        <v>gpu-server-rc1-25/gpu-nic-4</v>
      </c>
      <c r="C197" s="2" t="str">
        <f>conns_server_unbundled_calc!T196</f>
        <v>800g-backend-leaf-u35/E1/25/2</v>
      </c>
      <c r="D197" s="2" t="str">
        <f>conns_server_unbundled_calc!K196</f>
        <v>gpu-server-rc1-25--gpu-nic-4--800g-backend-leaf-u35</v>
      </c>
    </row>
    <row r="198">
      <c r="A198" s="2" t="str">
        <f>conns_server_unbundled_calc!X197</f>
        <v>gpu-server-rc1-25/gpu-nic-5----800g-backend-leaf-u32/E1/25/1</v>
      </c>
      <c r="B198" s="2" t="str">
        <f>conns_server_unbundled_calc!N197</f>
        <v>gpu-server-rc1-25/gpu-nic-5</v>
      </c>
      <c r="C198" s="2" t="str">
        <f>conns_server_unbundled_calc!T197</f>
        <v>800g-backend-leaf-u32/E1/25/1</v>
      </c>
      <c r="D198" s="2" t="str">
        <f>conns_server_unbundled_calc!K197</f>
        <v>gpu-server-rc1-25--gpu-nic-5--800g-backend-leaf-u32</v>
      </c>
    </row>
    <row r="199">
      <c r="A199" s="2" t="str">
        <f>conns_server_unbundled_calc!X198</f>
        <v>gpu-server-rc1-25/gpu-nic-6----800g-backend-leaf-u32/E1/25/2</v>
      </c>
      <c r="B199" s="2" t="str">
        <f>conns_server_unbundled_calc!N198</f>
        <v>gpu-server-rc1-25/gpu-nic-6</v>
      </c>
      <c r="C199" s="2" t="str">
        <f>conns_server_unbundled_calc!T198</f>
        <v>800g-backend-leaf-u32/E1/25/2</v>
      </c>
      <c r="D199" s="2" t="str">
        <f>conns_server_unbundled_calc!K198</f>
        <v>gpu-server-rc1-25--gpu-nic-6--800g-backend-leaf-u32</v>
      </c>
    </row>
    <row r="200">
      <c r="A200" s="2" t="str">
        <f>conns_server_unbundled_calc!X199</f>
        <v>gpu-server-rc1-25/gpu-nic-7----800g-backend-leaf-u29/E1/25/1</v>
      </c>
      <c r="B200" s="2" t="str">
        <f>conns_server_unbundled_calc!N199</f>
        <v>gpu-server-rc1-25/gpu-nic-7</v>
      </c>
      <c r="C200" s="2" t="str">
        <f>conns_server_unbundled_calc!T199</f>
        <v>800g-backend-leaf-u29/E1/25/1</v>
      </c>
      <c r="D200" s="2" t="str">
        <f>conns_server_unbundled_calc!K199</f>
        <v>gpu-server-rc1-25--gpu-nic-7--800g-backend-leaf-u29</v>
      </c>
    </row>
    <row r="201">
      <c r="A201" s="2" t="str">
        <f>conns_server_unbundled_calc!X200</f>
        <v>gpu-server-rc1-25/gpu-nic-8----800g-backend-leaf-u29/E1/25/2</v>
      </c>
      <c r="B201" s="2" t="str">
        <f>conns_server_unbundled_calc!N200</f>
        <v>gpu-server-rc1-25/gpu-nic-8</v>
      </c>
      <c r="C201" s="2" t="str">
        <f>conns_server_unbundled_calc!T200</f>
        <v>800g-backend-leaf-u29/E1/25/2</v>
      </c>
      <c r="D201" s="2" t="str">
        <f>conns_server_unbundled_calc!K200</f>
        <v>gpu-server-rc1-25--gpu-nic-8--800g-backend-leaf-u29</v>
      </c>
    </row>
    <row r="202">
      <c r="A202" s="2" t="str">
        <f>conns_server_unbundled_calc!X201</f>
        <v>gpu-server-rc1-26/gpu-nic-1----800g-backend-leaf-u38/E1/26/1</v>
      </c>
      <c r="B202" s="2" t="str">
        <f>conns_server_unbundled_calc!N201</f>
        <v>gpu-server-rc1-26/gpu-nic-1</v>
      </c>
      <c r="C202" s="2" t="str">
        <f>conns_server_unbundled_calc!T201</f>
        <v>800g-backend-leaf-u38/E1/26/1</v>
      </c>
      <c r="D202" s="2" t="str">
        <f>conns_server_unbundled_calc!K201</f>
        <v>gpu-server-rc1-26--gpu-nic-1--800g-backend-leaf-u38</v>
      </c>
    </row>
    <row r="203">
      <c r="A203" s="2" t="str">
        <f>conns_server_unbundled_calc!X202</f>
        <v>gpu-server-rc1-26/gpu-nic-2----800g-backend-leaf-u38/E1/26/2</v>
      </c>
      <c r="B203" s="2" t="str">
        <f>conns_server_unbundled_calc!N202</f>
        <v>gpu-server-rc1-26/gpu-nic-2</v>
      </c>
      <c r="C203" s="2" t="str">
        <f>conns_server_unbundled_calc!T202</f>
        <v>800g-backend-leaf-u38/E1/26/2</v>
      </c>
      <c r="D203" s="2" t="str">
        <f>conns_server_unbundled_calc!K202</f>
        <v>gpu-server-rc1-26--gpu-nic-2--800g-backend-leaf-u38</v>
      </c>
    </row>
    <row r="204">
      <c r="A204" s="2" t="str">
        <f>conns_server_unbundled_calc!X203</f>
        <v>gpu-server-rc1-26/gpu-nic-3----800g-backend-leaf-u35/E1/26/1</v>
      </c>
      <c r="B204" s="2" t="str">
        <f>conns_server_unbundled_calc!N203</f>
        <v>gpu-server-rc1-26/gpu-nic-3</v>
      </c>
      <c r="C204" s="2" t="str">
        <f>conns_server_unbundled_calc!T203</f>
        <v>800g-backend-leaf-u35/E1/26/1</v>
      </c>
      <c r="D204" s="2" t="str">
        <f>conns_server_unbundled_calc!K203</f>
        <v>gpu-server-rc1-26--gpu-nic-3--800g-backend-leaf-u35</v>
      </c>
    </row>
    <row r="205">
      <c r="A205" s="2" t="str">
        <f>conns_server_unbundled_calc!X204</f>
        <v>gpu-server-rc1-26/gpu-nic-4----800g-backend-leaf-u35/E1/26/2</v>
      </c>
      <c r="B205" s="2" t="str">
        <f>conns_server_unbundled_calc!N204</f>
        <v>gpu-server-rc1-26/gpu-nic-4</v>
      </c>
      <c r="C205" s="2" t="str">
        <f>conns_server_unbundled_calc!T204</f>
        <v>800g-backend-leaf-u35/E1/26/2</v>
      </c>
      <c r="D205" s="2" t="str">
        <f>conns_server_unbundled_calc!K204</f>
        <v>gpu-server-rc1-26--gpu-nic-4--800g-backend-leaf-u35</v>
      </c>
    </row>
    <row r="206">
      <c r="A206" s="2" t="str">
        <f>conns_server_unbundled_calc!X205</f>
        <v>gpu-server-rc1-26/gpu-nic-5----800g-backend-leaf-u32/E1/26/1</v>
      </c>
      <c r="B206" s="2" t="str">
        <f>conns_server_unbundled_calc!N205</f>
        <v>gpu-server-rc1-26/gpu-nic-5</v>
      </c>
      <c r="C206" s="2" t="str">
        <f>conns_server_unbundled_calc!T205</f>
        <v>800g-backend-leaf-u32/E1/26/1</v>
      </c>
      <c r="D206" s="2" t="str">
        <f>conns_server_unbundled_calc!K205</f>
        <v>gpu-server-rc1-26--gpu-nic-5--800g-backend-leaf-u32</v>
      </c>
    </row>
    <row r="207">
      <c r="A207" s="2" t="str">
        <f>conns_server_unbundled_calc!X206</f>
        <v>gpu-server-rc1-26/gpu-nic-6----800g-backend-leaf-u32/E1/26/2</v>
      </c>
      <c r="B207" s="2" t="str">
        <f>conns_server_unbundled_calc!N206</f>
        <v>gpu-server-rc1-26/gpu-nic-6</v>
      </c>
      <c r="C207" s="2" t="str">
        <f>conns_server_unbundled_calc!T206</f>
        <v>800g-backend-leaf-u32/E1/26/2</v>
      </c>
      <c r="D207" s="2" t="str">
        <f>conns_server_unbundled_calc!K206</f>
        <v>gpu-server-rc1-26--gpu-nic-6--800g-backend-leaf-u32</v>
      </c>
    </row>
    <row r="208">
      <c r="A208" s="2" t="str">
        <f>conns_server_unbundled_calc!X207</f>
        <v>gpu-server-rc1-26/gpu-nic-7----800g-backend-leaf-u29/E1/26/1</v>
      </c>
      <c r="B208" s="2" t="str">
        <f>conns_server_unbundled_calc!N207</f>
        <v>gpu-server-rc1-26/gpu-nic-7</v>
      </c>
      <c r="C208" s="2" t="str">
        <f>conns_server_unbundled_calc!T207</f>
        <v>800g-backend-leaf-u29/E1/26/1</v>
      </c>
      <c r="D208" s="2" t="str">
        <f>conns_server_unbundled_calc!K207</f>
        <v>gpu-server-rc1-26--gpu-nic-7--800g-backend-leaf-u29</v>
      </c>
    </row>
    <row r="209">
      <c r="A209" s="2" t="str">
        <f>conns_server_unbundled_calc!X208</f>
        <v>gpu-server-rc1-26/gpu-nic-8----800g-backend-leaf-u29/E1/26/2</v>
      </c>
      <c r="B209" s="2" t="str">
        <f>conns_server_unbundled_calc!N208</f>
        <v>gpu-server-rc1-26/gpu-nic-8</v>
      </c>
      <c r="C209" s="2" t="str">
        <f>conns_server_unbundled_calc!T208</f>
        <v>800g-backend-leaf-u29/E1/26/2</v>
      </c>
      <c r="D209" s="2" t="str">
        <f>conns_server_unbundled_calc!K208</f>
        <v>gpu-server-rc1-26--gpu-nic-8--800g-backend-leaf-u29</v>
      </c>
    </row>
    <row r="210">
      <c r="A210" s="2" t="str">
        <f>conns_server_unbundled_calc!X209</f>
        <v>gpu-server-rc1-27/gpu-nic-1----800g-backend-leaf-u38/E1/27/1</v>
      </c>
      <c r="B210" s="2" t="str">
        <f>conns_server_unbundled_calc!N209</f>
        <v>gpu-server-rc1-27/gpu-nic-1</v>
      </c>
      <c r="C210" s="2" t="str">
        <f>conns_server_unbundled_calc!T209</f>
        <v>800g-backend-leaf-u38/E1/27/1</v>
      </c>
      <c r="D210" s="2" t="str">
        <f>conns_server_unbundled_calc!K209</f>
        <v>gpu-server-rc1-27--gpu-nic-1--800g-backend-leaf-u38</v>
      </c>
    </row>
    <row r="211">
      <c r="A211" s="2" t="str">
        <f>conns_server_unbundled_calc!X210</f>
        <v>gpu-server-rc1-27/gpu-nic-2----800g-backend-leaf-u38/E1/27/2</v>
      </c>
      <c r="B211" s="2" t="str">
        <f>conns_server_unbundled_calc!N210</f>
        <v>gpu-server-rc1-27/gpu-nic-2</v>
      </c>
      <c r="C211" s="2" t="str">
        <f>conns_server_unbundled_calc!T210</f>
        <v>800g-backend-leaf-u38/E1/27/2</v>
      </c>
      <c r="D211" s="2" t="str">
        <f>conns_server_unbundled_calc!K210</f>
        <v>gpu-server-rc1-27--gpu-nic-2--800g-backend-leaf-u38</v>
      </c>
    </row>
    <row r="212">
      <c r="A212" s="2" t="str">
        <f>conns_server_unbundled_calc!X211</f>
        <v>gpu-server-rc1-27/gpu-nic-3----800g-backend-leaf-u35/E1/27/1</v>
      </c>
      <c r="B212" s="2" t="str">
        <f>conns_server_unbundled_calc!N211</f>
        <v>gpu-server-rc1-27/gpu-nic-3</v>
      </c>
      <c r="C212" s="2" t="str">
        <f>conns_server_unbundled_calc!T211</f>
        <v>800g-backend-leaf-u35/E1/27/1</v>
      </c>
      <c r="D212" s="2" t="str">
        <f>conns_server_unbundled_calc!K211</f>
        <v>gpu-server-rc1-27--gpu-nic-3--800g-backend-leaf-u35</v>
      </c>
    </row>
    <row r="213">
      <c r="A213" s="2" t="str">
        <f>conns_server_unbundled_calc!X212</f>
        <v>gpu-server-rc1-27/gpu-nic-4----800g-backend-leaf-u35/E1/27/2</v>
      </c>
      <c r="B213" s="2" t="str">
        <f>conns_server_unbundled_calc!N212</f>
        <v>gpu-server-rc1-27/gpu-nic-4</v>
      </c>
      <c r="C213" s="2" t="str">
        <f>conns_server_unbundled_calc!T212</f>
        <v>800g-backend-leaf-u35/E1/27/2</v>
      </c>
      <c r="D213" s="2" t="str">
        <f>conns_server_unbundled_calc!K212</f>
        <v>gpu-server-rc1-27--gpu-nic-4--800g-backend-leaf-u35</v>
      </c>
    </row>
    <row r="214">
      <c r="A214" s="2" t="str">
        <f>conns_server_unbundled_calc!X213</f>
        <v>gpu-server-rc1-27/gpu-nic-5----800g-backend-leaf-u32/E1/27/1</v>
      </c>
      <c r="B214" s="2" t="str">
        <f>conns_server_unbundled_calc!N213</f>
        <v>gpu-server-rc1-27/gpu-nic-5</v>
      </c>
      <c r="C214" s="2" t="str">
        <f>conns_server_unbundled_calc!T213</f>
        <v>800g-backend-leaf-u32/E1/27/1</v>
      </c>
      <c r="D214" s="2" t="str">
        <f>conns_server_unbundled_calc!K213</f>
        <v>gpu-server-rc1-27--gpu-nic-5--800g-backend-leaf-u32</v>
      </c>
    </row>
    <row r="215">
      <c r="A215" s="2" t="str">
        <f>conns_server_unbundled_calc!X214</f>
        <v>gpu-server-rc1-27/gpu-nic-6----800g-backend-leaf-u32/E1/27/2</v>
      </c>
      <c r="B215" s="2" t="str">
        <f>conns_server_unbundled_calc!N214</f>
        <v>gpu-server-rc1-27/gpu-nic-6</v>
      </c>
      <c r="C215" s="2" t="str">
        <f>conns_server_unbundled_calc!T214</f>
        <v>800g-backend-leaf-u32/E1/27/2</v>
      </c>
      <c r="D215" s="2" t="str">
        <f>conns_server_unbundled_calc!K214</f>
        <v>gpu-server-rc1-27--gpu-nic-6--800g-backend-leaf-u32</v>
      </c>
    </row>
    <row r="216">
      <c r="A216" s="2" t="str">
        <f>conns_server_unbundled_calc!X215</f>
        <v>gpu-server-rc1-27/gpu-nic-7----800g-backend-leaf-u29/E1/27/1</v>
      </c>
      <c r="B216" s="2" t="str">
        <f>conns_server_unbundled_calc!N215</f>
        <v>gpu-server-rc1-27/gpu-nic-7</v>
      </c>
      <c r="C216" s="2" t="str">
        <f>conns_server_unbundled_calc!T215</f>
        <v>800g-backend-leaf-u29/E1/27/1</v>
      </c>
      <c r="D216" s="2" t="str">
        <f>conns_server_unbundled_calc!K215</f>
        <v>gpu-server-rc1-27--gpu-nic-7--800g-backend-leaf-u29</v>
      </c>
    </row>
    <row r="217">
      <c r="A217" s="2" t="str">
        <f>conns_server_unbundled_calc!X216</f>
        <v>gpu-server-rc1-27/gpu-nic-8----800g-backend-leaf-u29/E1/27/2</v>
      </c>
      <c r="B217" s="2" t="str">
        <f>conns_server_unbundled_calc!N216</f>
        <v>gpu-server-rc1-27/gpu-nic-8</v>
      </c>
      <c r="C217" s="2" t="str">
        <f>conns_server_unbundled_calc!T216</f>
        <v>800g-backend-leaf-u29/E1/27/2</v>
      </c>
      <c r="D217" s="2" t="str">
        <f>conns_server_unbundled_calc!K216</f>
        <v>gpu-server-rc1-27--gpu-nic-8--800g-backend-leaf-u29</v>
      </c>
    </row>
    <row r="218">
      <c r="A218" s="2" t="str">
        <f>conns_server_unbundled_calc!X217</f>
        <v>gpu-server-rc1-28/gpu-nic-1----800g-backend-leaf-u38/E1/28/1</v>
      </c>
      <c r="B218" s="2" t="str">
        <f>conns_server_unbundled_calc!N217</f>
        <v>gpu-server-rc1-28/gpu-nic-1</v>
      </c>
      <c r="C218" s="2" t="str">
        <f>conns_server_unbundled_calc!T217</f>
        <v>800g-backend-leaf-u38/E1/28/1</v>
      </c>
      <c r="D218" s="2" t="str">
        <f>conns_server_unbundled_calc!K217</f>
        <v>gpu-server-rc1-28--gpu-nic-1--800g-backend-leaf-u38</v>
      </c>
    </row>
    <row r="219">
      <c r="A219" s="2" t="str">
        <f>conns_server_unbundled_calc!X218</f>
        <v>gpu-server-rc1-28/gpu-nic-2----800g-backend-leaf-u38/E1/28/2</v>
      </c>
      <c r="B219" s="2" t="str">
        <f>conns_server_unbundled_calc!N218</f>
        <v>gpu-server-rc1-28/gpu-nic-2</v>
      </c>
      <c r="C219" s="2" t="str">
        <f>conns_server_unbundled_calc!T218</f>
        <v>800g-backend-leaf-u38/E1/28/2</v>
      </c>
      <c r="D219" s="2" t="str">
        <f>conns_server_unbundled_calc!K218</f>
        <v>gpu-server-rc1-28--gpu-nic-2--800g-backend-leaf-u38</v>
      </c>
    </row>
    <row r="220">
      <c r="A220" s="2" t="str">
        <f>conns_server_unbundled_calc!X219</f>
        <v>gpu-server-rc1-28/gpu-nic-3----800g-backend-leaf-u35/E1/28/1</v>
      </c>
      <c r="B220" s="2" t="str">
        <f>conns_server_unbundled_calc!N219</f>
        <v>gpu-server-rc1-28/gpu-nic-3</v>
      </c>
      <c r="C220" s="2" t="str">
        <f>conns_server_unbundled_calc!T219</f>
        <v>800g-backend-leaf-u35/E1/28/1</v>
      </c>
      <c r="D220" s="2" t="str">
        <f>conns_server_unbundled_calc!K219</f>
        <v>gpu-server-rc1-28--gpu-nic-3--800g-backend-leaf-u35</v>
      </c>
    </row>
    <row r="221">
      <c r="A221" s="2" t="str">
        <f>conns_server_unbundled_calc!X220</f>
        <v>gpu-server-rc1-28/gpu-nic-4----800g-backend-leaf-u35/E1/28/2</v>
      </c>
      <c r="B221" s="2" t="str">
        <f>conns_server_unbundled_calc!N220</f>
        <v>gpu-server-rc1-28/gpu-nic-4</v>
      </c>
      <c r="C221" s="2" t="str">
        <f>conns_server_unbundled_calc!T220</f>
        <v>800g-backend-leaf-u35/E1/28/2</v>
      </c>
      <c r="D221" s="2" t="str">
        <f>conns_server_unbundled_calc!K220</f>
        <v>gpu-server-rc1-28--gpu-nic-4--800g-backend-leaf-u35</v>
      </c>
    </row>
    <row r="222">
      <c r="A222" s="2" t="str">
        <f>conns_server_unbundled_calc!X221</f>
        <v>gpu-server-rc1-28/gpu-nic-5----800g-backend-leaf-u32/E1/28/1</v>
      </c>
      <c r="B222" s="2" t="str">
        <f>conns_server_unbundled_calc!N221</f>
        <v>gpu-server-rc1-28/gpu-nic-5</v>
      </c>
      <c r="C222" s="2" t="str">
        <f>conns_server_unbundled_calc!T221</f>
        <v>800g-backend-leaf-u32/E1/28/1</v>
      </c>
      <c r="D222" s="2" t="str">
        <f>conns_server_unbundled_calc!K221</f>
        <v>gpu-server-rc1-28--gpu-nic-5--800g-backend-leaf-u32</v>
      </c>
    </row>
    <row r="223">
      <c r="A223" s="2" t="str">
        <f>conns_server_unbundled_calc!X222</f>
        <v>gpu-server-rc1-28/gpu-nic-6----800g-backend-leaf-u32/E1/28/2</v>
      </c>
      <c r="B223" s="2" t="str">
        <f>conns_server_unbundled_calc!N222</f>
        <v>gpu-server-rc1-28/gpu-nic-6</v>
      </c>
      <c r="C223" s="2" t="str">
        <f>conns_server_unbundled_calc!T222</f>
        <v>800g-backend-leaf-u32/E1/28/2</v>
      </c>
      <c r="D223" s="2" t="str">
        <f>conns_server_unbundled_calc!K222</f>
        <v>gpu-server-rc1-28--gpu-nic-6--800g-backend-leaf-u32</v>
      </c>
    </row>
    <row r="224">
      <c r="A224" s="2" t="str">
        <f>conns_server_unbundled_calc!X223</f>
        <v>gpu-server-rc1-28/gpu-nic-7----800g-backend-leaf-u29/E1/28/1</v>
      </c>
      <c r="B224" s="2" t="str">
        <f>conns_server_unbundled_calc!N223</f>
        <v>gpu-server-rc1-28/gpu-nic-7</v>
      </c>
      <c r="C224" s="2" t="str">
        <f>conns_server_unbundled_calc!T223</f>
        <v>800g-backend-leaf-u29/E1/28/1</v>
      </c>
      <c r="D224" s="2" t="str">
        <f>conns_server_unbundled_calc!K223</f>
        <v>gpu-server-rc1-28--gpu-nic-7--800g-backend-leaf-u29</v>
      </c>
    </row>
    <row r="225">
      <c r="A225" s="2" t="str">
        <f>conns_server_unbundled_calc!X224</f>
        <v>gpu-server-rc1-28/gpu-nic-8----800g-backend-leaf-u29/E1/28/2</v>
      </c>
      <c r="B225" s="2" t="str">
        <f>conns_server_unbundled_calc!N224</f>
        <v>gpu-server-rc1-28/gpu-nic-8</v>
      </c>
      <c r="C225" s="2" t="str">
        <f>conns_server_unbundled_calc!T224</f>
        <v>800g-backend-leaf-u29/E1/28/2</v>
      </c>
      <c r="D225" s="2" t="str">
        <f>conns_server_unbundled_calc!K224</f>
        <v>gpu-server-rc1-28--gpu-nic-8--800g-backend-leaf-u29</v>
      </c>
    </row>
    <row r="226">
      <c r="A226" s="2" t="str">
        <f>conns_server_unbundled_calc!X225</f>
        <v>gpu-server-rc1-29/gpu-nic-1----800g-backend-leaf-u38/E1/29/1</v>
      </c>
      <c r="B226" s="2" t="str">
        <f>conns_server_unbundled_calc!N225</f>
        <v>gpu-server-rc1-29/gpu-nic-1</v>
      </c>
      <c r="C226" s="2" t="str">
        <f>conns_server_unbundled_calc!T225</f>
        <v>800g-backend-leaf-u38/E1/29/1</v>
      </c>
      <c r="D226" s="2" t="str">
        <f>conns_server_unbundled_calc!K225</f>
        <v>gpu-server-rc1-29--gpu-nic-1--800g-backend-leaf-u38</v>
      </c>
    </row>
    <row r="227">
      <c r="A227" s="2" t="str">
        <f>conns_server_unbundled_calc!X226</f>
        <v>gpu-server-rc1-29/gpu-nic-2----800g-backend-leaf-u38/E1/29/2</v>
      </c>
      <c r="B227" s="2" t="str">
        <f>conns_server_unbundled_calc!N226</f>
        <v>gpu-server-rc1-29/gpu-nic-2</v>
      </c>
      <c r="C227" s="2" t="str">
        <f>conns_server_unbundled_calc!T226</f>
        <v>800g-backend-leaf-u38/E1/29/2</v>
      </c>
      <c r="D227" s="2" t="str">
        <f>conns_server_unbundled_calc!K226</f>
        <v>gpu-server-rc1-29--gpu-nic-2--800g-backend-leaf-u38</v>
      </c>
    </row>
    <row r="228">
      <c r="A228" s="2" t="str">
        <f>conns_server_unbundled_calc!X227</f>
        <v>gpu-server-rc1-29/gpu-nic-3----800g-backend-leaf-u35/E1/29/1</v>
      </c>
      <c r="B228" s="2" t="str">
        <f>conns_server_unbundled_calc!N227</f>
        <v>gpu-server-rc1-29/gpu-nic-3</v>
      </c>
      <c r="C228" s="2" t="str">
        <f>conns_server_unbundled_calc!T227</f>
        <v>800g-backend-leaf-u35/E1/29/1</v>
      </c>
      <c r="D228" s="2" t="str">
        <f>conns_server_unbundled_calc!K227</f>
        <v>gpu-server-rc1-29--gpu-nic-3--800g-backend-leaf-u35</v>
      </c>
    </row>
    <row r="229">
      <c r="A229" s="2" t="str">
        <f>conns_server_unbundled_calc!X228</f>
        <v>gpu-server-rc1-29/gpu-nic-4----800g-backend-leaf-u35/E1/29/2</v>
      </c>
      <c r="B229" s="2" t="str">
        <f>conns_server_unbundled_calc!N228</f>
        <v>gpu-server-rc1-29/gpu-nic-4</v>
      </c>
      <c r="C229" s="2" t="str">
        <f>conns_server_unbundled_calc!T228</f>
        <v>800g-backend-leaf-u35/E1/29/2</v>
      </c>
      <c r="D229" s="2" t="str">
        <f>conns_server_unbundled_calc!K228</f>
        <v>gpu-server-rc1-29--gpu-nic-4--800g-backend-leaf-u35</v>
      </c>
    </row>
    <row r="230">
      <c r="A230" s="2" t="str">
        <f>conns_server_unbundled_calc!X229</f>
        <v>gpu-server-rc1-29/gpu-nic-5----800g-backend-leaf-u32/E1/29/1</v>
      </c>
      <c r="B230" s="2" t="str">
        <f>conns_server_unbundled_calc!N229</f>
        <v>gpu-server-rc1-29/gpu-nic-5</v>
      </c>
      <c r="C230" s="2" t="str">
        <f>conns_server_unbundled_calc!T229</f>
        <v>800g-backend-leaf-u32/E1/29/1</v>
      </c>
      <c r="D230" s="2" t="str">
        <f>conns_server_unbundled_calc!K229</f>
        <v>gpu-server-rc1-29--gpu-nic-5--800g-backend-leaf-u32</v>
      </c>
    </row>
    <row r="231">
      <c r="A231" s="2" t="str">
        <f>conns_server_unbundled_calc!X230</f>
        <v>gpu-server-rc1-29/gpu-nic-6----800g-backend-leaf-u32/E1/29/2</v>
      </c>
      <c r="B231" s="2" t="str">
        <f>conns_server_unbundled_calc!N230</f>
        <v>gpu-server-rc1-29/gpu-nic-6</v>
      </c>
      <c r="C231" s="2" t="str">
        <f>conns_server_unbundled_calc!T230</f>
        <v>800g-backend-leaf-u32/E1/29/2</v>
      </c>
      <c r="D231" s="2" t="str">
        <f>conns_server_unbundled_calc!K230</f>
        <v>gpu-server-rc1-29--gpu-nic-6--800g-backend-leaf-u32</v>
      </c>
    </row>
    <row r="232">
      <c r="A232" s="2" t="str">
        <f>conns_server_unbundled_calc!X231</f>
        <v>gpu-server-rc1-29/gpu-nic-7----800g-backend-leaf-u29/E1/29/1</v>
      </c>
      <c r="B232" s="2" t="str">
        <f>conns_server_unbundled_calc!N231</f>
        <v>gpu-server-rc1-29/gpu-nic-7</v>
      </c>
      <c r="C232" s="2" t="str">
        <f>conns_server_unbundled_calc!T231</f>
        <v>800g-backend-leaf-u29/E1/29/1</v>
      </c>
      <c r="D232" s="2" t="str">
        <f>conns_server_unbundled_calc!K231</f>
        <v>gpu-server-rc1-29--gpu-nic-7--800g-backend-leaf-u29</v>
      </c>
    </row>
    <row r="233">
      <c r="A233" s="2" t="str">
        <f>conns_server_unbundled_calc!X232</f>
        <v>gpu-server-rc1-29/gpu-nic-8----800g-backend-leaf-u29/E1/29/2</v>
      </c>
      <c r="B233" s="2" t="str">
        <f>conns_server_unbundled_calc!N232</f>
        <v>gpu-server-rc1-29/gpu-nic-8</v>
      </c>
      <c r="C233" s="2" t="str">
        <f>conns_server_unbundled_calc!T232</f>
        <v>800g-backend-leaf-u29/E1/29/2</v>
      </c>
      <c r="D233" s="2" t="str">
        <f>conns_server_unbundled_calc!K232</f>
        <v>gpu-server-rc1-29--gpu-nic-8--800g-backend-leaf-u29</v>
      </c>
    </row>
    <row r="234">
      <c r="A234" s="2" t="str">
        <f>conns_server_unbundled_calc!X233</f>
        <v>gpu-server-rc1-30/gpu-nic-1----800g-backend-leaf-u38/E1/30/1</v>
      </c>
      <c r="B234" s="2" t="str">
        <f>conns_server_unbundled_calc!N233</f>
        <v>gpu-server-rc1-30/gpu-nic-1</v>
      </c>
      <c r="C234" s="2" t="str">
        <f>conns_server_unbundled_calc!T233</f>
        <v>800g-backend-leaf-u38/E1/30/1</v>
      </c>
      <c r="D234" s="2" t="str">
        <f>conns_server_unbundled_calc!K233</f>
        <v>gpu-server-rc1-30--gpu-nic-1--800g-backend-leaf-u38</v>
      </c>
    </row>
    <row r="235">
      <c r="A235" s="2" t="str">
        <f>conns_server_unbundled_calc!X234</f>
        <v>gpu-server-rc1-30/gpu-nic-2----800g-backend-leaf-u38/E1/30/2</v>
      </c>
      <c r="B235" s="2" t="str">
        <f>conns_server_unbundled_calc!N234</f>
        <v>gpu-server-rc1-30/gpu-nic-2</v>
      </c>
      <c r="C235" s="2" t="str">
        <f>conns_server_unbundled_calc!T234</f>
        <v>800g-backend-leaf-u38/E1/30/2</v>
      </c>
      <c r="D235" s="2" t="str">
        <f>conns_server_unbundled_calc!K234</f>
        <v>gpu-server-rc1-30--gpu-nic-2--800g-backend-leaf-u38</v>
      </c>
    </row>
    <row r="236">
      <c r="A236" s="2" t="str">
        <f>conns_server_unbundled_calc!X235</f>
        <v>gpu-server-rc1-30/gpu-nic-3----800g-backend-leaf-u35/E1/30/1</v>
      </c>
      <c r="B236" s="2" t="str">
        <f>conns_server_unbundled_calc!N235</f>
        <v>gpu-server-rc1-30/gpu-nic-3</v>
      </c>
      <c r="C236" s="2" t="str">
        <f>conns_server_unbundled_calc!T235</f>
        <v>800g-backend-leaf-u35/E1/30/1</v>
      </c>
      <c r="D236" s="2" t="str">
        <f>conns_server_unbundled_calc!K235</f>
        <v>gpu-server-rc1-30--gpu-nic-3--800g-backend-leaf-u35</v>
      </c>
    </row>
    <row r="237">
      <c r="A237" s="2" t="str">
        <f>conns_server_unbundled_calc!X236</f>
        <v>gpu-server-rc1-30/gpu-nic-4----800g-backend-leaf-u35/E1/30/2</v>
      </c>
      <c r="B237" s="2" t="str">
        <f>conns_server_unbundled_calc!N236</f>
        <v>gpu-server-rc1-30/gpu-nic-4</v>
      </c>
      <c r="C237" s="2" t="str">
        <f>conns_server_unbundled_calc!T236</f>
        <v>800g-backend-leaf-u35/E1/30/2</v>
      </c>
      <c r="D237" s="2" t="str">
        <f>conns_server_unbundled_calc!K236</f>
        <v>gpu-server-rc1-30--gpu-nic-4--800g-backend-leaf-u35</v>
      </c>
    </row>
    <row r="238">
      <c r="A238" s="2" t="str">
        <f>conns_server_unbundled_calc!X237</f>
        <v>gpu-server-rc1-30/gpu-nic-5----800g-backend-leaf-u32/E1/30/1</v>
      </c>
      <c r="B238" s="2" t="str">
        <f>conns_server_unbundled_calc!N237</f>
        <v>gpu-server-rc1-30/gpu-nic-5</v>
      </c>
      <c r="C238" s="2" t="str">
        <f>conns_server_unbundled_calc!T237</f>
        <v>800g-backend-leaf-u32/E1/30/1</v>
      </c>
      <c r="D238" s="2" t="str">
        <f>conns_server_unbundled_calc!K237</f>
        <v>gpu-server-rc1-30--gpu-nic-5--800g-backend-leaf-u32</v>
      </c>
    </row>
    <row r="239">
      <c r="A239" s="2" t="str">
        <f>conns_server_unbundled_calc!X238</f>
        <v>gpu-server-rc1-30/gpu-nic-6----800g-backend-leaf-u32/E1/30/2</v>
      </c>
      <c r="B239" s="2" t="str">
        <f>conns_server_unbundled_calc!N238</f>
        <v>gpu-server-rc1-30/gpu-nic-6</v>
      </c>
      <c r="C239" s="2" t="str">
        <f>conns_server_unbundled_calc!T238</f>
        <v>800g-backend-leaf-u32/E1/30/2</v>
      </c>
      <c r="D239" s="2" t="str">
        <f>conns_server_unbundled_calc!K238</f>
        <v>gpu-server-rc1-30--gpu-nic-6--800g-backend-leaf-u32</v>
      </c>
    </row>
    <row r="240">
      <c r="A240" s="2" t="str">
        <f>conns_server_unbundled_calc!X239</f>
        <v>gpu-server-rc1-30/gpu-nic-7----800g-backend-leaf-u29/E1/30/1</v>
      </c>
      <c r="B240" s="2" t="str">
        <f>conns_server_unbundled_calc!N239</f>
        <v>gpu-server-rc1-30/gpu-nic-7</v>
      </c>
      <c r="C240" s="2" t="str">
        <f>conns_server_unbundled_calc!T239</f>
        <v>800g-backend-leaf-u29/E1/30/1</v>
      </c>
      <c r="D240" s="2" t="str">
        <f>conns_server_unbundled_calc!K239</f>
        <v>gpu-server-rc1-30--gpu-nic-7--800g-backend-leaf-u29</v>
      </c>
    </row>
    <row r="241">
      <c r="A241" s="2" t="str">
        <f>conns_server_unbundled_calc!X240</f>
        <v>gpu-server-rc1-30/gpu-nic-8----800g-backend-leaf-u29/E1/30/2</v>
      </c>
      <c r="B241" s="2" t="str">
        <f>conns_server_unbundled_calc!N240</f>
        <v>gpu-server-rc1-30/gpu-nic-8</v>
      </c>
      <c r="C241" s="2" t="str">
        <f>conns_server_unbundled_calc!T240</f>
        <v>800g-backend-leaf-u29/E1/30/2</v>
      </c>
      <c r="D241" s="2" t="str">
        <f>conns_server_unbundled_calc!K240</f>
        <v>gpu-server-rc1-30--gpu-nic-8--800g-backend-leaf-u29</v>
      </c>
    </row>
    <row r="242">
      <c r="A242" s="2" t="str">
        <f>conns_server_unbundled_calc!X241</f>
        <v>gpu-server-rc1-31/gpu-nic-1----800g-backend-leaf-u38/E1/31/1</v>
      </c>
      <c r="B242" s="2" t="str">
        <f>conns_server_unbundled_calc!N241</f>
        <v>gpu-server-rc1-31/gpu-nic-1</v>
      </c>
      <c r="C242" s="2" t="str">
        <f>conns_server_unbundled_calc!T241</f>
        <v>800g-backend-leaf-u38/E1/31/1</v>
      </c>
      <c r="D242" s="2" t="str">
        <f>conns_server_unbundled_calc!K241</f>
        <v>gpu-server-rc1-31--gpu-nic-1--800g-backend-leaf-u38</v>
      </c>
    </row>
    <row r="243">
      <c r="A243" s="2" t="str">
        <f>conns_server_unbundled_calc!X242</f>
        <v>gpu-server-rc1-31/gpu-nic-2----800g-backend-leaf-u38/E1/31/2</v>
      </c>
      <c r="B243" s="2" t="str">
        <f>conns_server_unbundled_calc!N242</f>
        <v>gpu-server-rc1-31/gpu-nic-2</v>
      </c>
      <c r="C243" s="2" t="str">
        <f>conns_server_unbundled_calc!T242</f>
        <v>800g-backend-leaf-u38/E1/31/2</v>
      </c>
      <c r="D243" s="2" t="str">
        <f>conns_server_unbundled_calc!K242</f>
        <v>gpu-server-rc1-31--gpu-nic-2--800g-backend-leaf-u38</v>
      </c>
    </row>
    <row r="244">
      <c r="A244" s="2" t="str">
        <f>conns_server_unbundled_calc!X243</f>
        <v>gpu-server-rc1-31/gpu-nic-3----800g-backend-leaf-u35/E1/31/1</v>
      </c>
      <c r="B244" s="2" t="str">
        <f>conns_server_unbundled_calc!N243</f>
        <v>gpu-server-rc1-31/gpu-nic-3</v>
      </c>
      <c r="C244" s="2" t="str">
        <f>conns_server_unbundled_calc!T243</f>
        <v>800g-backend-leaf-u35/E1/31/1</v>
      </c>
      <c r="D244" s="2" t="str">
        <f>conns_server_unbundled_calc!K243</f>
        <v>gpu-server-rc1-31--gpu-nic-3--800g-backend-leaf-u35</v>
      </c>
    </row>
    <row r="245">
      <c r="A245" s="2" t="str">
        <f>conns_server_unbundled_calc!X244</f>
        <v>gpu-server-rc1-31/gpu-nic-4----800g-backend-leaf-u35/E1/31/2</v>
      </c>
      <c r="B245" s="2" t="str">
        <f>conns_server_unbundled_calc!N244</f>
        <v>gpu-server-rc1-31/gpu-nic-4</v>
      </c>
      <c r="C245" s="2" t="str">
        <f>conns_server_unbundled_calc!T244</f>
        <v>800g-backend-leaf-u35/E1/31/2</v>
      </c>
      <c r="D245" s="2" t="str">
        <f>conns_server_unbundled_calc!K244</f>
        <v>gpu-server-rc1-31--gpu-nic-4--800g-backend-leaf-u35</v>
      </c>
    </row>
    <row r="246">
      <c r="A246" s="2" t="str">
        <f>conns_server_unbundled_calc!X245</f>
        <v>gpu-server-rc1-31/gpu-nic-5----800g-backend-leaf-u32/E1/31/1</v>
      </c>
      <c r="B246" s="2" t="str">
        <f>conns_server_unbundled_calc!N245</f>
        <v>gpu-server-rc1-31/gpu-nic-5</v>
      </c>
      <c r="C246" s="2" t="str">
        <f>conns_server_unbundled_calc!T245</f>
        <v>800g-backend-leaf-u32/E1/31/1</v>
      </c>
      <c r="D246" s="2" t="str">
        <f>conns_server_unbundled_calc!K245</f>
        <v>gpu-server-rc1-31--gpu-nic-5--800g-backend-leaf-u32</v>
      </c>
    </row>
    <row r="247">
      <c r="A247" s="2" t="str">
        <f>conns_server_unbundled_calc!X246</f>
        <v>gpu-server-rc1-31/gpu-nic-6----800g-backend-leaf-u32/E1/31/2</v>
      </c>
      <c r="B247" s="2" t="str">
        <f>conns_server_unbundled_calc!N246</f>
        <v>gpu-server-rc1-31/gpu-nic-6</v>
      </c>
      <c r="C247" s="2" t="str">
        <f>conns_server_unbundled_calc!T246</f>
        <v>800g-backend-leaf-u32/E1/31/2</v>
      </c>
      <c r="D247" s="2" t="str">
        <f>conns_server_unbundled_calc!K246</f>
        <v>gpu-server-rc1-31--gpu-nic-6--800g-backend-leaf-u32</v>
      </c>
    </row>
    <row r="248">
      <c r="A248" s="2" t="str">
        <f>conns_server_unbundled_calc!X247</f>
        <v>gpu-server-rc1-31/gpu-nic-7----800g-backend-leaf-u29/E1/31/1</v>
      </c>
      <c r="B248" s="2" t="str">
        <f>conns_server_unbundled_calc!N247</f>
        <v>gpu-server-rc1-31/gpu-nic-7</v>
      </c>
      <c r="C248" s="2" t="str">
        <f>conns_server_unbundled_calc!T247</f>
        <v>800g-backend-leaf-u29/E1/31/1</v>
      </c>
      <c r="D248" s="2" t="str">
        <f>conns_server_unbundled_calc!K247</f>
        <v>gpu-server-rc1-31--gpu-nic-7--800g-backend-leaf-u29</v>
      </c>
    </row>
    <row r="249">
      <c r="A249" s="2" t="str">
        <f>conns_server_unbundled_calc!X248</f>
        <v>gpu-server-rc1-31/gpu-nic-8----800g-backend-leaf-u29/E1/31/2</v>
      </c>
      <c r="B249" s="2" t="str">
        <f>conns_server_unbundled_calc!N248</f>
        <v>gpu-server-rc1-31/gpu-nic-8</v>
      </c>
      <c r="C249" s="2" t="str">
        <f>conns_server_unbundled_calc!T248</f>
        <v>800g-backend-leaf-u29/E1/31/2</v>
      </c>
      <c r="D249" s="2" t="str">
        <f>conns_server_unbundled_calc!K248</f>
        <v>gpu-server-rc1-31--gpu-nic-8--800g-backend-leaf-u29</v>
      </c>
    </row>
    <row r="250">
      <c r="A250" s="2" t="str">
        <f>conns_server_unbundled_calc!X249</f>
        <v>gpu-server-rc1-32/gpu-nic-1----800g-backend-leaf-u38/E1/32/1</v>
      </c>
      <c r="B250" s="2" t="str">
        <f>conns_server_unbundled_calc!N249</f>
        <v>gpu-server-rc1-32/gpu-nic-1</v>
      </c>
      <c r="C250" s="2" t="str">
        <f>conns_server_unbundled_calc!T249</f>
        <v>800g-backend-leaf-u38/E1/32/1</v>
      </c>
      <c r="D250" s="2" t="str">
        <f>conns_server_unbundled_calc!K249</f>
        <v>gpu-server-rc1-32--gpu-nic-1--800g-backend-leaf-u38</v>
      </c>
    </row>
    <row r="251">
      <c r="A251" s="2" t="str">
        <f>conns_server_unbundled_calc!X250</f>
        <v>gpu-server-rc1-32/gpu-nic-2----800g-backend-leaf-u38/E1/32/2</v>
      </c>
      <c r="B251" s="2" t="str">
        <f>conns_server_unbundled_calc!N250</f>
        <v>gpu-server-rc1-32/gpu-nic-2</v>
      </c>
      <c r="C251" s="2" t="str">
        <f>conns_server_unbundled_calc!T250</f>
        <v>800g-backend-leaf-u38/E1/32/2</v>
      </c>
      <c r="D251" s="2" t="str">
        <f>conns_server_unbundled_calc!K250</f>
        <v>gpu-server-rc1-32--gpu-nic-2--800g-backend-leaf-u38</v>
      </c>
    </row>
    <row r="252">
      <c r="A252" s="2" t="str">
        <f>conns_server_unbundled_calc!X251</f>
        <v>gpu-server-rc1-32/gpu-nic-3----800g-backend-leaf-u35/E1/32/1</v>
      </c>
      <c r="B252" s="2" t="str">
        <f>conns_server_unbundled_calc!N251</f>
        <v>gpu-server-rc1-32/gpu-nic-3</v>
      </c>
      <c r="C252" s="2" t="str">
        <f>conns_server_unbundled_calc!T251</f>
        <v>800g-backend-leaf-u35/E1/32/1</v>
      </c>
      <c r="D252" s="2" t="str">
        <f>conns_server_unbundled_calc!K251</f>
        <v>gpu-server-rc1-32--gpu-nic-3--800g-backend-leaf-u35</v>
      </c>
    </row>
    <row r="253">
      <c r="A253" s="2" t="str">
        <f>conns_server_unbundled_calc!X252</f>
        <v>gpu-server-rc1-32/gpu-nic-4----800g-backend-leaf-u35/E1/32/2</v>
      </c>
      <c r="B253" s="2" t="str">
        <f>conns_server_unbundled_calc!N252</f>
        <v>gpu-server-rc1-32/gpu-nic-4</v>
      </c>
      <c r="C253" s="2" t="str">
        <f>conns_server_unbundled_calc!T252</f>
        <v>800g-backend-leaf-u35/E1/32/2</v>
      </c>
      <c r="D253" s="2" t="str">
        <f>conns_server_unbundled_calc!K252</f>
        <v>gpu-server-rc1-32--gpu-nic-4--800g-backend-leaf-u35</v>
      </c>
    </row>
    <row r="254">
      <c r="A254" s="2" t="str">
        <f>conns_server_unbundled_calc!X253</f>
        <v>gpu-server-rc1-32/gpu-nic-5----800g-backend-leaf-u32/E1/32/1</v>
      </c>
      <c r="B254" s="2" t="str">
        <f>conns_server_unbundled_calc!N253</f>
        <v>gpu-server-rc1-32/gpu-nic-5</v>
      </c>
      <c r="C254" s="2" t="str">
        <f>conns_server_unbundled_calc!T253</f>
        <v>800g-backend-leaf-u32/E1/32/1</v>
      </c>
      <c r="D254" s="2" t="str">
        <f>conns_server_unbundled_calc!K253</f>
        <v>gpu-server-rc1-32--gpu-nic-5--800g-backend-leaf-u32</v>
      </c>
    </row>
    <row r="255">
      <c r="A255" s="2" t="str">
        <f>conns_server_unbundled_calc!X254</f>
        <v>gpu-server-rc1-32/gpu-nic-6----800g-backend-leaf-u32/E1/32/2</v>
      </c>
      <c r="B255" s="2" t="str">
        <f>conns_server_unbundled_calc!N254</f>
        <v>gpu-server-rc1-32/gpu-nic-6</v>
      </c>
      <c r="C255" s="2" t="str">
        <f>conns_server_unbundled_calc!T254</f>
        <v>800g-backend-leaf-u32/E1/32/2</v>
      </c>
      <c r="D255" s="2" t="str">
        <f>conns_server_unbundled_calc!K254</f>
        <v>gpu-server-rc1-32--gpu-nic-6--800g-backend-leaf-u32</v>
      </c>
    </row>
    <row r="256">
      <c r="A256" s="2" t="str">
        <f>conns_server_unbundled_calc!X255</f>
        <v>gpu-server-rc1-32/gpu-nic-7----800g-backend-leaf-u29/E1/32/1</v>
      </c>
      <c r="B256" s="2" t="str">
        <f>conns_server_unbundled_calc!N255</f>
        <v>gpu-server-rc1-32/gpu-nic-7</v>
      </c>
      <c r="C256" s="2" t="str">
        <f>conns_server_unbundled_calc!T255</f>
        <v>800g-backend-leaf-u29/E1/32/1</v>
      </c>
      <c r="D256" s="2" t="str">
        <f>conns_server_unbundled_calc!K255</f>
        <v>gpu-server-rc1-32--gpu-nic-7--800g-backend-leaf-u29</v>
      </c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</cols>
  <sheetData>
    <row r="1">
      <c r="A1" s="7" t="s">
        <v>5</v>
      </c>
      <c r="B1" s="7" t="s">
        <v>16</v>
      </c>
      <c r="C1" s="7"/>
      <c r="D1" s="7" t="s">
        <v>13</v>
      </c>
    </row>
    <row r="2">
      <c r="B2" s="7" t="s">
        <v>17</v>
      </c>
    </row>
    <row r="3">
      <c r="B3" s="7" t="s">
        <v>18</v>
      </c>
    </row>
    <row r="4">
      <c r="B4" s="7" t="s">
        <v>19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20</v>
      </c>
      <c r="B1" s="7" t="s">
        <v>21</v>
      </c>
    </row>
    <row r="2">
      <c r="B2" s="7" t="s">
        <v>22</v>
      </c>
    </row>
    <row r="3">
      <c r="B3" s="7" t="s">
        <v>23</v>
      </c>
    </row>
    <row r="4">
      <c r="B4" s="7" t="s">
        <v>24</v>
      </c>
    </row>
    <row r="5">
      <c r="B5" s="7" t="s">
        <v>25</v>
      </c>
    </row>
    <row r="6">
      <c r="B6" s="7" t="s">
        <v>26</v>
      </c>
    </row>
    <row r="7">
      <c r="B7" s="7" t="s">
        <v>27</v>
      </c>
    </row>
    <row r="8">
      <c r="B8" s="7" t="s">
        <v>28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29</v>
      </c>
      <c r="B1" s="7" t="s">
        <v>30</v>
      </c>
      <c r="C1" s="10">
        <f t="shared" ref="C1:C64" si="1">CEILING(ROW()/2,1)</f>
        <v>1</v>
      </c>
      <c r="D1" s="7" t="s">
        <v>10</v>
      </c>
      <c r="E1" s="10">
        <f t="shared" ref="E1:E64" si="2">2-MOD(ROW(),2)</f>
        <v>1</v>
      </c>
      <c r="F1" s="8" t="str">
        <f>IFERROR(__xludf.DUMMYFUNCTION("JOIN("""",B1:E1)"),"E1/1/1")</f>
        <v>E1/1/1</v>
      </c>
      <c r="H1" s="6" t="s">
        <v>31</v>
      </c>
      <c r="I1" s="7" t="s">
        <v>30</v>
      </c>
      <c r="J1" s="8">
        <f t="shared" ref="J1:J32" si="3">(ROW()+32)</f>
        <v>33</v>
      </c>
      <c r="K1" s="8" t="str">
        <f t="shared" ref="K1:K32" si="4">I1&amp;J1</f>
        <v>E1/33</v>
      </c>
    </row>
    <row r="2">
      <c r="A2" s="6" t="s">
        <v>29</v>
      </c>
      <c r="B2" s="7" t="s">
        <v>30</v>
      </c>
      <c r="C2" s="10">
        <f t="shared" si="1"/>
        <v>1</v>
      </c>
      <c r="D2" s="7" t="s">
        <v>10</v>
      </c>
      <c r="E2" s="10">
        <f t="shared" si="2"/>
        <v>2</v>
      </c>
      <c r="F2" s="8" t="str">
        <f>IFERROR(__xludf.DUMMYFUNCTION("JOIN("""",B2:E2)"),"E1/1/2")</f>
        <v>E1/1/2</v>
      </c>
      <c r="I2" s="7" t="s">
        <v>30</v>
      </c>
      <c r="J2" s="8">
        <f t="shared" si="3"/>
        <v>34</v>
      </c>
      <c r="K2" s="8" t="str">
        <f t="shared" si="4"/>
        <v>E1/34</v>
      </c>
    </row>
    <row r="3">
      <c r="A3" s="6" t="s">
        <v>29</v>
      </c>
      <c r="B3" s="7" t="s">
        <v>30</v>
      </c>
      <c r="C3" s="10">
        <f t="shared" si="1"/>
        <v>2</v>
      </c>
      <c r="D3" s="7" t="s">
        <v>10</v>
      </c>
      <c r="E3" s="10">
        <f t="shared" si="2"/>
        <v>1</v>
      </c>
      <c r="F3" s="8" t="str">
        <f>IFERROR(__xludf.DUMMYFUNCTION("JOIN("""",B3:E3)"),"E1/2/1")</f>
        <v>E1/2/1</v>
      </c>
      <c r="I3" s="7" t="s">
        <v>30</v>
      </c>
      <c r="J3" s="8">
        <f t="shared" si="3"/>
        <v>35</v>
      </c>
      <c r="K3" s="8" t="str">
        <f t="shared" si="4"/>
        <v>E1/35</v>
      </c>
    </row>
    <row r="4">
      <c r="A4" s="6" t="s">
        <v>29</v>
      </c>
      <c r="B4" s="7" t="s">
        <v>30</v>
      </c>
      <c r="C4" s="10">
        <f t="shared" si="1"/>
        <v>2</v>
      </c>
      <c r="D4" s="7" t="s">
        <v>10</v>
      </c>
      <c r="E4" s="10">
        <f t="shared" si="2"/>
        <v>2</v>
      </c>
      <c r="F4" s="8" t="str">
        <f>IFERROR(__xludf.DUMMYFUNCTION("JOIN("""",B4:E4)"),"E1/2/2")</f>
        <v>E1/2/2</v>
      </c>
      <c r="I4" s="7" t="s">
        <v>30</v>
      </c>
      <c r="J4" s="8">
        <f t="shared" si="3"/>
        <v>36</v>
      </c>
      <c r="K4" s="8" t="str">
        <f t="shared" si="4"/>
        <v>E1/36</v>
      </c>
    </row>
    <row r="5">
      <c r="A5" s="6" t="s">
        <v>29</v>
      </c>
      <c r="B5" s="7" t="s">
        <v>30</v>
      </c>
      <c r="C5" s="10">
        <f t="shared" si="1"/>
        <v>3</v>
      </c>
      <c r="D5" s="7" t="s">
        <v>10</v>
      </c>
      <c r="E5" s="10">
        <f t="shared" si="2"/>
        <v>1</v>
      </c>
      <c r="F5" s="8" t="str">
        <f>IFERROR(__xludf.DUMMYFUNCTION("JOIN("""",B5:E5)"),"E1/3/1")</f>
        <v>E1/3/1</v>
      </c>
      <c r="I5" s="7" t="s">
        <v>30</v>
      </c>
      <c r="J5" s="8">
        <f t="shared" si="3"/>
        <v>37</v>
      </c>
      <c r="K5" s="8" t="str">
        <f t="shared" si="4"/>
        <v>E1/37</v>
      </c>
    </row>
    <row r="6">
      <c r="A6" s="6" t="s">
        <v>29</v>
      </c>
      <c r="B6" s="7" t="s">
        <v>30</v>
      </c>
      <c r="C6" s="10">
        <f t="shared" si="1"/>
        <v>3</v>
      </c>
      <c r="D6" s="7" t="s">
        <v>10</v>
      </c>
      <c r="E6" s="10">
        <f t="shared" si="2"/>
        <v>2</v>
      </c>
      <c r="F6" s="8" t="str">
        <f>IFERROR(__xludf.DUMMYFUNCTION("JOIN("""",B6:E6)"),"E1/3/2")</f>
        <v>E1/3/2</v>
      </c>
      <c r="I6" s="7" t="s">
        <v>30</v>
      </c>
      <c r="J6" s="8">
        <f t="shared" si="3"/>
        <v>38</v>
      </c>
      <c r="K6" s="8" t="str">
        <f t="shared" si="4"/>
        <v>E1/38</v>
      </c>
    </row>
    <row r="7">
      <c r="A7" s="6" t="s">
        <v>29</v>
      </c>
      <c r="B7" s="7" t="s">
        <v>30</v>
      </c>
      <c r="C7" s="10">
        <f t="shared" si="1"/>
        <v>4</v>
      </c>
      <c r="D7" s="7" t="s">
        <v>10</v>
      </c>
      <c r="E7" s="10">
        <f t="shared" si="2"/>
        <v>1</v>
      </c>
      <c r="F7" s="8" t="str">
        <f>IFERROR(__xludf.DUMMYFUNCTION("JOIN("""",B7:E7)"),"E1/4/1")</f>
        <v>E1/4/1</v>
      </c>
      <c r="I7" s="7" t="s">
        <v>30</v>
      </c>
      <c r="J7" s="8">
        <f t="shared" si="3"/>
        <v>39</v>
      </c>
      <c r="K7" s="8" t="str">
        <f t="shared" si="4"/>
        <v>E1/39</v>
      </c>
    </row>
    <row r="8">
      <c r="A8" s="6" t="s">
        <v>29</v>
      </c>
      <c r="B8" s="7" t="s">
        <v>30</v>
      </c>
      <c r="C8" s="10">
        <f t="shared" si="1"/>
        <v>4</v>
      </c>
      <c r="D8" s="7" t="s">
        <v>10</v>
      </c>
      <c r="E8" s="10">
        <f t="shared" si="2"/>
        <v>2</v>
      </c>
      <c r="F8" s="8" t="str">
        <f>IFERROR(__xludf.DUMMYFUNCTION("JOIN("""",B8:E8)"),"E1/4/2")</f>
        <v>E1/4/2</v>
      </c>
      <c r="I8" s="7" t="s">
        <v>30</v>
      </c>
      <c r="J8" s="8">
        <f t="shared" si="3"/>
        <v>40</v>
      </c>
      <c r="K8" s="8" t="str">
        <f t="shared" si="4"/>
        <v>E1/40</v>
      </c>
    </row>
    <row r="9">
      <c r="A9" s="6" t="s">
        <v>29</v>
      </c>
      <c r="B9" s="7" t="s">
        <v>30</v>
      </c>
      <c r="C9" s="10">
        <f t="shared" si="1"/>
        <v>5</v>
      </c>
      <c r="D9" s="7" t="s">
        <v>10</v>
      </c>
      <c r="E9" s="10">
        <f t="shared" si="2"/>
        <v>1</v>
      </c>
      <c r="F9" s="8" t="str">
        <f>IFERROR(__xludf.DUMMYFUNCTION("JOIN("""",B9:E9)"),"E1/5/1")</f>
        <v>E1/5/1</v>
      </c>
      <c r="I9" s="7" t="s">
        <v>30</v>
      </c>
      <c r="J9" s="8">
        <f t="shared" si="3"/>
        <v>41</v>
      </c>
      <c r="K9" s="8" t="str">
        <f t="shared" si="4"/>
        <v>E1/41</v>
      </c>
    </row>
    <row r="10">
      <c r="A10" s="6" t="s">
        <v>29</v>
      </c>
      <c r="B10" s="7" t="s">
        <v>30</v>
      </c>
      <c r="C10" s="10">
        <f t="shared" si="1"/>
        <v>5</v>
      </c>
      <c r="D10" s="7" t="s">
        <v>10</v>
      </c>
      <c r="E10" s="10">
        <f t="shared" si="2"/>
        <v>2</v>
      </c>
      <c r="F10" s="8" t="str">
        <f>IFERROR(__xludf.DUMMYFUNCTION("JOIN("""",B10:E10)"),"E1/5/2")</f>
        <v>E1/5/2</v>
      </c>
      <c r="I10" s="7" t="s">
        <v>30</v>
      </c>
      <c r="J10" s="8">
        <f t="shared" si="3"/>
        <v>42</v>
      </c>
      <c r="K10" s="8" t="str">
        <f t="shared" si="4"/>
        <v>E1/42</v>
      </c>
    </row>
    <row r="11">
      <c r="A11" s="6" t="s">
        <v>29</v>
      </c>
      <c r="B11" s="7" t="s">
        <v>30</v>
      </c>
      <c r="C11" s="10">
        <f t="shared" si="1"/>
        <v>6</v>
      </c>
      <c r="D11" s="7" t="s">
        <v>10</v>
      </c>
      <c r="E11" s="10">
        <f t="shared" si="2"/>
        <v>1</v>
      </c>
      <c r="F11" s="8" t="str">
        <f>IFERROR(__xludf.DUMMYFUNCTION("JOIN("""",B11:E11)"),"E1/6/1")</f>
        <v>E1/6/1</v>
      </c>
      <c r="I11" s="7" t="s">
        <v>30</v>
      </c>
      <c r="J11" s="8">
        <f t="shared" si="3"/>
        <v>43</v>
      </c>
      <c r="K11" s="8" t="str">
        <f t="shared" si="4"/>
        <v>E1/43</v>
      </c>
    </row>
    <row r="12">
      <c r="A12" s="6" t="s">
        <v>29</v>
      </c>
      <c r="B12" s="7" t="s">
        <v>30</v>
      </c>
      <c r="C12" s="10">
        <f t="shared" si="1"/>
        <v>6</v>
      </c>
      <c r="D12" s="7" t="s">
        <v>10</v>
      </c>
      <c r="E12" s="10">
        <f t="shared" si="2"/>
        <v>2</v>
      </c>
      <c r="F12" s="8" t="str">
        <f>IFERROR(__xludf.DUMMYFUNCTION("JOIN("""",B12:E12)"),"E1/6/2")</f>
        <v>E1/6/2</v>
      </c>
      <c r="I12" s="7" t="s">
        <v>30</v>
      </c>
      <c r="J12" s="8">
        <f t="shared" si="3"/>
        <v>44</v>
      </c>
      <c r="K12" s="8" t="str">
        <f t="shared" si="4"/>
        <v>E1/44</v>
      </c>
    </row>
    <row r="13">
      <c r="A13" s="6" t="s">
        <v>29</v>
      </c>
      <c r="B13" s="7" t="s">
        <v>30</v>
      </c>
      <c r="C13" s="10">
        <f t="shared" si="1"/>
        <v>7</v>
      </c>
      <c r="D13" s="7" t="s">
        <v>10</v>
      </c>
      <c r="E13" s="10">
        <f t="shared" si="2"/>
        <v>1</v>
      </c>
      <c r="F13" s="8" t="str">
        <f>IFERROR(__xludf.DUMMYFUNCTION("JOIN("""",B13:E13)"),"E1/7/1")</f>
        <v>E1/7/1</v>
      </c>
      <c r="I13" s="7" t="s">
        <v>30</v>
      </c>
      <c r="J13" s="8">
        <f t="shared" si="3"/>
        <v>45</v>
      </c>
      <c r="K13" s="8" t="str">
        <f t="shared" si="4"/>
        <v>E1/45</v>
      </c>
    </row>
    <row r="14">
      <c r="A14" s="6" t="s">
        <v>29</v>
      </c>
      <c r="B14" s="7" t="s">
        <v>30</v>
      </c>
      <c r="C14" s="10">
        <f t="shared" si="1"/>
        <v>7</v>
      </c>
      <c r="D14" s="7" t="s">
        <v>10</v>
      </c>
      <c r="E14" s="10">
        <f t="shared" si="2"/>
        <v>2</v>
      </c>
      <c r="F14" s="8" t="str">
        <f>IFERROR(__xludf.DUMMYFUNCTION("JOIN("""",B14:E14)"),"E1/7/2")</f>
        <v>E1/7/2</v>
      </c>
      <c r="I14" s="7" t="s">
        <v>30</v>
      </c>
      <c r="J14" s="8">
        <f t="shared" si="3"/>
        <v>46</v>
      </c>
      <c r="K14" s="8" t="str">
        <f t="shared" si="4"/>
        <v>E1/46</v>
      </c>
    </row>
    <row r="15">
      <c r="A15" s="6" t="s">
        <v>29</v>
      </c>
      <c r="B15" s="7" t="s">
        <v>30</v>
      </c>
      <c r="C15" s="10">
        <f t="shared" si="1"/>
        <v>8</v>
      </c>
      <c r="D15" s="7" t="s">
        <v>10</v>
      </c>
      <c r="E15" s="10">
        <f t="shared" si="2"/>
        <v>1</v>
      </c>
      <c r="F15" s="8" t="str">
        <f>IFERROR(__xludf.DUMMYFUNCTION("JOIN("""",B15:E15)"),"E1/8/1")</f>
        <v>E1/8/1</v>
      </c>
      <c r="I15" s="7" t="s">
        <v>30</v>
      </c>
      <c r="J15" s="8">
        <f t="shared" si="3"/>
        <v>47</v>
      </c>
      <c r="K15" s="8" t="str">
        <f t="shared" si="4"/>
        <v>E1/47</v>
      </c>
    </row>
    <row r="16">
      <c r="A16" s="6" t="s">
        <v>29</v>
      </c>
      <c r="B16" s="7" t="s">
        <v>30</v>
      </c>
      <c r="C16" s="10">
        <f t="shared" si="1"/>
        <v>8</v>
      </c>
      <c r="D16" s="7" t="s">
        <v>10</v>
      </c>
      <c r="E16" s="10">
        <f t="shared" si="2"/>
        <v>2</v>
      </c>
      <c r="F16" s="8" t="str">
        <f>IFERROR(__xludf.DUMMYFUNCTION("JOIN("""",B16:E16)"),"E1/8/2")</f>
        <v>E1/8/2</v>
      </c>
      <c r="I16" s="7" t="s">
        <v>30</v>
      </c>
      <c r="J16" s="8">
        <f t="shared" si="3"/>
        <v>48</v>
      </c>
      <c r="K16" s="8" t="str">
        <f t="shared" si="4"/>
        <v>E1/48</v>
      </c>
    </row>
    <row r="17">
      <c r="A17" s="6" t="s">
        <v>29</v>
      </c>
      <c r="B17" s="7" t="s">
        <v>30</v>
      </c>
      <c r="C17" s="10">
        <f t="shared" si="1"/>
        <v>9</v>
      </c>
      <c r="D17" s="7" t="s">
        <v>10</v>
      </c>
      <c r="E17" s="10">
        <f t="shared" si="2"/>
        <v>1</v>
      </c>
      <c r="F17" s="8" t="str">
        <f>IFERROR(__xludf.DUMMYFUNCTION("JOIN("""",B17:E17)"),"E1/9/1")</f>
        <v>E1/9/1</v>
      </c>
      <c r="I17" s="7" t="s">
        <v>30</v>
      </c>
      <c r="J17" s="8">
        <f t="shared" si="3"/>
        <v>49</v>
      </c>
      <c r="K17" s="8" t="str">
        <f t="shared" si="4"/>
        <v>E1/49</v>
      </c>
    </row>
    <row r="18">
      <c r="A18" s="6" t="s">
        <v>29</v>
      </c>
      <c r="B18" s="7" t="s">
        <v>30</v>
      </c>
      <c r="C18" s="10">
        <f t="shared" si="1"/>
        <v>9</v>
      </c>
      <c r="D18" s="7" t="s">
        <v>10</v>
      </c>
      <c r="E18" s="10">
        <f t="shared" si="2"/>
        <v>2</v>
      </c>
      <c r="F18" s="8" t="str">
        <f>IFERROR(__xludf.DUMMYFUNCTION("JOIN("""",B18:E18)"),"E1/9/2")</f>
        <v>E1/9/2</v>
      </c>
      <c r="I18" s="7" t="s">
        <v>30</v>
      </c>
      <c r="J18" s="8">
        <f t="shared" si="3"/>
        <v>50</v>
      </c>
      <c r="K18" s="8" t="str">
        <f t="shared" si="4"/>
        <v>E1/50</v>
      </c>
    </row>
    <row r="19">
      <c r="A19" s="6" t="s">
        <v>29</v>
      </c>
      <c r="B19" s="7" t="s">
        <v>30</v>
      </c>
      <c r="C19" s="10">
        <f t="shared" si="1"/>
        <v>10</v>
      </c>
      <c r="D19" s="7" t="s">
        <v>10</v>
      </c>
      <c r="E19" s="10">
        <f t="shared" si="2"/>
        <v>1</v>
      </c>
      <c r="F19" s="8" t="str">
        <f>IFERROR(__xludf.DUMMYFUNCTION("JOIN("""",B19:E19)"),"E1/10/1")</f>
        <v>E1/10/1</v>
      </c>
      <c r="I19" s="7" t="s">
        <v>30</v>
      </c>
      <c r="J19" s="8">
        <f t="shared" si="3"/>
        <v>51</v>
      </c>
      <c r="K19" s="8" t="str">
        <f t="shared" si="4"/>
        <v>E1/51</v>
      </c>
    </row>
    <row r="20">
      <c r="A20" s="6" t="s">
        <v>29</v>
      </c>
      <c r="B20" s="7" t="s">
        <v>30</v>
      </c>
      <c r="C20" s="10">
        <f t="shared" si="1"/>
        <v>10</v>
      </c>
      <c r="D20" s="7" t="s">
        <v>10</v>
      </c>
      <c r="E20" s="10">
        <f t="shared" si="2"/>
        <v>2</v>
      </c>
      <c r="F20" s="8" t="str">
        <f>IFERROR(__xludf.DUMMYFUNCTION("JOIN("""",B20:E20)"),"E1/10/2")</f>
        <v>E1/10/2</v>
      </c>
      <c r="I20" s="7" t="s">
        <v>30</v>
      </c>
      <c r="J20" s="8">
        <f t="shared" si="3"/>
        <v>52</v>
      </c>
      <c r="K20" s="8" t="str">
        <f t="shared" si="4"/>
        <v>E1/52</v>
      </c>
    </row>
    <row r="21">
      <c r="A21" s="6" t="s">
        <v>29</v>
      </c>
      <c r="B21" s="7" t="s">
        <v>30</v>
      </c>
      <c r="C21" s="10">
        <f t="shared" si="1"/>
        <v>11</v>
      </c>
      <c r="D21" s="7" t="s">
        <v>10</v>
      </c>
      <c r="E21" s="10">
        <f t="shared" si="2"/>
        <v>1</v>
      </c>
      <c r="F21" s="8" t="str">
        <f>IFERROR(__xludf.DUMMYFUNCTION("JOIN("""",B21:E21)"),"E1/11/1")</f>
        <v>E1/11/1</v>
      </c>
      <c r="I21" s="7" t="s">
        <v>30</v>
      </c>
      <c r="J21" s="8">
        <f t="shared" si="3"/>
        <v>53</v>
      </c>
      <c r="K21" s="8" t="str">
        <f t="shared" si="4"/>
        <v>E1/53</v>
      </c>
    </row>
    <row r="22">
      <c r="A22" s="6" t="s">
        <v>29</v>
      </c>
      <c r="B22" s="7" t="s">
        <v>30</v>
      </c>
      <c r="C22" s="10">
        <f t="shared" si="1"/>
        <v>11</v>
      </c>
      <c r="D22" s="7" t="s">
        <v>10</v>
      </c>
      <c r="E22" s="10">
        <f t="shared" si="2"/>
        <v>2</v>
      </c>
      <c r="F22" s="8" t="str">
        <f>IFERROR(__xludf.DUMMYFUNCTION("JOIN("""",B22:E22)"),"E1/11/2")</f>
        <v>E1/11/2</v>
      </c>
      <c r="I22" s="7" t="s">
        <v>30</v>
      </c>
      <c r="J22" s="8">
        <f t="shared" si="3"/>
        <v>54</v>
      </c>
      <c r="K22" s="8" t="str">
        <f t="shared" si="4"/>
        <v>E1/54</v>
      </c>
    </row>
    <row r="23">
      <c r="A23" s="6" t="s">
        <v>29</v>
      </c>
      <c r="B23" s="7" t="s">
        <v>30</v>
      </c>
      <c r="C23" s="10">
        <f t="shared" si="1"/>
        <v>12</v>
      </c>
      <c r="D23" s="7" t="s">
        <v>10</v>
      </c>
      <c r="E23" s="10">
        <f t="shared" si="2"/>
        <v>1</v>
      </c>
      <c r="F23" s="8" t="str">
        <f>IFERROR(__xludf.DUMMYFUNCTION("JOIN("""",B23:E23)"),"E1/12/1")</f>
        <v>E1/12/1</v>
      </c>
      <c r="I23" s="7" t="s">
        <v>30</v>
      </c>
      <c r="J23" s="8">
        <f t="shared" si="3"/>
        <v>55</v>
      </c>
      <c r="K23" s="8" t="str">
        <f t="shared" si="4"/>
        <v>E1/55</v>
      </c>
    </row>
    <row r="24">
      <c r="A24" s="6" t="s">
        <v>29</v>
      </c>
      <c r="B24" s="7" t="s">
        <v>30</v>
      </c>
      <c r="C24" s="10">
        <f t="shared" si="1"/>
        <v>12</v>
      </c>
      <c r="D24" s="7" t="s">
        <v>10</v>
      </c>
      <c r="E24" s="10">
        <f t="shared" si="2"/>
        <v>2</v>
      </c>
      <c r="F24" s="8" t="str">
        <f>IFERROR(__xludf.DUMMYFUNCTION("JOIN("""",B24:E24)"),"E1/12/2")</f>
        <v>E1/12/2</v>
      </c>
      <c r="I24" s="7" t="s">
        <v>30</v>
      </c>
      <c r="J24" s="8">
        <f t="shared" si="3"/>
        <v>56</v>
      </c>
      <c r="K24" s="8" t="str">
        <f t="shared" si="4"/>
        <v>E1/56</v>
      </c>
    </row>
    <row r="25">
      <c r="A25" s="6" t="s">
        <v>29</v>
      </c>
      <c r="B25" s="7" t="s">
        <v>30</v>
      </c>
      <c r="C25" s="10">
        <f t="shared" si="1"/>
        <v>13</v>
      </c>
      <c r="D25" s="7" t="s">
        <v>10</v>
      </c>
      <c r="E25" s="10">
        <f t="shared" si="2"/>
        <v>1</v>
      </c>
      <c r="F25" s="8" t="str">
        <f>IFERROR(__xludf.DUMMYFUNCTION("JOIN("""",B25:E25)"),"E1/13/1")</f>
        <v>E1/13/1</v>
      </c>
      <c r="I25" s="7" t="s">
        <v>30</v>
      </c>
      <c r="J25" s="8">
        <f t="shared" si="3"/>
        <v>57</v>
      </c>
      <c r="K25" s="8" t="str">
        <f t="shared" si="4"/>
        <v>E1/57</v>
      </c>
    </row>
    <row r="26">
      <c r="A26" s="6" t="s">
        <v>29</v>
      </c>
      <c r="B26" s="7" t="s">
        <v>30</v>
      </c>
      <c r="C26" s="10">
        <f t="shared" si="1"/>
        <v>13</v>
      </c>
      <c r="D26" s="7" t="s">
        <v>10</v>
      </c>
      <c r="E26" s="10">
        <f t="shared" si="2"/>
        <v>2</v>
      </c>
      <c r="F26" s="8" t="str">
        <f>IFERROR(__xludf.DUMMYFUNCTION("JOIN("""",B26:E26)"),"E1/13/2")</f>
        <v>E1/13/2</v>
      </c>
      <c r="I26" s="7" t="s">
        <v>30</v>
      </c>
      <c r="J26" s="8">
        <f t="shared" si="3"/>
        <v>58</v>
      </c>
      <c r="K26" s="8" t="str">
        <f t="shared" si="4"/>
        <v>E1/58</v>
      </c>
    </row>
    <row r="27">
      <c r="A27" s="6" t="s">
        <v>29</v>
      </c>
      <c r="B27" s="7" t="s">
        <v>30</v>
      </c>
      <c r="C27" s="10">
        <f t="shared" si="1"/>
        <v>14</v>
      </c>
      <c r="D27" s="7" t="s">
        <v>10</v>
      </c>
      <c r="E27" s="10">
        <f t="shared" si="2"/>
        <v>1</v>
      </c>
      <c r="F27" s="8" t="str">
        <f>IFERROR(__xludf.DUMMYFUNCTION("JOIN("""",B27:E27)"),"E1/14/1")</f>
        <v>E1/14/1</v>
      </c>
      <c r="I27" s="7" t="s">
        <v>30</v>
      </c>
      <c r="J27" s="8">
        <f t="shared" si="3"/>
        <v>59</v>
      </c>
      <c r="K27" s="8" t="str">
        <f t="shared" si="4"/>
        <v>E1/59</v>
      </c>
    </row>
    <row r="28">
      <c r="A28" s="6" t="s">
        <v>29</v>
      </c>
      <c r="B28" s="7" t="s">
        <v>30</v>
      </c>
      <c r="C28" s="10">
        <f t="shared" si="1"/>
        <v>14</v>
      </c>
      <c r="D28" s="7" t="s">
        <v>10</v>
      </c>
      <c r="E28" s="10">
        <f t="shared" si="2"/>
        <v>2</v>
      </c>
      <c r="F28" s="8" t="str">
        <f>IFERROR(__xludf.DUMMYFUNCTION("JOIN("""",B28:E28)"),"E1/14/2")</f>
        <v>E1/14/2</v>
      </c>
      <c r="I28" s="7" t="s">
        <v>30</v>
      </c>
      <c r="J28" s="8">
        <f t="shared" si="3"/>
        <v>60</v>
      </c>
      <c r="K28" s="8" t="str">
        <f t="shared" si="4"/>
        <v>E1/60</v>
      </c>
    </row>
    <row r="29">
      <c r="A29" s="6" t="s">
        <v>29</v>
      </c>
      <c r="B29" s="7" t="s">
        <v>30</v>
      </c>
      <c r="C29" s="10">
        <f t="shared" si="1"/>
        <v>15</v>
      </c>
      <c r="D29" s="7" t="s">
        <v>10</v>
      </c>
      <c r="E29" s="10">
        <f t="shared" si="2"/>
        <v>1</v>
      </c>
      <c r="F29" s="8" t="str">
        <f>IFERROR(__xludf.DUMMYFUNCTION("JOIN("""",B29:E29)"),"E1/15/1")</f>
        <v>E1/15/1</v>
      </c>
      <c r="I29" s="7" t="s">
        <v>30</v>
      </c>
      <c r="J29" s="8">
        <f t="shared" si="3"/>
        <v>61</v>
      </c>
      <c r="K29" s="8" t="str">
        <f t="shared" si="4"/>
        <v>E1/61</v>
      </c>
    </row>
    <row r="30">
      <c r="A30" s="6" t="s">
        <v>29</v>
      </c>
      <c r="B30" s="7" t="s">
        <v>30</v>
      </c>
      <c r="C30" s="10">
        <f t="shared" si="1"/>
        <v>15</v>
      </c>
      <c r="D30" s="7" t="s">
        <v>10</v>
      </c>
      <c r="E30" s="10">
        <f t="shared" si="2"/>
        <v>2</v>
      </c>
      <c r="F30" s="8" t="str">
        <f>IFERROR(__xludf.DUMMYFUNCTION("JOIN("""",B30:E30)"),"E1/15/2")</f>
        <v>E1/15/2</v>
      </c>
      <c r="I30" s="7" t="s">
        <v>30</v>
      </c>
      <c r="J30" s="8">
        <f t="shared" si="3"/>
        <v>62</v>
      </c>
      <c r="K30" s="8" t="str">
        <f t="shared" si="4"/>
        <v>E1/62</v>
      </c>
    </row>
    <row r="31">
      <c r="A31" s="6" t="s">
        <v>29</v>
      </c>
      <c r="B31" s="7" t="s">
        <v>30</v>
      </c>
      <c r="C31" s="10">
        <f t="shared" si="1"/>
        <v>16</v>
      </c>
      <c r="D31" s="7" t="s">
        <v>10</v>
      </c>
      <c r="E31" s="10">
        <f t="shared" si="2"/>
        <v>1</v>
      </c>
      <c r="F31" s="8" t="str">
        <f>IFERROR(__xludf.DUMMYFUNCTION("JOIN("""",B31:E31)"),"E1/16/1")</f>
        <v>E1/16/1</v>
      </c>
      <c r="I31" s="7" t="s">
        <v>30</v>
      </c>
      <c r="J31" s="8">
        <f t="shared" si="3"/>
        <v>63</v>
      </c>
      <c r="K31" s="8" t="str">
        <f t="shared" si="4"/>
        <v>E1/63</v>
      </c>
    </row>
    <row r="32">
      <c r="A32" s="6" t="s">
        <v>29</v>
      </c>
      <c r="B32" s="7" t="s">
        <v>30</v>
      </c>
      <c r="C32" s="10">
        <f t="shared" si="1"/>
        <v>16</v>
      </c>
      <c r="D32" s="7" t="s">
        <v>10</v>
      </c>
      <c r="E32" s="10">
        <f t="shared" si="2"/>
        <v>2</v>
      </c>
      <c r="F32" s="8" t="str">
        <f>IFERROR(__xludf.DUMMYFUNCTION("JOIN("""",B32:E32)"),"E1/16/2")</f>
        <v>E1/16/2</v>
      </c>
      <c r="I32" s="7" t="s">
        <v>30</v>
      </c>
      <c r="J32" s="8">
        <f t="shared" si="3"/>
        <v>64</v>
      </c>
      <c r="K32" s="8" t="str">
        <f t="shared" si="4"/>
        <v>E1/64</v>
      </c>
    </row>
    <row r="33">
      <c r="A33" s="6" t="s">
        <v>29</v>
      </c>
      <c r="B33" s="7" t="s">
        <v>30</v>
      </c>
      <c r="C33" s="10">
        <f t="shared" si="1"/>
        <v>17</v>
      </c>
      <c r="D33" s="7" t="s">
        <v>10</v>
      </c>
      <c r="E33" s="10">
        <f t="shared" si="2"/>
        <v>1</v>
      </c>
      <c r="F33" s="8" t="str">
        <f>IFERROR(__xludf.DUMMYFUNCTION("JOIN("""",B33:E33)"),"E1/17/1")</f>
        <v>E1/17/1</v>
      </c>
    </row>
    <row r="34">
      <c r="A34" s="6" t="s">
        <v>29</v>
      </c>
      <c r="B34" s="7" t="s">
        <v>30</v>
      </c>
      <c r="C34" s="10">
        <f t="shared" si="1"/>
        <v>17</v>
      </c>
      <c r="D34" s="7" t="s">
        <v>10</v>
      </c>
      <c r="E34" s="10">
        <f t="shared" si="2"/>
        <v>2</v>
      </c>
      <c r="F34" s="8" t="str">
        <f>IFERROR(__xludf.DUMMYFUNCTION("JOIN("""",B34:E34)"),"E1/17/2")</f>
        <v>E1/17/2</v>
      </c>
    </row>
    <row r="35">
      <c r="A35" s="6" t="s">
        <v>29</v>
      </c>
      <c r="B35" s="7" t="s">
        <v>30</v>
      </c>
      <c r="C35" s="10">
        <f t="shared" si="1"/>
        <v>18</v>
      </c>
      <c r="D35" s="7" t="s">
        <v>10</v>
      </c>
      <c r="E35" s="10">
        <f t="shared" si="2"/>
        <v>1</v>
      </c>
      <c r="F35" s="8" t="str">
        <f>IFERROR(__xludf.DUMMYFUNCTION("JOIN("""",B35:E35)"),"E1/18/1")</f>
        <v>E1/18/1</v>
      </c>
    </row>
    <row r="36">
      <c r="A36" s="6" t="s">
        <v>29</v>
      </c>
      <c r="B36" s="7" t="s">
        <v>30</v>
      </c>
      <c r="C36" s="10">
        <f t="shared" si="1"/>
        <v>18</v>
      </c>
      <c r="D36" s="7" t="s">
        <v>10</v>
      </c>
      <c r="E36" s="10">
        <f t="shared" si="2"/>
        <v>2</v>
      </c>
      <c r="F36" s="8" t="str">
        <f>IFERROR(__xludf.DUMMYFUNCTION("JOIN("""",B36:E36)"),"E1/18/2")</f>
        <v>E1/18/2</v>
      </c>
    </row>
    <row r="37">
      <c r="A37" s="6" t="s">
        <v>29</v>
      </c>
      <c r="B37" s="7" t="s">
        <v>30</v>
      </c>
      <c r="C37" s="10">
        <f t="shared" si="1"/>
        <v>19</v>
      </c>
      <c r="D37" s="7" t="s">
        <v>10</v>
      </c>
      <c r="E37" s="10">
        <f t="shared" si="2"/>
        <v>1</v>
      </c>
      <c r="F37" s="8" t="str">
        <f>IFERROR(__xludf.DUMMYFUNCTION("JOIN("""",B37:E37)"),"E1/19/1")</f>
        <v>E1/19/1</v>
      </c>
    </row>
    <row r="38">
      <c r="A38" s="6" t="s">
        <v>29</v>
      </c>
      <c r="B38" s="7" t="s">
        <v>30</v>
      </c>
      <c r="C38" s="10">
        <f t="shared" si="1"/>
        <v>19</v>
      </c>
      <c r="D38" s="7" t="s">
        <v>10</v>
      </c>
      <c r="E38" s="10">
        <f t="shared" si="2"/>
        <v>2</v>
      </c>
      <c r="F38" s="8" t="str">
        <f>IFERROR(__xludf.DUMMYFUNCTION("JOIN("""",B38:E38)"),"E1/19/2")</f>
        <v>E1/19/2</v>
      </c>
    </row>
    <row r="39">
      <c r="A39" s="6" t="s">
        <v>29</v>
      </c>
      <c r="B39" s="7" t="s">
        <v>30</v>
      </c>
      <c r="C39" s="10">
        <f t="shared" si="1"/>
        <v>20</v>
      </c>
      <c r="D39" s="7" t="s">
        <v>10</v>
      </c>
      <c r="E39" s="10">
        <f t="shared" si="2"/>
        <v>1</v>
      </c>
      <c r="F39" s="8" t="str">
        <f>IFERROR(__xludf.DUMMYFUNCTION("JOIN("""",B39:E39)"),"E1/20/1")</f>
        <v>E1/20/1</v>
      </c>
    </row>
    <row r="40">
      <c r="A40" s="6" t="s">
        <v>29</v>
      </c>
      <c r="B40" s="7" t="s">
        <v>30</v>
      </c>
      <c r="C40" s="10">
        <f t="shared" si="1"/>
        <v>20</v>
      </c>
      <c r="D40" s="7" t="s">
        <v>10</v>
      </c>
      <c r="E40" s="10">
        <f t="shared" si="2"/>
        <v>2</v>
      </c>
      <c r="F40" s="8" t="str">
        <f>IFERROR(__xludf.DUMMYFUNCTION("JOIN("""",B40:E40)"),"E1/20/2")</f>
        <v>E1/20/2</v>
      </c>
    </row>
    <row r="41">
      <c r="A41" s="6" t="s">
        <v>29</v>
      </c>
      <c r="B41" s="7" t="s">
        <v>30</v>
      </c>
      <c r="C41" s="10">
        <f t="shared" si="1"/>
        <v>21</v>
      </c>
      <c r="D41" s="7" t="s">
        <v>10</v>
      </c>
      <c r="E41" s="10">
        <f t="shared" si="2"/>
        <v>1</v>
      </c>
      <c r="F41" s="8" t="str">
        <f>IFERROR(__xludf.DUMMYFUNCTION("JOIN("""",B41:E41)"),"E1/21/1")</f>
        <v>E1/21/1</v>
      </c>
    </row>
    <row r="42">
      <c r="A42" s="6" t="s">
        <v>29</v>
      </c>
      <c r="B42" s="7" t="s">
        <v>30</v>
      </c>
      <c r="C42" s="10">
        <f t="shared" si="1"/>
        <v>21</v>
      </c>
      <c r="D42" s="7" t="s">
        <v>10</v>
      </c>
      <c r="E42" s="10">
        <f t="shared" si="2"/>
        <v>2</v>
      </c>
      <c r="F42" s="8" t="str">
        <f>IFERROR(__xludf.DUMMYFUNCTION("JOIN("""",B42:E42)"),"E1/21/2")</f>
        <v>E1/21/2</v>
      </c>
    </row>
    <row r="43">
      <c r="A43" s="6" t="s">
        <v>29</v>
      </c>
      <c r="B43" s="7" t="s">
        <v>30</v>
      </c>
      <c r="C43" s="10">
        <f t="shared" si="1"/>
        <v>22</v>
      </c>
      <c r="D43" s="7" t="s">
        <v>10</v>
      </c>
      <c r="E43" s="10">
        <f t="shared" si="2"/>
        <v>1</v>
      </c>
      <c r="F43" s="8" t="str">
        <f>IFERROR(__xludf.DUMMYFUNCTION("JOIN("""",B43:E43)"),"E1/22/1")</f>
        <v>E1/22/1</v>
      </c>
    </row>
    <row r="44">
      <c r="A44" s="6" t="s">
        <v>29</v>
      </c>
      <c r="B44" s="7" t="s">
        <v>30</v>
      </c>
      <c r="C44" s="10">
        <f t="shared" si="1"/>
        <v>22</v>
      </c>
      <c r="D44" s="7" t="s">
        <v>10</v>
      </c>
      <c r="E44" s="10">
        <f t="shared" si="2"/>
        <v>2</v>
      </c>
      <c r="F44" s="8" t="str">
        <f>IFERROR(__xludf.DUMMYFUNCTION("JOIN("""",B44:E44)"),"E1/22/2")</f>
        <v>E1/22/2</v>
      </c>
    </row>
    <row r="45">
      <c r="A45" s="6" t="s">
        <v>29</v>
      </c>
      <c r="B45" s="7" t="s">
        <v>30</v>
      </c>
      <c r="C45" s="10">
        <f t="shared" si="1"/>
        <v>23</v>
      </c>
      <c r="D45" s="7" t="s">
        <v>10</v>
      </c>
      <c r="E45" s="10">
        <f t="shared" si="2"/>
        <v>1</v>
      </c>
      <c r="F45" s="8" t="str">
        <f>IFERROR(__xludf.DUMMYFUNCTION("JOIN("""",B45:E45)"),"E1/23/1")</f>
        <v>E1/23/1</v>
      </c>
    </row>
    <row r="46">
      <c r="A46" s="6" t="s">
        <v>29</v>
      </c>
      <c r="B46" s="7" t="s">
        <v>30</v>
      </c>
      <c r="C46" s="10">
        <f t="shared" si="1"/>
        <v>23</v>
      </c>
      <c r="D46" s="7" t="s">
        <v>10</v>
      </c>
      <c r="E46" s="10">
        <f t="shared" si="2"/>
        <v>2</v>
      </c>
      <c r="F46" s="8" t="str">
        <f>IFERROR(__xludf.DUMMYFUNCTION("JOIN("""",B46:E46)"),"E1/23/2")</f>
        <v>E1/23/2</v>
      </c>
    </row>
    <row r="47">
      <c r="A47" s="6" t="s">
        <v>29</v>
      </c>
      <c r="B47" s="7" t="s">
        <v>30</v>
      </c>
      <c r="C47" s="10">
        <f t="shared" si="1"/>
        <v>24</v>
      </c>
      <c r="D47" s="7" t="s">
        <v>10</v>
      </c>
      <c r="E47" s="10">
        <f t="shared" si="2"/>
        <v>1</v>
      </c>
      <c r="F47" s="8" t="str">
        <f>IFERROR(__xludf.DUMMYFUNCTION("JOIN("""",B47:E47)"),"E1/24/1")</f>
        <v>E1/24/1</v>
      </c>
    </row>
    <row r="48">
      <c r="A48" s="6" t="s">
        <v>29</v>
      </c>
      <c r="B48" s="7" t="s">
        <v>30</v>
      </c>
      <c r="C48" s="10">
        <f t="shared" si="1"/>
        <v>24</v>
      </c>
      <c r="D48" s="7" t="s">
        <v>10</v>
      </c>
      <c r="E48" s="10">
        <f t="shared" si="2"/>
        <v>2</v>
      </c>
      <c r="F48" s="8" t="str">
        <f>IFERROR(__xludf.DUMMYFUNCTION("JOIN("""",B48:E48)"),"E1/24/2")</f>
        <v>E1/24/2</v>
      </c>
    </row>
    <row r="49">
      <c r="A49" s="6" t="s">
        <v>29</v>
      </c>
      <c r="B49" s="7" t="s">
        <v>30</v>
      </c>
      <c r="C49" s="10">
        <f t="shared" si="1"/>
        <v>25</v>
      </c>
      <c r="D49" s="7" t="s">
        <v>10</v>
      </c>
      <c r="E49" s="10">
        <f t="shared" si="2"/>
        <v>1</v>
      </c>
      <c r="F49" s="8" t="str">
        <f>IFERROR(__xludf.DUMMYFUNCTION("JOIN("""",B49:E49)"),"E1/25/1")</f>
        <v>E1/25/1</v>
      </c>
    </row>
    <row r="50">
      <c r="A50" s="6" t="s">
        <v>29</v>
      </c>
      <c r="B50" s="7" t="s">
        <v>30</v>
      </c>
      <c r="C50" s="10">
        <f t="shared" si="1"/>
        <v>25</v>
      </c>
      <c r="D50" s="7" t="s">
        <v>10</v>
      </c>
      <c r="E50" s="10">
        <f t="shared" si="2"/>
        <v>2</v>
      </c>
      <c r="F50" s="8" t="str">
        <f>IFERROR(__xludf.DUMMYFUNCTION("JOIN("""",B50:E50)"),"E1/25/2")</f>
        <v>E1/25/2</v>
      </c>
    </row>
    <row r="51">
      <c r="A51" s="6" t="s">
        <v>29</v>
      </c>
      <c r="B51" s="7" t="s">
        <v>30</v>
      </c>
      <c r="C51" s="10">
        <f t="shared" si="1"/>
        <v>26</v>
      </c>
      <c r="D51" s="7" t="s">
        <v>10</v>
      </c>
      <c r="E51" s="10">
        <f t="shared" si="2"/>
        <v>1</v>
      </c>
      <c r="F51" s="8" t="str">
        <f>IFERROR(__xludf.DUMMYFUNCTION("JOIN("""",B51:E51)"),"E1/26/1")</f>
        <v>E1/26/1</v>
      </c>
    </row>
    <row r="52">
      <c r="A52" s="6" t="s">
        <v>29</v>
      </c>
      <c r="B52" s="7" t="s">
        <v>30</v>
      </c>
      <c r="C52" s="10">
        <f t="shared" si="1"/>
        <v>26</v>
      </c>
      <c r="D52" s="7" t="s">
        <v>10</v>
      </c>
      <c r="E52" s="10">
        <f t="shared" si="2"/>
        <v>2</v>
      </c>
      <c r="F52" s="8" t="str">
        <f>IFERROR(__xludf.DUMMYFUNCTION("JOIN("""",B52:E52)"),"E1/26/2")</f>
        <v>E1/26/2</v>
      </c>
    </row>
    <row r="53">
      <c r="A53" s="6" t="s">
        <v>29</v>
      </c>
      <c r="B53" s="7" t="s">
        <v>30</v>
      </c>
      <c r="C53" s="10">
        <f t="shared" si="1"/>
        <v>27</v>
      </c>
      <c r="D53" s="7" t="s">
        <v>10</v>
      </c>
      <c r="E53" s="10">
        <f t="shared" si="2"/>
        <v>1</v>
      </c>
      <c r="F53" s="8" t="str">
        <f>IFERROR(__xludf.DUMMYFUNCTION("JOIN("""",B53:E53)"),"E1/27/1")</f>
        <v>E1/27/1</v>
      </c>
    </row>
    <row r="54">
      <c r="A54" s="6" t="s">
        <v>29</v>
      </c>
      <c r="B54" s="7" t="s">
        <v>30</v>
      </c>
      <c r="C54" s="10">
        <f t="shared" si="1"/>
        <v>27</v>
      </c>
      <c r="D54" s="7" t="s">
        <v>10</v>
      </c>
      <c r="E54" s="10">
        <f t="shared" si="2"/>
        <v>2</v>
      </c>
      <c r="F54" s="8" t="str">
        <f>IFERROR(__xludf.DUMMYFUNCTION("JOIN("""",B54:E54)"),"E1/27/2")</f>
        <v>E1/27/2</v>
      </c>
    </row>
    <row r="55">
      <c r="A55" s="6" t="s">
        <v>29</v>
      </c>
      <c r="B55" s="7" t="s">
        <v>30</v>
      </c>
      <c r="C55" s="10">
        <f t="shared" si="1"/>
        <v>28</v>
      </c>
      <c r="D55" s="7" t="s">
        <v>10</v>
      </c>
      <c r="E55" s="10">
        <f t="shared" si="2"/>
        <v>1</v>
      </c>
      <c r="F55" s="8" t="str">
        <f>IFERROR(__xludf.DUMMYFUNCTION("JOIN("""",B55:E55)"),"E1/28/1")</f>
        <v>E1/28/1</v>
      </c>
    </row>
    <row r="56">
      <c r="A56" s="6" t="s">
        <v>29</v>
      </c>
      <c r="B56" s="7" t="s">
        <v>30</v>
      </c>
      <c r="C56" s="10">
        <f t="shared" si="1"/>
        <v>28</v>
      </c>
      <c r="D56" s="7" t="s">
        <v>10</v>
      </c>
      <c r="E56" s="10">
        <f t="shared" si="2"/>
        <v>2</v>
      </c>
      <c r="F56" s="8" t="str">
        <f>IFERROR(__xludf.DUMMYFUNCTION("JOIN("""",B56:E56)"),"E1/28/2")</f>
        <v>E1/28/2</v>
      </c>
    </row>
    <row r="57">
      <c r="A57" s="6" t="s">
        <v>29</v>
      </c>
      <c r="B57" s="7" t="s">
        <v>30</v>
      </c>
      <c r="C57" s="10">
        <f t="shared" si="1"/>
        <v>29</v>
      </c>
      <c r="D57" s="7" t="s">
        <v>10</v>
      </c>
      <c r="E57" s="10">
        <f t="shared" si="2"/>
        <v>1</v>
      </c>
      <c r="F57" s="8" t="str">
        <f>IFERROR(__xludf.DUMMYFUNCTION("JOIN("""",B57:E57)"),"E1/29/1")</f>
        <v>E1/29/1</v>
      </c>
    </row>
    <row r="58">
      <c r="A58" s="6" t="s">
        <v>29</v>
      </c>
      <c r="B58" s="7" t="s">
        <v>30</v>
      </c>
      <c r="C58" s="10">
        <f t="shared" si="1"/>
        <v>29</v>
      </c>
      <c r="D58" s="7" t="s">
        <v>10</v>
      </c>
      <c r="E58" s="10">
        <f t="shared" si="2"/>
        <v>2</v>
      </c>
      <c r="F58" s="8" t="str">
        <f>IFERROR(__xludf.DUMMYFUNCTION("JOIN("""",B58:E58)"),"E1/29/2")</f>
        <v>E1/29/2</v>
      </c>
    </row>
    <row r="59">
      <c r="A59" s="6" t="s">
        <v>29</v>
      </c>
      <c r="B59" s="7" t="s">
        <v>30</v>
      </c>
      <c r="C59" s="10">
        <f t="shared" si="1"/>
        <v>30</v>
      </c>
      <c r="D59" s="7" t="s">
        <v>10</v>
      </c>
      <c r="E59" s="10">
        <f t="shared" si="2"/>
        <v>1</v>
      </c>
      <c r="F59" s="8" t="str">
        <f>IFERROR(__xludf.DUMMYFUNCTION("JOIN("""",B59:E59)"),"E1/30/1")</f>
        <v>E1/30/1</v>
      </c>
    </row>
    <row r="60">
      <c r="A60" s="6" t="s">
        <v>29</v>
      </c>
      <c r="B60" s="7" t="s">
        <v>30</v>
      </c>
      <c r="C60" s="10">
        <f t="shared" si="1"/>
        <v>30</v>
      </c>
      <c r="D60" s="7" t="s">
        <v>10</v>
      </c>
      <c r="E60" s="10">
        <f t="shared" si="2"/>
        <v>2</v>
      </c>
      <c r="F60" s="8" t="str">
        <f>IFERROR(__xludf.DUMMYFUNCTION("JOIN("""",B60:E60)"),"E1/30/2")</f>
        <v>E1/30/2</v>
      </c>
    </row>
    <row r="61">
      <c r="A61" s="6" t="s">
        <v>29</v>
      </c>
      <c r="B61" s="7" t="s">
        <v>30</v>
      </c>
      <c r="C61" s="10">
        <f t="shared" si="1"/>
        <v>31</v>
      </c>
      <c r="D61" s="7" t="s">
        <v>10</v>
      </c>
      <c r="E61" s="10">
        <f t="shared" si="2"/>
        <v>1</v>
      </c>
      <c r="F61" s="8" t="str">
        <f>IFERROR(__xludf.DUMMYFUNCTION("JOIN("""",B61:E61)"),"E1/31/1")</f>
        <v>E1/31/1</v>
      </c>
    </row>
    <row r="62">
      <c r="A62" s="6" t="s">
        <v>29</v>
      </c>
      <c r="B62" s="7" t="s">
        <v>30</v>
      </c>
      <c r="C62" s="10">
        <f t="shared" si="1"/>
        <v>31</v>
      </c>
      <c r="D62" s="7" t="s">
        <v>10</v>
      </c>
      <c r="E62" s="10">
        <f t="shared" si="2"/>
        <v>2</v>
      </c>
      <c r="F62" s="8" t="str">
        <f>IFERROR(__xludf.DUMMYFUNCTION("JOIN("""",B62:E62)"),"E1/31/2")</f>
        <v>E1/31/2</v>
      </c>
    </row>
    <row r="63">
      <c r="A63" s="6" t="s">
        <v>29</v>
      </c>
      <c r="B63" s="7" t="s">
        <v>30</v>
      </c>
      <c r="C63" s="10">
        <f t="shared" si="1"/>
        <v>32</v>
      </c>
      <c r="D63" s="7" t="s">
        <v>10</v>
      </c>
      <c r="E63" s="10">
        <f t="shared" si="2"/>
        <v>1</v>
      </c>
      <c r="F63" s="8" t="str">
        <f>IFERROR(__xludf.DUMMYFUNCTION("JOIN("""",B63:E63)"),"E1/32/1")</f>
        <v>E1/32/1</v>
      </c>
    </row>
    <row r="64">
      <c r="A64" s="6" t="s">
        <v>29</v>
      </c>
      <c r="B64" s="7" t="s">
        <v>30</v>
      </c>
      <c r="C64" s="10">
        <f t="shared" si="1"/>
        <v>32</v>
      </c>
      <c r="D64" s="7" t="s">
        <v>10</v>
      </c>
      <c r="E64" s="10">
        <f t="shared" si="2"/>
        <v>2</v>
      </c>
      <c r="F64" s="8" t="str">
        <f>IFERROR(__xludf.DUMMYFUNCTION("JOIN("""",B64:E64)"),"E1/32/2")</f>
        <v>E1/32/2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31</v>
      </c>
      <c r="B1" s="7" t="s">
        <v>30</v>
      </c>
      <c r="C1" s="8">
        <f t="shared" ref="C1:C64" si="1">ROW()</f>
        <v>1</v>
      </c>
      <c r="D1" s="8" t="str">
        <f t="shared" ref="D1:D64" si="2">B1&amp;C1</f>
        <v>E1/1</v>
      </c>
    </row>
    <row r="2">
      <c r="A2" s="6" t="s">
        <v>31</v>
      </c>
      <c r="B2" s="7" t="s">
        <v>30</v>
      </c>
      <c r="C2" s="8">
        <f t="shared" si="1"/>
        <v>2</v>
      </c>
      <c r="D2" s="8" t="str">
        <f t="shared" si="2"/>
        <v>E1/2</v>
      </c>
    </row>
    <row r="3">
      <c r="A3" s="6" t="s">
        <v>31</v>
      </c>
      <c r="B3" s="7" t="s">
        <v>30</v>
      </c>
      <c r="C3" s="8">
        <f t="shared" si="1"/>
        <v>3</v>
      </c>
      <c r="D3" s="8" t="str">
        <f t="shared" si="2"/>
        <v>E1/3</v>
      </c>
    </row>
    <row r="4">
      <c r="A4" s="6" t="s">
        <v>31</v>
      </c>
      <c r="B4" s="7" t="s">
        <v>30</v>
      </c>
      <c r="C4" s="8">
        <f t="shared" si="1"/>
        <v>4</v>
      </c>
      <c r="D4" s="8" t="str">
        <f t="shared" si="2"/>
        <v>E1/4</v>
      </c>
    </row>
    <row r="5">
      <c r="A5" s="6" t="s">
        <v>31</v>
      </c>
      <c r="B5" s="7" t="s">
        <v>30</v>
      </c>
      <c r="C5" s="8">
        <f t="shared" si="1"/>
        <v>5</v>
      </c>
      <c r="D5" s="8" t="str">
        <f t="shared" si="2"/>
        <v>E1/5</v>
      </c>
    </row>
    <row r="6">
      <c r="A6" s="6" t="s">
        <v>31</v>
      </c>
      <c r="B6" s="7" t="s">
        <v>30</v>
      </c>
      <c r="C6" s="8">
        <f t="shared" si="1"/>
        <v>6</v>
      </c>
      <c r="D6" s="8" t="str">
        <f t="shared" si="2"/>
        <v>E1/6</v>
      </c>
    </row>
    <row r="7">
      <c r="A7" s="6" t="s">
        <v>31</v>
      </c>
      <c r="B7" s="7" t="s">
        <v>30</v>
      </c>
      <c r="C7" s="8">
        <f t="shared" si="1"/>
        <v>7</v>
      </c>
      <c r="D7" s="8" t="str">
        <f t="shared" si="2"/>
        <v>E1/7</v>
      </c>
    </row>
    <row r="8">
      <c r="A8" s="6" t="s">
        <v>31</v>
      </c>
      <c r="B8" s="7" t="s">
        <v>30</v>
      </c>
      <c r="C8" s="8">
        <f t="shared" si="1"/>
        <v>8</v>
      </c>
      <c r="D8" s="8" t="str">
        <f t="shared" si="2"/>
        <v>E1/8</v>
      </c>
    </row>
    <row r="9">
      <c r="A9" s="6" t="s">
        <v>31</v>
      </c>
      <c r="B9" s="7" t="s">
        <v>30</v>
      </c>
      <c r="C9" s="8">
        <f t="shared" si="1"/>
        <v>9</v>
      </c>
      <c r="D9" s="8" t="str">
        <f t="shared" si="2"/>
        <v>E1/9</v>
      </c>
    </row>
    <row r="10">
      <c r="A10" s="6" t="s">
        <v>31</v>
      </c>
      <c r="B10" s="7" t="s">
        <v>30</v>
      </c>
      <c r="C10" s="8">
        <f t="shared" si="1"/>
        <v>10</v>
      </c>
      <c r="D10" s="8" t="str">
        <f t="shared" si="2"/>
        <v>E1/10</v>
      </c>
    </row>
    <row r="11">
      <c r="A11" s="6" t="s">
        <v>31</v>
      </c>
      <c r="B11" s="7" t="s">
        <v>30</v>
      </c>
      <c r="C11" s="8">
        <f t="shared" si="1"/>
        <v>11</v>
      </c>
      <c r="D11" s="8" t="str">
        <f t="shared" si="2"/>
        <v>E1/11</v>
      </c>
    </row>
    <row r="12">
      <c r="A12" s="6" t="s">
        <v>31</v>
      </c>
      <c r="B12" s="7" t="s">
        <v>30</v>
      </c>
      <c r="C12" s="8">
        <f t="shared" si="1"/>
        <v>12</v>
      </c>
      <c r="D12" s="8" t="str">
        <f t="shared" si="2"/>
        <v>E1/12</v>
      </c>
    </row>
    <row r="13">
      <c r="A13" s="6" t="s">
        <v>31</v>
      </c>
      <c r="B13" s="7" t="s">
        <v>30</v>
      </c>
      <c r="C13" s="8">
        <f t="shared" si="1"/>
        <v>13</v>
      </c>
      <c r="D13" s="8" t="str">
        <f t="shared" si="2"/>
        <v>E1/13</v>
      </c>
    </row>
    <row r="14">
      <c r="A14" s="6" t="s">
        <v>31</v>
      </c>
      <c r="B14" s="7" t="s">
        <v>30</v>
      </c>
      <c r="C14" s="8">
        <f t="shared" si="1"/>
        <v>14</v>
      </c>
      <c r="D14" s="8" t="str">
        <f t="shared" si="2"/>
        <v>E1/14</v>
      </c>
    </row>
    <row r="15">
      <c r="A15" s="6" t="s">
        <v>31</v>
      </c>
      <c r="B15" s="7" t="s">
        <v>30</v>
      </c>
      <c r="C15" s="8">
        <f t="shared" si="1"/>
        <v>15</v>
      </c>
      <c r="D15" s="8" t="str">
        <f t="shared" si="2"/>
        <v>E1/15</v>
      </c>
    </row>
    <row r="16">
      <c r="A16" s="6" t="s">
        <v>31</v>
      </c>
      <c r="B16" s="7" t="s">
        <v>30</v>
      </c>
      <c r="C16" s="8">
        <f t="shared" si="1"/>
        <v>16</v>
      </c>
      <c r="D16" s="8" t="str">
        <f t="shared" si="2"/>
        <v>E1/16</v>
      </c>
    </row>
    <row r="17">
      <c r="A17" s="6" t="s">
        <v>31</v>
      </c>
      <c r="B17" s="7" t="s">
        <v>30</v>
      </c>
      <c r="C17" s="8">
        <f t="shared" si="1"/>
        <v>17</v>
      </c>
      <c r="D17" s="8" t="str">
        <f t="shared" si="2"/>
        <v>E1/17</v>
      </c>
    </row>
    <row r="18">
      <c r="A18" s="6" t="s">
        <v>31</v>
      </c>
      <c r="B18" s="7" t="s">
        <v>30</v>
      </c>
      <c r="C18" s="8">
        <f t="shared" si="1"/>
        <v>18</v>
      </c>
      <c r="D18" s="8" t="str">
        <f t="shared" si="2"/>
        <v>E1/18</v>
      </c>
    </row>
    <row r="19">
      <c r="A19" s="6" t="s">
        <v>31</v>
      </c>
      <c r="B19" s="7" t="s">
        <v>30</v>
      </c>
      <c r="C19" s="8">
        <f t="shared" si="1"/>
        <v>19</v>
      </c>
      <c r="D19" s="8" t="str">
        <f t="shared" si="2"/>
        <v>E1/19</v>
      </c>
    </row>
    <row r="20">
      <c r="A20" s="6" t="s">
        <v>31</v>
      </c>
      <c r="B20" s="7" t="s">
        <v>30</v>
      </c>
      <c r="C20" s="8">
        <f t="shared" si="1"/>
        <v>20</v>
      </c>
      <c r="D20" s="8" t="str">
        <f t="shared" si="2"/>
        <v>E1/20</v>
      </c>
    </row>
    <row r="21">
      <c r="A21" s="6" t="s">
        <v>31</v>
      </c>
      <c r="B21" s="7" t="s">
        <v>30</v>
      </c>
      <c r="C21" s="8">
        <f t="shared" si="1"/>
        <v>21</v>
      </c>
      <c r="D21" s="8" t="str">
        <f t="shared" si="2"/>
        <v>E1/21</v>
      </c>
    </row>
    <row r="22">
      <c r="A22" s="6" t="s">
        <v>31</v>
      </c>
      <c r="B22" s="7" t="s">
        <v>30</v>
      </c>
      <c r="C22" s="8">
        <f t="shared" si="1"/>
        <v>22</v>
      </c>
      <c r="D22" s="8" t="str">
        <f t="shared" si="2"/>
        <v>E1/22</v>
      </c>
    </row>
    <row r="23">
      <c r="A23" s="6" t="s">
        <v>31</v>
      </c>
      <c r="B23" s="7" t="s">
        <v>30</v>
      </c>
      <c r="C23" s="8">
        <f t="shared" si="1"/>
        <v>23</v>
      </c>
      <c r="D23" s="8" t="str">
        <f t="shared" si="2"/>
        <v>E1/23</v>
      </c>
    </row>
    <row r="24">
      <c r="A24" s="6" t="s">
        <v>31</v>
      </c>
      <c r="B24" s="7" t="s">
        <v>30</v>
      </c>
      <c r="C24" s="8">
        <f t="shared" si="1"/>
        <v>24</v>
      </c>
      <c r="D24" s="8" t="str">
        <f t="shared" si="2"/>
        <v>E1/24</v>
      </c>
    </row>
    <row r="25">
      <c r="A25" s="6" t="s">
        <v>31</v>
      </c>
      <c r="B25" s="7" t="s">
        <v>30</v>
      </c>
      <c r="C25" s="8">
        <f t="shared" si="1"/>
        <v>25</v>
      </c>
      <c r="D25" s="8" t="str">
        <f t="shared" si="2"/>
        <v>E1/25</v>
      </c>
    </row>
    <row r="26">
      <c r="A26" s="6" t="s">
        <v>31</v>
      </c>
      <c r="B26" s="7" t="s">
        <v>30</v>
      </c>
      <c r="C26" s="8">
        <f t="shared" si="1"/>
        <v>26</v>
      </c>
      <c r="D26" s="8" t="str">
        <f t="shared" si="2"/>
        <v>E1/26</v>
      </c>
    </row>
    <row r="27">
      <c r="A27" s="6" t="s">
        <v>31</v>
      </c>
      <c r="B27" s="7" t="s">
        <v>30</v>
      </c>
      <c r="C27" s="8">
        <f t="shared" si="1"/>
        <v>27</v>
      </c>
      <c r="D27" s="8" t="str">
        <f t="shared" si="2"/>
        <v>E1/27</v>
      </c>
    </row>
    <row r="28">
      <c r="A28" s="6" t="s">
        <v>31</v>
      </c>
      <c r="B28" s="7" t="s">
        <v>30</v>
      </c>
      <c r="C28" s="8">
        <f t="shared" si="1"/>
        <v>28</v>
      </c>
      <c r="D28" s="8" t="str">
        <f t="shared" si="2"/>
        <v>E1/28</v>
      </c>
    </row>
    <row r="29">
      <c r="A29" s="6" t="s">
        <v>31</v>
      </c>
      <c r="B29" s="7" t="s">
        <v>30</v>
      </c>
      <c r="C29" s="8">
        <f t="shared" si="1"/>
        <v>29</v>
      </c>
      <c r="D29" s="8" t="str">
        <f t="shared" si="2"/>
        <v>E1/29</v>
      </c>
    </row>
    <row r="30">
      <c r="A30" s="6" t="s">
        <v>31</v>
      </c>
      <c r="B30" s="7" t="s">
        <v>30</v>
      </c>
      <c r="C30" s="8">
        <f t="shared" si="1"/>
        <v>30</v>
      </c>
      <c r="D30" s="8" t="str">
        <f t="shared" si="2"/>
        <v>E1/30</v>
      </c>
    </row>
    <row r="31">
      <c r="A31" s="6" t="s">
        <v>31</v>
      </c>
      <c r="B31" s="7" t="s">
        <v>30</v>
      </c>
      <c r="C31" s="8">
        <f t="shared" si="1"/>
        <v>31</v>
      </c>
      <c r="D31" s="8" t="str">
        <f t="shared" si="2"/>
        <v>E1/31</v>
      </c>
    </row>
    <row r="32">
      <c r="A32" s="6" t="s">
        <v>31</v>
      </c>
      <c r="B32" s="7" t="s">
        <v>30</v>
      </c>
      <c r="C32" s="8">
        <f t="shared" si="1"/>
        <v>32</v>
      </c>
      <c r="D32" s="8" t="str">
        <f t="shared" si="2"/>
        <v>E1/32</v>
      </c>
    </row>
    <row r="33">
      <c r="A33" s="6" t="s">
        <v>31</v>
      </c>
      <c r="B33" s="7" t="s">
        <v>30</v>
      </c>
      <c r="C33" s="8">
        <f t="shared" si="1"/>
        <v>33</v>
      </c>
      <c r="D33" s="8" t="str">
        <f t="shared" si="2"/>
        <v>E1/33</v>
      </c>
    </row>
    <row r="34">
      <c r="A34" s="6" t="s">
        <v>31</v>
      </c>
      <c r="B34" s="7" t="s">
        <v>30</v>
      </c>
      <c r="C34" s="8">
        <f t="shared" si="1"/>
        <v>34</v>
      </c>
      <c r="D34" s="8" t="str">
        <f t="shared" si="2"/>
        <v>E1/34</v>
      </c>
    </row>
    <row r="35">
      <c r="A35" s="6" t="s">
        <v>31</v>
      </c>
      <c r="B35" s="7" t="s">
        <v>30</v>
      </c>
      <c r="C35" s="8">
        <f t="shared" si="1"/>
        <v>35</v>
      </c>
      <c r="D35" s="8" t="str">
        <f t="shared" si="2"/>
        <v>E1/35</v>
      </c>
    </row>
    <row r="36">
      <c r="A36" s="6" t="s">
        <v>31</v>
      </c>
      <c r="B36" s="7" t="s">
        <v>30</v>
      </c>
      <c r="C36" s="8">
        <f t="shared" si="1"/>
        <v>36</v>
      </c>
      <c r="D36" s="8" t="str">
        <f t="shared" si="2"/>
        <v>E1/36</v>
      </c>
    </row>
    <row r="37">
      <c r="A37" s="6" t="s">
        <v>31</v>
      </c>
      <c r="B37" s="7" t="s">
        <v>30</v>
      </c>
      <c r="C37" s="8">
        <f t="shared" si="1"/>
        <v>37</v>
      </c>
      <c r="D37" s="8" t="str">
        <f t="shared" si="2"/>
        <v>E1/37</v>
      </c>
    </row>
    <row r="38">
      <c r="A38" s="6" t="s">
        <v>31</v>
      </c>
      <c r="B38" s="7" t="s">
        <v>30</v>
      </c>
      <c r="C38" s="8">
        <f t="shared" si="1"/>
        <v>38</v>
      </c>
      <c r="D38" s="8" t="str">
        <f t="shared" si="2"/>
        <v>E1/38</v>
      </c>
    </row>
    <row r="39">
      <c r="A39" s="6" t="s">
        <v>31</v>
      </c>
      <c r="B39" s="7" t="s">
        <v>30</v>
      </c>
      <c r="C39" s="8">
        <f t="shared" si="1"/>
        <v>39</v>
      </c>
      <c r="D39" s="8" t="str">
        <f t="shared" si="2"/>
        <v>E1/39</v>
      </c>
    </row>
    <row r="40">
      <c r="A40" s="6" t="s">
        <v>31</v>
      </c>
      <c r="B40" s="7" t="s">
        <v>30</v>
      </c>
      <c r="C40" s="8">
        <f t="shared" si="1"/>
        <v>40</v>
      </c>
      <c r="D40" s="8" t="str">
        <f t="shared" si="2"/>
        <v>E1/40</v>
      </c>
    </row>
    <row r="41">
      <c r="A41" s="6" t="s">
        <v>31</v>
      </c>
      <c r="B41" s="7" t="s">
        <v>30</v>
      </c>
      <c r="C41" s="8">
        <f t="shared" si="1"/>
        <v>41</v>
      </c>
      <c r="D41" s="8" t="str">
        <f t="shared" si="2"/>
        <v>E1/41</v>
      </c>
    </row>
    <row r="42">
      <c r="A42" s="6" t="s">
        <v>31</v>
      </c>
      <c r="B42" s="7" t="s">
        <v>30</v>
      </c>
      <c r="C42" s="8">
        <f t="shared" si="1"/>
        <v>42</v>
      </c>
      <c r="D42" s="8" t="str">
        <f t="shared" si="2"/>
        <v>E1/42</v>
      </c>
    </row>
    <row r="43">
      <c r="A43" s="6" t="s">
        <v>31</v>
      </c>
      <c r="B43" s="7" t="s">
        <v>30</v>
      </c>
      <c r="C43" s="8">
        <f t="shared" si="1"/>
        <v>43</v>
      </c>
      <c r="D43" s="8" t="str">
        <f t="shared" si="2"/>
        <v>E1/43</v>
      </c>
    </row>
    <row r="44">
      <c r="A44" s="6" t="s">
        <v>31</v>
      </c>
      <c r="B44" s="7" t="s">
        <v>30</v>
      </c>
      <c r="C44" s="8">
        <f t="shared" si="1"/>
        <v>44</v>
      </c>
      <c r="D44" s="8" t="str">
        <f t="shared" si="2"/>
        <v>E1/44</v>
      </c>
    </row>
    <row r="45">
      <c r="A45" s="6" t="s">
        <v>31</v>
      </c>
      <c r="B45" s="7" t="s">
        <v>30</v>
      </c>
      <c r="C45" s="8">
        <f t="shared" si="1"/>
        <v>45</v>
      </c>
      <c r="D45" s="8" t="str">
        <f t="shared" si="2"/>
        <v>E1/45</v>
      </c>
    </row>
    <row r="46">
      <c r="A46" s="6" t="s">
        <v>31</v>
      </c>
      <c r="B46" s="7" t="s">
        <v>30</v>
      </c>
      <c r="C46" s="8">
        <f t="shared" si="1"/>
        <v>46</v>
      </c>
      <c r="D46" s="8" t="str">
        <f t="shared" si="2"/>
        <v>E1/46</v>
      </c>
    </row>
    <row r="47">
      <c r="A47" s="6" t="s">
        <v>31</v>
      </c>
      <c r="B47" s="7" t="s">
        <v>30</v>
      </c>
      <c r="C47" s="8">
        <f t="shared" si="1"/>
        <v>47</v>
      </c>
      <c r="D47" s="8" t="str">
        <f t="shared" si="2"/>
        <v>E1/47</v>
      </c>
    </row>
    <row r="48">
      <c r="A48" s="6" t="s">
        <v>31</v>
      </c>
      <c r="B48" s="7" t="s">
        <v>30</v>
      </c>
      <c r="C48" s="8">
        <f t="shared" si="1"/>
        <v>48</v>
      </c>
      <c r="D48" s="8" t="str">
        <f t="shared" si="2"/>
        <v>E1/48</v>
      </c>
    </row>
    <row r="49">
      <c r="A49" s="6" t="s">
        <v>31</v>
      </c>
      <c r="B49" s="7" t="s">
        <v>30</v>
      </c>
      <c r="C49" s="8">
        <f t="shared" si="1"/>
        <v>49</v>
      </c>
      <c r="D49" s="8" t="str">
        <f t="shared" si="2"/>
        <v>E1/49</v>
      </c>
    </row>
    <row r="50">
      <c r="A50" s="6" t="s">
        <v>31</v>
      </c>
      <c r="B50" s="7" t="s">
        <v>30</v>
      </c>
      <c r="C50" s="8">
        <f t="shared" si="1"/>
        <v>50</v>
      </c>
      <c r="D50" s="8" t="str">
        <f t="shared" si="2"/>
        <v>E1/50</v>
      </c>
    </row>
    <row r="51">
      <c r="A51" s="6" t="s">
        <v>31</v>
      </c>
      <c r="B51" s="7" t="s">
        <v>30</v>
      </c>
      <c r="C51" s="8">
        <f t="shared" si="1"/>
        <v>51</v>
      </c>
      <c r="D51" s="8" t="str">
        <f t="shared" si="2"/>
        <v>E1/51</v>
      </c>
    </row>
    <row r="52">
      <c r="A52" s="6" t="s">
        <v>31</v>
      </c>
      <c r="B52" s="7" t="s">
        <v>30</v>
      </c>
      <c r="C52" s="8">
        <f t="shared" si="1"/>
        <v>52</v>
      </c>
      <c r="D52" s="8" t="str">
        <f t="shared" si="2"/>
        <v>E1/52</v>
      </c>
    </row>
    <row r="53">
      <c r="A53" s="6" t="s">
        <v>31</v>
      </c>
      <c r="B53" s="7" t="s">
        <v>30</v>
      </c>
      <c r="C53" s="8">
        <f t="shared" si="1"/>
        <v>53</v>
      </c>
      <c r="D53" s="8" t="str">
        <f t="shared" si="2"/>
        <v>E1/53</v>
      </c>
    </row>
    <row r="54">
      <c r="A54" s="6" t="s">
        <v>31</v>
      </c>
      <c r="B54" s="7" t="s">
        <v>30</v>
      </c>
      <c r="C54" s="8">
        <f t="shared" si="1"/>
        <v>54</v>
      </c>
      <c r="D54" s="8" t="str">
        <f t="shared" si="2"/>
        <v>E1/54</v>
      </c>
    </row>
    <row r="55">
      <c r="A55" s="6" t="s">
        <v>31</v>
      </c>
      <c r="B55" s="7" t="s">
        <v>30</v>
      </c>
      <c r="C55" s="8">
        <f t="shared" si="1"/>
        <v>55</v>
      </c>
      <c r="D55" s="8" t="str">
        <f t="shared" si="2"/>
        <v>E1/55</v>
      </c>
    </row>
    <row r="56">
      <c r="A56" s="6" t="s">
        <v>31</v>
      </c>
      <c r="B56" s="7" t="s">
        <v>30</v>
      </c>
      <c r="C56" s="8">
        <f t="shared" si="1"/>
        <v>56</v>
      </c>
      <c r="D56" s="8" t="str">
        <f t="shared" si="2"/>
        <v>E1/56</v>
      </c>
    </row>
    <row r="57">
      <c r="A57" s="6" t="s">
        <v>31</v>
      </c>
      <c r="B57" s="7" t="s">
        <v>30</v>
      </c>
      <c r="C57" s="8">
        <f t="shared" si="1"/>
        <v>57</v>
      </c>
      <c r="D57" s="8" t="str">
        <f t="shared" si="2"/>
        <v>E1/57</v>
      </c>
    </row>
    <row r="58">
      <c r="A58" s="6" t="s">
        <v>31</v>
      </c>
      <c r="B58" s="7" t="s">
        <v>30</v>
      </c>
      <c r="C58" s="8">
        <f t="shared" si="1"/>
        <v>58</v>
      </c>
      <c r="D58" s="8" t="str">
        <f t="shared" si="2"/>
        <v>E1/58</v>
      </c>
    </row>
    <row r="59">
      <c r="A59" s="6" t="s">
        <v>31</v>
      </c>
      <c r="B59" s="7" t="s">
        <v>30</v>
      </c>
      <c r="C59" s="8">
        <f t="shared" si="1"/>
        <v>59</v>
      </c>
      <c r="D59" s="8" t="str">
        <f t="shared" si="2"/>
        <v>E1/59</v>
      </c>
    </row>
    <row r="60">
      <c r="A60" s="6" t="s">
        <v>31</v>
      </c>
      <c r="B60" s="7" t="s">
        <v>30</v>
      </c>
      <c r="C60" s="8">
        <f t="shared" si="1"/>
        <v>60</v>
      </c>
      <c r="D60" s="8" t="str">
        <f t="shared" si="2"/>
        <v>E1/60</v>
      </c>
    </row>
    <row r="61">
      <c r="A61" s="6" t="s">
        <v>31</v>
      </c>
      <c r="B61" s="7" t="s">
        <v>30</v>
      </c>
      <c r="C61" s="8">
        <f t="shared" si="1"/>
        <v>61</v>
      </c>
      <c r="D61" s="8" t="str">
        <f t="shared" si="2"/>
        <v>E1/61</v>
      </c>
    </row>
    <row r="62">
      <c r="A62" s="6" t="s">
        <v>31</v>
      </c>
      <c r="B62" s="7" t="s">
        <v>30</v>
      </c>
      <c r="C62" s="8">
        <f t="shared" si="1"/>
        <v>62</v>
      </c>
      <c r="D62" s="8" t="str">
        <f t="shared" si="2"/>
        <v>E1/62</v>
      </c>
    </row>
    <row r="63">
      <c r="A63" s="6" t="s">
        <v>31</v>
      </c>
      <c r="B63" s="7" t="s">
        <v>30</v>
      </c>
      <c r="C63" s="8">
        <f t="shared" si="1"/>
        <v>63</v>
      </c>
      <c r="D63" s="8" t="str">
        <f t="shared" si="2"/>
        <v>E1/63</v>
      </c>
    </row>
    <row r="64">
      <c r="A64" s="6" t="s">
        <v>31</v>
      </c>
      <c r="B64" s="7" t="s">
        <v>30</v>
      </c>
      <c r="C64" s="8">
        <f t="shared" si="1"/>
        <v>64</v>
      </c>
      <c r="D64" s="8" t="str">
        <f t="shared" si="2"/>
        <v>E1/64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" width="24.63"/>
    <col customWidth="1" min="3" max="3" width="23.38"/>
    <col customWidth="1" min="4" max="4" width="43.63"/>
  </cols>
  <sheetData>
    <row r="1">
      <c r="A1" s="1" t="s">
        <v>0</v>
      </c>
      <c r="B1" s="1" t="s">
        <v>4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>conns_fabric_calc!T1</f>
        <v>800g-backend-spine-u44/E1/1----800g-backend-leaf-u38/E1/33</v>
      </c>
      <c r="B2" s="4" t="str">
        <f>conns_fabric_calc!L1</f>
        <v>800g-backend-spine-u44/E1/1</v>
      </c>
      <c r="C2" s="4" t="str">
        <f>conns_fabric_calc!P1</f>
        <v>800g-backend-leaf-u38/E1/33</v>
      </c>
      <c r="D2" s="4" t="str">
        <f>conns_fabric_calc!H1</f>
        <v>800g-backend-spine-u44--fabric--800g-backend-leaf-u38</v>
      </c>
    </row>
    <row r="3">
      <c r="A3" s="4" t="str">
        <f>conns_fabric_calc!T2</f>
        <v>800g-backend-spine-u44/E1/2----800g-backend-leaf-u38/E1/34</v>
      </c>
      <c r="B3" s="4" t="str">
        <f>conns_fabric_calc!L2</f>
        <v>800g-backend-spine-u44/E1/2</v>
      </c>
      <c r="C3" s="4" t="str">
        <f>conns_fabric_calc!P2</f>
        <v>800g-backend-leaf-u38/E1/34</v>
      </c>
      <c r="D3" s="4" t="str">
        <f>conns_fabric_calc!H2</f>
        <v>800g-backend-spine-u44--fabric--800g-backend-leaf-u38</v>
      </c>
    </row>
    <row r="4">
      <c r="A4" s="4" t="str">
        <f>conns_fabric_calc!T3</f>
        <v>800g-backend-spine-u44/E1/3----800g-backend-leaf-u38/E1/35</v>
      </c>
      <c r="B4" s="4" t="str">
        <f>conns_fabric_calc!L3</f>
        <v>800g-backend-spine-u44/E1/3</v>
      </c>
      <c r="C4" s="4" t="str">
        <f>conns_fabric_calc!P3</f>
        <v>800g-backend-leaf-u38/E1/35</v>
      </c>
      <c r="D4" s="4" t="str">
        <f>conns_fabric_calc!H3</f>
        <v>800g-backend-spine-u44--fabric--800g-backend-leaf-u38</v>
      </c>
    </row>
    <row r="5">
      <c r="A5" s="4" t="str">
        <f>conns_fabric_calc!T4</f>
        <v>800g-backend-spine-u44/E1/4----800g-backend-leaf-u38/E1/36</v>
      </c>
      <c r="B5" s="4" t="str">
        <f>conns_fabric_calc!L4</f>
        <v>800g-backend-spine-u44/E1/4</v>
      </c>
      <c r="C5" s="4" t="str">
        <f>conns_fabric_calc!P4</f>
        <v>800g-backend-leaf-u38/E1/36</v>
      </c>
      <c r="D5" s="4" t="str">
        <f>conns_fabric_calc!H4</f>
        <v>800g-backend-spine-u44--fabric--800g-backend-leaf-u38</v>
      </c>
    </row>
    <row r="6">
      <c r="A6" s="4" t="str">
        <f>conns_fabric_calc!T5</f>
        <v>800g-backend-spine-u44/E1/5----800g-backend-leaf-u38/E1/37</v>
      </c>
      <c r="B6" s="4" t="str">
        <f>conns_fabric_calc!L5</f>
        <v>800g-backend-spine-u44/E1/5</v>
      </c>
      <c r="C6" s="4" t="str">
        <f>conns_fabric_calc!P5</f>
        <v>800g-backend-leaf-u38/E1/37</v>
      </c>
      <c r="D6" s="4" t="str">
        <f>conns_fabric_calc!H5</f>
        <v>800g-backend-spine-u44--fabric--800g-backend-leaf-u38</v>
      </c>
    </row>
    <row r="7">
      <c r="A7" s="4" t="str">
        <f>conns_fabric_calc!T6</f>
        <v>800g-backend-spine-u44/E1/6----800g-backend-leaf-u38/E1/38</v>
      </c>
      <c r="B7" s="4" t="str">
        <f>conns_fabric_calc!L6</f>
        <v>800g-backend-spine-u44/E1/6</v>
      </c>
      <c r="C7" s="4" t="str">
        <f>conns_fabric_calc!P6</f>
        <v>800g-backend-leaf-u38/E1/38</v>
      </c>
      <c r="D7" s="4" t="str">
        <f>conns_fabric_calc!H6</f>
        <v>800g-backend-spine-u44--fabric--800g-backend-leaf-u38</v>
      </c>
    </row>
    <row r="8">
      <c r="A8" s="4" t="str">
        <f>conns_fabric_calc!T7</f>
        <v>800g-backend-spine-u44/E1/7----800g-backend-leaf-u38/E1/39</v>
      </c>
      <c r="B8" s="4" t="str">
        <f>conns_fabric_calc!L7</f>
        <v>800g-backend-spine-u44/E1/7</v>
      </c>
      <c r="C8" s="4" t="str">
        <f>conns_fabric_calc!P7</f>
        <v>800g-backend-leaf-u38/E1/39</v>
      </c>
      <c r="D8" s="4" t="str">
        <f>conns_fabric_calc!H7</f>
        <v>800g-backend-spine-u44--fabric--800g-backend-leaf-u38</v>
      </c>
    </row>
    <row r="9">
      <c r="A9" s="4" t="str">
        <f>conns_fabric_calc!T8</f>
        <v>800g-backend-spine-u44/E1/8----800g-backend-leaf-u38/E1/40</v>
      </c>
      <c r="B9" s="4" t="str">
        <f>conns_fabric_calc!L8</f>
        <v>800g-backend-spine-u44/E1/8</v>
      </c>
      <c r="C9" s="4" t="str">
        <f>conns_fabric_calc!P8</f>
        <v>800g-backend-leaf-u38/E1/40</v>
      </c>
      <c r="D9" s="4" t="str">
        <f>conns_fabric_calc!H8</f>
        <v>800g-backend-spine-u44--fabric--800g-backend-leaf-u38</v>
      </c>
    </row>
    <row r="10">
      <c r="A10" s="4" t="str">
        <f>conns_fabric_calc!T9</f>
        <v>800g-backend-spine-u44/E1/9----800g-backend-leaf-u38/E1/41</v>
      </c>
      <c r="B10" s="4" t="str">
        <f>conns_fabric_calc!L9</f>
        <v>800g-backend-spine-u44/E1/9</v>
      </c>
      <c r="C10" s="4" t="str">
        <f>conns_fabric_calc!P9</f>
        <v>800g-backend-leaf-u38/E1/41</v>
      </c>
      <c r="D10" s="4" t="str">
        <f>conns_fabric_calc!H9</f>
        <v>800g-backend-spine-u44--fabric--800g-backend-leaf-u38</v>
      </c>
    </row>
    <row r="11">
      <c r="A11" s="4" t="str">
        <f>conns_fabric_calc!T10</f>
        <v>800g-backend-spine-u44/E1/10----800g-backend-leaf-u38/E1/42</v>
      </c>
      <c r="B11" s="4" t="str">
        <f>conns_fabric_calc!L10</f>
        <v>800g-backend-spine-u44/E1/10</v>
      </c>
      <c r="C11" s="4" t="str">
        <f>conns_fabric_calc!P10</f>
        <v>800g-backend-leaf-u38/E1/42</v>
      </c>
      <c r="D11" s="4" t="str">
        <f>conns_fabric_calc!H10</f>
        <v>800g-backend-spine-u44--fabric--800g-backend-leaf-u38</v>
      </c>
    </row>
    <row r="12">
      <c r="A12" s="4" t="str">
        <f>conns_fabric_calc!T11</f>
        <v>800g-backend-spine-u44/E1/11----800g-backend-leaf-u38/E1/43</v>
      </c>
      <c r="B12" s="4" t="str">
        <f>conns_fabric_calc!L11</f>
        <v>800g-backend-spine-u44/E1/11</v>
      </c>
      <c r="C12" s="4" t="str">
        <f>conns_fabric_calc!P11</f>
        <v>800g-backend-leaf-u38/E1/43</v>
      </c>
      <c r="D12" s="4" t="str">
        <f>conns_fabric_calc!H11</f>
        <v>800g-backend-spine-u44--fabric--800g-backend-leaf-u38</v>
      </c>
    </row>
    <row r="13">
      <c r="A13" s="4" t="str">
        <f>conns_fabric_calc!T12</f>
        <v>800g-backend-spine-u44/E1/12----800g-backend-leaf-u38/E1/44</v>
      </c>
      <c r="B13" s="4" t="str">
        <f>conns_fabric_calc!L12</f>
        <v>800g-backend-spine-u44/E1/12</v>
      </c>
      <c r="C13" s="4" t="str">
        <f>conns_fabric_calc!P12</f>
        <v>800g-backend-leaf-u38/E1/44</v>
      </c>
      <c r="D13" s="4" t="str">
        <f>conns_fabric_calc!H12</f>
        <v>800g-backend-spine-u44--fabric--800g-backend-leaf-u38</v>
      </c>
    </row>
    <row r="14">
      <c r="A14" s="4" t="str">
        <f>conns_fabric_calc!T13</f>
        <v>800g-backend-spine-u44/E1/13----800g-backend-leaf-u38/E1/45</v>
      </c>
      <c r="B14" s="4" t="str">
        <f>conns_fabric_calc!L13</f>
        <v>800g-backend-spine-u44/E1/13</v>
      </c>
      <c r="C14" s="4" t="str">
        <f>conns_fabric_calc!P13</f>
        <v>800g-backend-leaf-u38/E1/45</v>
      </c>
      <c r="D14" s="4" t="str">
        <f>conns_fabric_calc!H13</f>
        <v>800g-backend-spine-u44--fabric--800g-backend-leaf-u38</v>
      </c>
    </row>
    <row r="15">
      <c r="A15" s="4" t="str">
        <f>conns_fabric_calc!T14</f>
        <v>800g-backend-spine-u44/E1/14----800g-backend-leaf-u38/E1/46</v>
      </c>
      <c r="B15" s="4" t="str">
        <f>conns_fabric_calc!L14</f>
        <v>800g-backend-spine-u44/E1/14</v>
      </c>
      <c r="C15" s="4" t="str">
        <f>conns_fabric_calc!P14</f>
        <v>800g-backend-leaf-u38/E1/46</v>
      </c>
      <c r="D15" s="4" t="str">
        <f>conns_fabric_calc!H14</f>
        <v>800g-backend-spine-u44--fabric--800g-backend-leaf-u38</v>
      </c>
    </row>
    <row r="16">
      <c r="A16" s="4" t="str">
        <f>conns_fabric_calc!T15</f>
        <v>800g-backend-spine-u44/E1/15----800g-backend-leaf-u38/E1/47</v>
      </c>
      <c r="B16" s="4" t="str">
        <f>conns_fabric_calc!L15</f>
        <v>800g-backend-spine-u44/E1/15</v>
      </c>
      <c r="C16" s="4" t="str">
        <f>conns_fabric_calc!P15</f>
        <v>800g-backend-leaf-u38/E1/47</v>
      </c>
      <c r="D16" s="4" t="str">
        <f>conns_fabric_calc!H15</f>
        <v>800g-backend-spine-u44--fabric--800g-backend-leaf-u38</v>
      </c>
    </row>
    <row r="17">
      <c r="A17" s="4" t="str">
        <f>conns_fabric_calc!T16</f>
        <v>800g-backend-spine-u44/E1/16----800g-backend-leaf-u38/E1/48</v>
      </c>
      <c r="B17" s="4" t="str">
        <f>conns_fabric_calc!L16</f>
        <v>800g-backend-spine-u44/E1/16</v>
      </c>
      <c r="C17" s="4" t="str">
        <f>conns_fabric_calc!P16</f>
        <v>800g-backend-leaf-u38/E1/48</v>
      </c>
      <c r="D17" s="4" t="str">
        <f>conns_fabric_calc!H16</f>
        <v>800g-backend-spine-u44--fabric--800g-backend-leaf-u38</v>
      </c>
    </row>
    <row r="18">
      <c r="A18" s="4" t="str">
        <f>conns_fabric_calc!T17</f>
        <v>800g-backend-spine-u44/E1/17----800g-backend-leaf-u35/E1/33</v>
      </c>
      <c r="B18" s="4" t="str">
        <f>conns_fabric_calc!L17</f>
        <v>800g-backend-spine-u44/E1/17</v>
      </c>
      <c r="C18" s="4" t="str">
        <f>conns_fabric_calc!P17</f>
        <v>800g-backend-leaf-u35/E1/33</v>
      </c>
      <c r="D18" s="4" t="str">
        <f>conns_fabric_calc!H17</f>
        <v>800g-backend-spine-u44--fabric--800g-backend-leaf-u35</v>
      </c>
    </row>
    <row r="19">
      <c r="A19" s="4" t="str">
        <f>conns_fabric_calc!T18</f>
        <v>800g-backend-spine-u44/E1/18----800g-backend-leaf-u35/E1/34</v>
      </c>
      <c r="B19" s="4" t="str">
        <f>conns_fabric_calc!L18</f>
        <v>800g-backend-spine-u44/E1/18</v>
      </c>
      <c r="C19" s="4" t="str">
        <f>conns_fabric_calc!P18</f>
        <v>800g-backend-leaf-u35/E1/34</v>
      </c>
      <c r="D19" s="4" t="str">
        <f>conns_fabric_calc!H18</f>
        <v>800g-backend-spine-u44--fabric--800g-backend-leaf-u35</v>
      </c>
    </row>
    <row r="20">
      <c r="A20" s="4" t="str">
        <f>conns_fabric_calc!T19</f>
        <v>800g-backend-spine-u44/E1/19----800g-backend-leaf-u35/E1/35</v>
      </c>
      <c r="B20" s="4" t="str">
        <f>conns_fabric_calc!L19</f>
        <v>800g-backend-spine-u44/E1/19</v>
      </c>
      <c r="C20" s="4" t="str">
        <f>conns_fabric_calc!P19</f>
        <v>800g-backend-leaf-u35/E1/35</v>
      </c>
      <c r="D20" s="4" t="str">
        <f>conns_fabric_calc!H19</f>
        <v>800g-backend-spine-u44--fabric--800g-backend-leaf-u35</v>
      </c>
    </row>
    <row r="21">
      <c r="A21" s="4" t="str">
        <f>conns_fabric_calc!T20</f>
        <v>800g-backend-spine-u44/E1/20----800g-backend-leaf-u35/E1/36</v>
      </c>
      <c r="B21" s="4" t="str">
        <f>conns_fabric_calc!L20</f>
        <v>800g-backend-spine-u44/E1/20</v>
      </c>
      <c r="C21" s="4" t="str">
        <f>conns_fabric_calc!P20</f>
        <v>800g-backend-leaf-u35/E1/36</v>
      </c>
      <c r="D21" s="4" t="str">
        <f>conns_fabric_calc!H20</f>
        <v>800g-backend-spine-u44--fabric--800g-backend-leaf-u35</v>
      </c>
    </row>
    <row r="22">
      <c r="A22" s="4" t="str">
        <f>conns_fabric_calc!T21</f>
        <v>800g-backend-spine-u44/E1/21----800g-backend-leaf-u35/E1/37</v>
      </c>
      <c r="B22" s="4" t="str">
        <f>conns_fabric_calc!L21</f>
        <v>800g-backend-spine-u44/E1/21</v>
      </c>
      <c r="C22" s="4" t="str">
        <f>conns_fabric_calc!P21</f>
        <v>800g-backend-leaf-u35/E1/37</v>
      </c>
      <c r="D22" s="4" t="str">
        <f>conns_fabric_calc!H21</f>
        <v>800g-backend-spine-u44--fabric--800g-backend-leaf-u35</v>
      </c>
    </row>
    <row r="23">
      <c r="A23" s="4" t="str">
        <f>conns_fabric_calc!T22</f>
        <v>800g-backend-spine-u44/E1/22----800g-backend-leaf-u35/E1/38</v>
      </c>
      <c r="B23" s="4" t="str">
        <f>conns_fabric_calc!L22</f>
        <v>800g-backend-spine-u44/E1/22</v>
      </c>
      <c r="C23" s="4" t="str">
        <f>conns_fabric_calc!P22</f>
        <v>800g-backend-leaf-u35/E1/38</v>
      </c>
      <c r="D23" s="4" t="str">
        <f>conns_fabric_calc!H22</f>
        <v>800g-backend-spine-u44--fabric--800g-backend-leaf-u35</v>
      </c>
    </row>
    <row r="24">
      <c r="A24" s="4" t="str">
        <f>conns_fabric_calc!T23</f>
        <v>800g-backend-spine-u44/E1/23----800g-backend-leaf-u35/E1/39</v>
      </c>
      <c r="B24" s="4" t="str">
        <f>conns_fabric_calc!L23</f>
        <v>800g-backend-spine-u44/E1/23</v>
      </c>
      <c r="C24" s="4" t="str">
        <f>conns_fabric_calc!P23</f>
        <v>800g-backend-leaf-u35/E1/39</v>
      </c>
      <c r="D24" s="4" t="str">
        <f>conns_fabric_calc!H23</f>
        <v>800g-backend-spine-u44--fabric--800g-backend-leaf-u35</v>
      </c>
    </row>
    <row r="25">
      <c r="A25" s="4" t="str">
        <f>conns_fabric_calc!T24</f>
        <v>800g-backend-spine-u44/E1/24----800g-backend-leaf-u35/E1/40</v>
      </c>
      <c r="B25" s="4" t="str">
        <f>conns_fabric_calc!L24</f>
        <v>800g-backend-spine-u44/E1/24</v>
      </c>
      <c r="C25" s="4" t="str">
        <f>conns_fabric_calc!P24</f>
        <v>800g-backend-leaf-u35/E1/40</v>
      </c>
      <c r="D25" s="4" t="str">
        <f>conns_fabric_calc!H24</f>
        <v>800g-backend-spine-u44--fabric--800g-backend-leaf-u35</v>
      </c>
    </row>
    <row r="26">
      <c r="A26" s="4" t="str">
        <f>conns_fabric_calc!T25</f>
        <v>800g-backend-spine-u44/E1/25----800g-backend-leaf-u35/E1/41</v>
      </c>
      <c r="B26" s="4" t="str">
        <f>conns_fabric_calc!L25</f>
        <v>800g-backend-spine-u44/E1/25</v>
      </c>
      <c r="C26" s="4" t="str">
        <f>conns_fabric_calc!P25</f>
        <v>800g-backend-leaf-u35/E1/41</v>
      </c>
      <c r="D26" s="4" t="str">
        <f>conns_fabric_calc!H25</f>
        <v>800g-backend-spine-u44--fabric--800g-backend-leaf-u35</v>
      </c>
    </row>
    <row r="27">
      <c r="A27" s="4" t="str">
        <f>conns_fabric_calc!T26</f>
        <v>800g-backend-spine-u44/E1/26----800g-backend-leaf-u35/E1/42</v>
      </c>
      <c r="B27" s="4" t="str">
        <f>conns_fabric_calc!L26</f>
        <v>800g-backend-spine-u44/E1/26</v>
      </c>
      <c r="C27" s="4" t="str">
        <f>conns_fabric_calc!P26</f>
        <v>800g-backend-leaf-u35/E1/42</v>
      </c>
      <c r="D27" s="4" t="str">
        <f>conns_fabric_calc!H26</f>
        <v>800g-backend-spine-u44--fabric--800g-backend-leaf-u35</v>
      </c>
    </row>
    <row r="28">
      <c r="A28" s="4" t="str">
        <f>conns_fabric_calc!T27</f>
        <v>800g-backend-spine-u44/E1/27----800g-backend-leaf-u35/E1/43</v>
      </c>
      <c r="B28" s="4" t="str">
        <f>conns_fabric_calc!L27</f>
        <v>800g-backend-spine-u44/E1/27</v>
      </c>
      <c r="C28" s="4" t="str">
        <f>conns_fabric_calc!P27</f>
        <v>800g-backend-leaf-u35/E1/43</v>
      </c>
      <c r="D28" s="4" t="str">
        <f>conns_fabric_calc!H27</f>
        <v>800g-backend-spine-u44--fabric--800g-backend-leaf-u35</v>
      </c>
    </row>
    <row r="29">
      <c r="A29" s="4" t="str">
        <f>conns_fabric_calc!T28</f>
        <v>800g-backend-spine-u44/E1/28----800g-backend-leaf-u35/E1/44</v>
      </c>
      <c r="B29" s="4" t="str">
        <f>conns_fabric_calc!L28</f>
        <v>800g-backend-spine-u44/E1/28</v>
      </c>
      <c r="C29" s="4" t="str">
        <f>conns_fabric_calc!P28</f>
        <v>800g-backend-leaf-u35/E1/44</v>
      </c>
      <c r="D29" s="4" t="str">
        <f>conns_fabric_calc!H28</f>
        <v>800g-backend-spine-u44--fabric--800g-backend-leaf-u35</v>
      </c>
    </row>
    <row r="30">
      <c r="A30" s="4" t="str">
        <f>conns_fabric_calc!T29</f>
        <v>800g-backend-spine-u44/E1/29----800g-backend-leaf-u35/E1/45</v>
      </c>
      <c r="B30" s="4" t="str">
        <f>conns_fabric_calc!L29</f>
        <v>800g-backend-spine-u44/E1/29</v>
      </c>
      <c r="C30" s="4" t="str">
        <f>conns_fabric_calc!P29</f>
        <v>800g-backend-leaf-u35/E1/45</v>
      </c>
      <c r="D30" s="4" t="str">
        <f>conns_fabric_calc!H29</f>
        <v>800g-backend-spine-u44--fabric--800g-backend-leaf-u35</v>
      </c>
    </row>
    <row r="31">
      <c r="A31" s="4" t="str">
        <f>conns_fabric_calc!T30</f>
        <v>800g-backend-spine-u44/E1/30----800g-backend-leaf-u35/E1/46</v>
      </c>
      <c r="B31" s="4" t="str">
        <f>conns_fabric_calc!L30</f>
        <v>800g-backend-spine-u44/E1/30</v>
      </c>
      <c r="C31" s="4" t="str">
        <f>conns_fabric_calc!P30</f>
        <v>800g-backend-leaf-u35/E1/46</v>
      </c>
      <c r="D31" s="4" t="str">
        <f>conns_fabric_calc!H30</f>
        <v>800g-backend-spine-u44--fabric--800g-backend-leaf-u35</v>
      </c>
    </row>
    <row r="32">
      <c r="A32" s="4" t="str">
        <f>conns_fabric_calc!T31</f>
        <v>800g-backend-spine-u44/E1/31----800g-backend-leaf-u35/E1/47</v>
      </c>
      <c r="B32" s="4" t="str">
        <f>conns_fabric_calc!L31</f>
        <v>800g-backend-spine-u44/E1/31</v>
      </c>
      <c r="C32" s="4" t="str">
        <f>conns_fabric_calc!P31</f>
        <v>800g-backend-leaf-u35/E1/47</v>
      </c>
      <c r="D32" s="4" t="str">
        <f>conns_fabric_calc!H31</f>
        <v>800g-backend-spine-u44--fabric--800g-backend-leaf-u35</v>
      </c>
    </row>
    <row r="33">
      <c r="A33" s="4" t="str">
        <f>conns_fabric_calc!T32</f>
        <v>800g-backend-spine-u44/E1/32----800g-backend-leaf-u35/E1/48</v>
      </c>
      <c r="B33" s="4" t="str">
        <f>conns_fabric_calc!L32</f>
        <v>800g-backend-spine-u44/E1/32</v>
      </c>
      <c r="C33" s="4" t="str">
        <f>conns_fabric_calc!P32</f>
        <v>800g-backend-leaf-u35/E1/48</v>
      </c>
      <c r="D33" s="4" t="str">
        <f>conns_fabric_calc!H32</f>
        <v>800g-backend-spine-u44--fabric--800g-backend-leaf-u35</v>
      </c>
    </row>
    <row r="34">
      <c r="A34" s="4" t="str">
        <f>conns_fabric_calc!T33</f>
        <v>800g-backend-spine-u44/E1/33----800g-backend-leaf-u32/E1/33</v>
      </c>
      <c r="B34" s="4" t="str">
        <f>conns_fabric_calc!L33</f>
        <v>800g-backend-spine-u44/E1/33</v>
      </c>
      <c r="C34" s="4" t="str">
        <f>conns_fabric_calc!P33</f>
        <v>800g-backend-leaf-u32/E1/33</v>
      </c>
      <c r="D34" s="4" t="str">
        <f>conns_fabric_calc!H33</f>
        <v>800g-backend-spine-u44--fabric--800g-backend-leaf-u32</v>
      </c>
    </row>
    <row r="35">
      <c r="A35" s="4" t="str">
        <f>conns_fabric_calc!T34</f>
        <v>800g-backend-spine-u44/E1/34----800g-backend-leaf-u32/E1/34</v>
      </c>
      <c r="B35" s="4" t="str">
        <f>conns_fabric_calc!L34</f>
        <v>800g-backend-spine-u44/E1/34</v>
      </c>
      <c r="C35" s="4" t="str">
        <f>conns_fabric_calc!P34</f>
        <v>800g-backend-leaf-u32/E1/34</v>
      </c>
      <c r="D35" s="4" t="str">
        <f>conns_fabric_calc!H34</f>
        <v>800g-backend-spine-u44--fabric--800g-backend-leaf-u32</v>
      </c>
    </row>
    <row r="36">
      <c r="A36" s="4" t="str">
        <f>conns_fabric_calc!T35</f>
        <v>800g-backend-spine-u44/E1/35----800g-backend-leaf-u32/E1/35</v>
      </c>
      <c r="B36" s="4" t="str">
        <f>conns_fabric_calc!L35</f>
        <v>800g-backend-spine-u44/E1/35</v>
      </c>
      <c r="C36" s="4" t="str">
        <f>conns_fabric_calc!P35</f>
        <v>800g-backend-leaf-u32/E1/35</v>
      </c>
      <c r="D36" s="4" t="str">
        <f>conns_fabric_calc!H35</f>
        <v>800g-backend-spine-u44--fabric--800g-backend-leaf-u32</v>
      </c>
    </row>
    <row r="37">
      <c r="A37" s="4" t="str">
        <f>conns_fabric_calc!T36</f>
        <v>800g-backend-spine-u44/E1/36----800g-backend-leaf-u32/E1/36</v>
      </c>
      <c r="B37" s="4" t="str">
        <f>conns_fabric_calc!L36</f>
        <v>800g-backend-spine-u44/E1/36</v>
      </c>
      <c r="C37" s="4" t="str">
        <f>conns_fabric_calc!P36</f>
        <v>800g-backend-leaf-u32/E1/36</v>
      </c>
      <c r="D37" s="4" t="str">
        <f>conns_fabric_calc!H36</f>
        <v>800g-backend-spine-u44--fabric--800g-backend-leaf-u32</v>
      </c>
    </row>
    <row r="38">
      <c r="A38" s="4" t="str">
        <f>conns_fabric_calc!T37</f>
        <v>800g-backend-spine-u44/E1/37----800g-backend-leaf-u32/E1/37</v>
      </c>
      <c r="B38" s="4" t="str">
        <f>conns_fabric_calc!L37</f>
        <v>800g-backend-spine-u44/E1/37</v>
      </c>
      <c r="C38" s="4" t="str">
        <f>conns_fabric_calc!P37</f>
        <v>800g-backend-leaf-u32/E1/37</v>
      </c>
      <c r="D38" s="4" t="str">
        <f>conns_fabric_calc!H37</f>
        <v>800g-backend-spine-u44--fabric--800g-backend-leaf-u32</v>
      </c>
    </row>
    <row r="39">
      <c r="A39" s="4" t="str">
        <f>conns_fabric_calc!T38</f>
        <v>800g-backend-spine-u44/E1/38----800g-backend-leaf-u32/E1/38</v>
      </c>
      <c r="B39" s="4" t="str">
        <f>conns_fabric_calc!L38</f>
        <v>800g-backend-spine-u44/E1/38</v>
      </c>
      <c r="C39" s="4" t="str">
        <f>conns_fabric_calc!P38</f>
        <v>800g-backend-leaf-u32/E1/38</v>
      </c>
      <c r="D39" s="4" t="str">
        <f>conns_fabric_calc!H38</f>
        <v>800g-backend-spine-u44--fabric--800g-backend-leaf-u32</v>
      </c>
    </row>
    <row r="40">
      <c r="A40" s="4" t="str">
        <f>conns_fabric_calc!T39</f>
        <v>800g-backend-spine-u44/E1/39----800g-backend-leaf-u32/E1/39</v>
      </c>
      <c r="B40" s="4" t="str">
        <f>conns_fabric_calc!L39</f>
        <v>800g-backend-spine-u44/E1/39</v>
      </c>
      <c r="C40" s="4" t="str">
        <f>conns_fabric_calc!P39</f>
        <v>800g-backend-leaf-u32/E1/39</v>
      </c>
      <c r="D40" s="4" t="str">
        <f>conns_fabric_calc!H39</f>
        <v>800g-backend-spine-u44--fabric--800g-backend-leaf-u32</v>
      </c>
    </row>
    <row r="41">
      <c r="A41" s="4" t="str">
        <f>conns_fabric_calc!T40</f>
        <v>800g-backend-spine-u44/E1/40----800g-backend-leaf-u32/E1/40</v>
      </c>
      <c r="B41" s="4" t="str">
        <f>conns_fabric_calc!L40</f>
        <v>800g-backend-spine-u44/E1/40</v>
      </c>
      <c r="C41" s="4" t="str">
        <f>conns_fabric_calc!P40</f>
        <v>800g-backend-leaf-u32/E1/40</v>
      </c>
      <c r="D41" s="4" t="str">
        <f>conns_fabric_calc!H40</f>
        <v>800g-backend-spine-u44--fabric--800g-backend-leaf-u32</v>
      </c>
    </row>
    <row r="42">
      <c r="A42" s="4" t="str">
        <f>conns_fabric_calc!T41</f>
        <v>800g-backend-spine-u44/E1/41----800g-backend-leaf-u32/E1/41</v>
      </c>
      <c r="B42" s="4" t="str">
        <f>conns_fabric_calc!L41</f>
        <v>800g-backend-spine-u44/E1/41</v>
      </c>
      <c r="C42" s="4" t="str">
        <f>conns_fabric_calc!P41</f>
        <v>800g-backend-leaf-u32/E1/41</v>
      </c>
      <c r="D42" s="4" t="str">
        <f>conns_fabric_calc!H41</f>
        <v>800g-backend-spine-u44--fabric--800g-backend-leaf-u32</v>
      </c>
    </row>
    <row r="43">
      <c r="A43" s="4" t="str">
        <f>conns_fabric_calc!T42</f>
        <v>800g-backend-spine-u44/E1/42----800g-backend-leaf-u32/E1/42</v>
      </c>
      <c r="B43" s="4" t="str">
        <f>conns_fabric_calc!L42</f>
        <v>800g-backend-spine-u44/E1/42</v>
      </c>
      <c r="C43" s="4" t="str">
        <f>conns_fabric_calc!P42</f>
        <v>800g-backend-leaf-u32/E1/42</v>
      </c>
      <c r="D43" s="4" t="str">
        <f>conns_fabric_calc!H42</f>
        <v>800g-backend-spine-u44--fabric--800g-backend-leaf-u32</v>
      </c>
    </row>
    <row r="44">
      <c r="A44" s="4" t="str">
        <f>conns_fabric_calc!T43</f>
        <v>800g-backend-spine-u44/E1/43----800g-backend-leaf-u32/E1/43</v>
      </c>
      <c r="B44" s="4" t="str">
        <f>conns_fabric_calc!L43</f>
        <v>800g-backend-spine-u44/E1/43</v>
      </c>
      <c r="C44" s="4" t="str">
        <f>conns_fabric_calc!P43</f>
        <v>800g-backend-leaf-u32/E1/43</v>
      </c>
      <c r="D44" s="4" t="str">
        <f>conns_fabric_calc!H43</f>
        <v>800g-backend-spine-u44--fabric--800g-backend-leaf-u32</v>
      </c>
    </row>
    <row r="45">
      <c r="A45" s="4" t="str">
        <f>conns_fabric_calc!T44</f>
        <v>800g-backend-spine-u44/E1/44----800g-backend-leaf-u32/E1/44</v>
      </c>
      <c r="B45" s="4" t="str">
        <f>conns_fabric_calc!L44</f>
        <v>800g-backend-spine-u44/E1/44</v>
      </c>
      <c r="C45" s="4" t="str">
        <f>conns_fabric_calc!P44</f>
        <v>800g-backend-leaf-u32/E1/44</v>
      </c>
      <c r="D45" s="4" t="str">
        <f>conns_fabric_calc!H44</f>
        <v>800g-backend-spine-u44--fabric--800g-backend-leaf-u32</v>
      </c>
    </row>
    <row r="46">
      <c r="A46" s="4" t="str">
        <f>conns_fabric_calc!T45</f>
        <v>800g-backend-spine-u44/E1/45----800g-backend-leaf-u32/E1/45</v>
      </c>
      <c r="B46" s="4" t="str">
        <f>conns_fabric_calc!L45</f>
        <v>800g-backend-spine-u44/E1/45</v>
      </c>
      <c r="C46" s="4" t="str">
        <f>conns_fabric_calc!P45</f>
        <v>800g-backend-leaf-u32/E1/45</v>
      </c>
      <c r="D46" s="4" t="str">
        <f>conns_fabric_calc!H45</f>
        <v>800g-backend-spine-u44--fabric--800g-backend-leaf-u32</v>
      </c>
    </row>
    <row r="47">
      <c r="A47" s="4" t="str">
        <f>conns_fabric_calc!T46</f>
        <v>800g-backend-spine-u44/E1/46----800g-backend-leaf-u32/E1/46</v>
      </c>
      <c r="B47" s="4" t="str">
        <f>conns_fabric_calc!L46</f>
        <v>800g-backend-spine-u44/E1/46</v>
      </c>
      <c r="C47" s="4" t="str">
        <f>conns_fabric_calc!P46</f>
        <v>800g-backend-leaf-u32/E1/46</v>
      </c>
      <c r="D47" s="4" t="str">
        <f>conns_fabric_calc!H46</f>
        <v>800g-backend-spine-u44--fabric--800g-backend-leaf-u32</v>
      </c>
    </row>
    <row r="48">
      <c r="A48" s="4" t="str">
        <f>conns_fabric_calc!T47</f>
        <v>800g-backend-spine-u44/E1/47----800g-backend-leaf-u32/E1/47</v>
      </c>
      <c r="B48" s="4" t="str">
        <f>conns_fabric_calc!L47</f>
        <v>800g-backend-spine-u44/E1/47</v>
      </c>
      <c r="C48" s="4" t="str">
        <f>conns_fabric_calc!P47</f>
        <v>800g-backend-leaf-u32/E1/47</v>
      </c>
      <c r="D48" s="4" t="str">
        <f>conns_fabric_calc!H47</f>
        <v>800g-backend-spine-u44--fabric--800g-backend-leaf-u32</v>
      </c>
    </row>
    <row r="49">
      <c r="A49" s="4" t="str">
        <f>conns_fabric_calc!T48</f>
        <v>800g-backend-spine-u44/E1/48----800g-backend-leaf-u32/E1/48</v>
      </c>
      <c r="B49" s="4" t="str">
        <f>conns_fabric_calc!L48</f>
        <v>800g-backend-spine-u44/E1/48</v>
      </c>
      <c r="C49" s="4" t="str">
        <f>conns_fabric_calc!P48</f>
        <v>800g-backend-leaf-u32/E1/48</v>
      </c>
      <c r="D49" s="4" t="str">
        <f>conns_fabric_calc!H48</f>
        <v>800g-backend-spine-u44--fabric--800g-backend-leaf-u32</v>
      </c>
    </row>
    <row r="50">
      <c r="A50" s="4" t="str">
        <f>conns_fabric_calc!T49</f>
        <v>800g-backend-spine-u44/E1/49----800g-backend-leaf-u29/E1/33</v>
      </c>
      <c r="B50" s="4" t="str">
        <f>conns_fabric_calc!L49</f>
        <v>800g-backend-spine-u44/E1/49</v>
      </c>
      <c r="C50" s="4" t="str">
        <f>conns_fabric_calc!P49</f>
        <v>800g-backend-leaf-u29/E1/33</v>
      </c>
      <c r="D50" s="4" t="str">
        <f>conns_fabric_calc!H49</f>
        <v>800g-backend-spine-u44--fabric--800g-backend-leaf-u29</v>
      </c>
    </row>
    <row r="51">
      <c r="A51" s="4" t="str">
        <f>conns_fabric_calc!T50</f>
        <v>800g-backend-spine-u44/E1/50----800g-backend-leaf-u29/E1/34</v>
      </c>
      <c r="B51" s="4" t="str">
        <f>conns_fabric_calc!L50</f>
        <v>800g-backend-spine-u44/E1/50</v>
      </c>
      <c r="C51" s="4" t="str">
        <f>conns_fabric_calc!P50</f>
        <v>800g-backend-leaf-u29/E1/34</v>
      </c>
      <c r="D51" s="4" t="str">
        <f>conns_fabric_calc!H50</f>
        <v>800g-backend-spine-u44--fabric--800g-backend-leaf-u29</v>
      </c>
    </row>
    <row r="52">
      <c r="A52" s="4" t="str">
        <f>conns_fabric_calc!T51</f>
        <v>800g-backend-spine-u44/E1/51----800g-backend-leaf-u29/E1/35</v>
      </c>
      <c r="B52" s="4" t="str">
        <f>conns_fabric_calc!L51</f>
        <v>800g-backend-spine-u44/E1/51</v>
      </c>
      <c r="C52" s="4" t="str">
        <f>conns_fabric_calc!P51</f>
        <v>800g-backend-leaf-u29/E1/35</v>
      </c>
      <c r="D52" s="4" t="str">
        <f>conns_fabric_calc!H51</f>
        <v>800g-backend-spine-u44--fabric--800g-backend-leaf-u29</v>
      </c>
    </row>
    <row r="53">
      <c r="A53" s="4" t="str">
        <f>conns_fabric_calc!T52</f>
        <v>800g-backend-spine-u44/E1/52----800g-backend-leaf-u29/E1/36</v>
      </c>
      <c r="B53" s="4" t="str">
        <f>conns_fabric_calc!L52</f>
        <v>800g-backend-spine-u44/E1/52</v>
      </c>
      <c r="C53" s="4" t="str">
        <f>conns_fabric_calc!P52</f>
        <v>800g-backend-leaf-u29/E1/36</v>
      </c>
      <c r="D53" s="4" t="str">
        <f>conns_fabric_calc!H52</f>
        <v>800g-backend-spine-u44--fabric--800g-backend-leaf-u29</v>
      </c>
    </row>
    <row r="54">
      <c r="A54" s="4" t="str">
        <f>conns_fabric_calc!T53</f>
        <v>800g-backend-spine-u44/E1/53----800g-backend-leaf-u29/E1/37</v>
      </c>
      <c r="B54" s="4" t="str">
        <f>conns_fabric_calc!L53</f>
        <v>800g-backend-spine-u44/E1/53</v>
      </c>
      <c r="C54" s="4" t="str">
        <f>conns_fabric_calc!P53</f>
        <v>800g-backend-leaf-u29/E1/37</v>
      </c>
      <c r="D54" s="4" t="str">
        <f>conns_fabric_calc!H53</f>
        <v>800g-backend-spine-u44--fabric--800g-backend-leaf-u29</v>
      </c>
    </row>
    <row r="55">
      <c r="A55" s="4" t="str">
        <f>conns_fabric_calc!T54</f>
        <v>800g-backend-spine-u44/E1/54----800g-backend-leaf-u29/E1/38</v>
      </c>
      <c r="B55" s="4" t="str">
        <f>conns_fabric_calc!L54</f>
        <v>800g-backend-spine-u44/E1/54</v>
      </c>
      <c r="C55" s="4" t="str">
        <f>conns_fabric_calc!P54</f>
        <v>800g-backend-leaf-u29/E1/38</v>
      </c>
      <c r="D55" s="4" t="str">
        <f>conns_fabric_calc!H54</f>
        <v>800g-backend-spine-u44--fabric--800g-backend-leaf-u29</v>
      </c>
    </row>
    <row r="56">
      <c r="A56" s="4" t="str">
        <f>conns_fabric_calc!T55</f>
        <v>800g-backend-spine-u44/E1/55----800g-backend-leaf-u29/E1/39</v>
      </c>
      <c r="B56" s="4" t="str">
        <f>conns_fabric_calc!L55</f>
        <v>800g-backend-spine-u44/E1/55</v>
      </c>
      <c r="C56" s="4" t="str">
        <f>conns_fabric_calc!P55</f>
        <v>800g-backend-leaf-u29/E1/39</v>
      </c>
      <c r="D56" s="4" t="str">
        <f>conns_fabric_calc!H55</f>
        <v>800g-backend-spine-u44--fabric--800g-backend-leaf-u29</v>
      </c>
    </row>
    <row r="57">
      <c r="A57" s="4" t="str">
        <f>conns_fabric_calc!T56</f>
        <v>800g-backend-spine-u44/E1/56----800g-backend-leaf-u29/E1/40</v>
      </c>
      <c r="B57" s="4" t="str">
        <f>conns_fabric_calc!L56</f>
        <v>800g-backend-spine-u44/E1/56</v>
      </c>
      <c r="C57" s="4" t="str">
        <f>conns_fabric_calc!P56</f>
        <v>800g-backend-leaf-u29/E1/40</v>
      </c>
      <c r="D57" s="4" t="str">
        <f>conns_fabric_calc!H56</f>
        <v>800g-backend-spine-u44--fabric--800g-backend-leaf-u29</v>
      </c>
    </row>
    <row r="58">
      <c r="A58" s="4" t="str">
        <f>conns_fabric_calc!T57</f>
        <v>800g-backend-spine-u44/E1/57----800g-backend-leaf-u29/E1/41</v>
      </c>
      <c r="B58" s="4" t="str">
        <f>conns_fabric_calc!L57</f>
        <v>800g-backend-spine-u44/E1/57</v>
      </c>
      <c r="C58" s="4" t="str">
        <f>conns_fabric_calc!P57</f>
        <v>800g-backend-leaf-u29/E1/41</v>
      </c>
      <c r="D58" s="4" t="str">
        <f>conns_fabric_calc!H57</f>
        <v>800g-backend-spine-u44--fabric--800g-backend-leaf-u29</v>
      </c>
    </row>
    <row r="59">
      <c r="A59" s="4" t="str">
        <f>conns_fabric_calc!T58</f>
        <v>800g-backend-spine-u44/E1/58----800g-backend-leaf-u29/E1/42</v>
      </c>
      <c r="B59" s="4" t="str">
        <f>conns_fabric_calc!L58</f>
        <v>800g-backend-spine-u44/E1/58</v>
      </c>
      <c r="C59" s="4" t="str">
        <f>conns_fabric_calc!P58</f>
        <v>800g-backend-leaf-u29/E1/42</v>
      </c>
      <c r="D59" s="4" t="str">
        <f>conns_fabric_calc!H58</f>
        <v>800g-backend-spine-u44--fabric--800g-backend-leaf-u29</v>
      </c>
    </row>
    <row r="60">
      <c r="A60" s="4" t="str">
        <f>conns_fabric_calc!T59</f>
        <v>800g-backend-spine-u44/E1/59----800g-backend-leaf-u29/E1/43</v>
      </c>
      <c r="B60" s="4" t="str">
        <f>conns_fabric_calc!L59</f>
        <v>800g-backend-spine-u44/E1/59</v>
      </c>
      <c r="C60" s="4" t="str">
        <f>conns_fabric_calc!P59</f>
        <v>800g-backend-leaf-u29/E1/43</v>
      </c>
      <c r="D60" s="4" t="str">
        <f>conns_fabric_calc!H59</f>
        <v>800g-backend-spine-u44--fabric--800g-backend-leaf-u29</v>
      </c>
    </row>
    <row r="61">
      <c r="A61" s="4" t="str">
        <f>conns_fabric_calc!T60</f>
        <v>800g-backend-spine-u44/E1/60----800g-backend-leaf-u29/E1/44</v>
      </c>
      <c r="B61" s="4" t="str">
        <f>conns_fabric_calc!L60</f>
        <v>800g-backend-spine-u44/E1/60</v>
      </c>
      <c r="C61" s="4" t="str">
        <f>conns_fabric_calc!P60</f>
        <v>800g-backend-leaf-u29/E1/44</v>
      </c>
      <c r="D61" s="4" t="str">
        <f>conns_fabric_calc!H60</f>
        <v>800g-backend-spine-u44--fabric--800g-backend-leaf-u29</v>
      </c>
    </row>
    <row r="62">
      <c r="A62" s="4" t="str">
        <f>conns_fabric_calc!T61</f>
        <v>800g-backend-spine-u44/E1/61----800g-backend-leaf-u29/E1/45</v>
      </c>
      <c r="B62" s="4" t="str">
        <f>conns_fabric_calc!L61</f>
        <v>800g-backend-spine-u44/E1/61</v>
      </c>
      <c r="C62" s="4" t="str">
        <f>conns_fabric_calc!P61</f>
        <v>800g-backend-leaf-u29/E1/45</v>
      </c>
      <c r="D62" s="4" t="str">
        <f>conns_fabric_calc!H61</f>
        <v>800g-backend-spine-u44--fabric--800g-backend-leaf-u29</v>
      </c>
    </row>
    <row r="63">
      <c r="A63" s="4" t="str">
        <f>conns_fabric_calc!T62</f>
        <v>800g-backend-spine-u44/E1/62----800g-backend-leaf-u29/E1/46</v>
      </c>
      <c r="B63" s="4" t="str">
        <f>conns_fabric_calc!L62</f>
        <v>800g-backend-spine-u44/E1/62</v>
      </c>
      <c r="C63" s="4" t="str">
        <f>conns_fabric_calc!P62</f>
        <v>800g-backend-leaf-u29/E1/46</v>
      </c>
      <c r="D63" s="4" t="str">
        <f>conns_fabric_calc!H62</f>
        <v>800g-backend-spine-u44--fabric--800g-backend-leaf-u29</v>
      </c>
    </row>
    <row r="64">
      <c r="A64" s="4" t="str">
        <f>conns_fabric_calc!T63</f>
        <v>800g-backend-spine-u44/E1/63----800g-backend-leaf-u29/E1/47</v>
      </c>
      <c r="B64" s="4" t="str">
        <f>conns_fabric_calc!L63</f>
        <v>800g-backend-spine-u44/E1/63</v>
      </c>
      <c r="C64" s="4" t="str">
        <f>conns_fabric_calc!P63</f>
        <v>800g-backend-leaf-u29/E1/47</v>
      </c>
      <c r="D64" s="4" t="str">
        <f>conns_fabric_calc!H63</f>
        <v>800g-backend-spine-u44--fabric--800g-backend-leaf-u29</v>
      </c>
    </row>
    <row r="65">
      <c r="A65" s="4" t="str">
        <f>conns_fabric_calc!T64</f>
        <v>800g-backend-spine-u44/E1/64----800g-backend-leaf-u29/E1/48</v>
      </c>
      <c r="B65" s="4" t="str">
        <f>conns_fabric_calc!L64</f>
        <v>800g-backend-spine-u44/E1/64</v>
      </c>
      <c r="C65" s="4" t="str">
        <f>conns_fabric_calc!P64</f>
        <v>800g-backend-leaf-u29/E1/48</v>
      </c>
      <c r="D65" s="4" t="str">
        <f>conns_fabric_calc!H64</f>
        <v>800g-backend-spine-u44--fabric--800g-backend-leaf-u29</v>
      </c>
    </row>
    <row r="66">
      <c r="A66" s="4" t="str">
        <f>conns_fabric_calc!T65</f>
        <v>800g-backend-spine-u41/E1/1----800g-backend-leaf-u38/E1/49</v>
      </c>
      <c r="B66" s="4" t="str">
        <f>conns_fabric_calc!L65</f>
        <v>800g-backend-spine-u41/E1/1</v>
      </c>
      <c r="C66" s="4" t="str">
        <f>conns_fabric_calc!P65</f>
        <v>800g-backend-leaf-u38/E1/49</v>
      </c>
      <c r="D66" s="4" t="str">
        <f>conns_fabric_calc!H65</f>
        <v>800g-backend-spine-u41--fabric--800g-backend-leaf-u38</v>
      </c>
    </row>
    <row r="67">
      <c r="A67" s="4" t="str">
        <f>conns_fabric_calc!T66</f>
        <v>800g-backend-spine-u41/E1/2----800g-backend-leaf-u38/E1/50</v>
      </c>
      <c r="B67" s="4" t="str">
        <f>conns_fabric_calc!L66</f>
        <v>800g-backend-spine-u41/E1/2</v>
      </c>
      <c r="C67" s="4" t="str">
        <f>conns_fabric_calc!P66</f>
        <v>800g-backend-leaf-u38/E1/50</v>
      </c>
      <c r="D67" s="4" t="str">
        <f>conns_fabric_calc!H66</f>
        <v>800g-backend-spine-u41--fabric--800g-backend-leaf-u38</v>
      </c>
    </row>
    <row r="68">
      <c r="A68" s="4" t="str">
        <f>conns_fabric_calc!T67</f>
        <v>800g-backend-spine-u41/E1/3----800g-backend-leaf-u38/E1/51</v>
      </c>
      <c r="B68" s="4" t="str">
        <f>conns_fabric_calc!L67</f>
        <v>800g-backend-spine-u41/E1/3</v>
      </c>
      <c r="C68" s="4" t="str">
        <f>conns_fabric_calc!P67</f>
        <v>800g-backend-leaf-u38/E1/51</v>
      </c>
      <c r="D68" s="4" t="str">
        <f>conns_fabric_calc!H67</f>
        <v>800g-backend-spine-u41--fabric--800g-backend-leaf-u38</v>
      </c>
    </row>
    <row r="69">
      <c r="A69" s="4" t="str">
        <f>conns_fabric_calc!T68</f>
        <v>800g-backend-spine-u41/E1/4----800g-backend-leaf-u38/E1/52</v>
      </c>
      <c r="B69" s="4" t="str">
        <f>conns_fabric_calc!L68</f>
        <v>800g-backend-spine-u41/E1/4</v>
      </c>
      <c r="C69" s="4" t="str">
        <f>conns_fabric_calc!P68</f>
        <v>800g-backend-leaf-u38/E1/52</v>
      </c>
      <c r="D69" s="4" t="str">
        <f>conns_fabric_calc!H68</f>
        <v>800g-backend-spine-u41--fabric--800g-backend-leaf-u38</v>
      </c>
    </row>
    <row r="70">
      <c r="A70" s="4" t="str">
        <f>conns_fabric_calc!T69</f>
        <v>800g-backend-spine-u41/E1/5----800g-backend-leaf-u38/E1/53</v>
      </c>
      <c r="B70" s="4" t="str">
        <f>conns_fabric_calc!L69</f>
        <v>800g-backend-spine-u41/E1/5</v>
      </c>
      <c r="C70" s="4" t="str">
        <f>conns_fabric_calc!P69</f>
        <v>800g-backend-leaf-u38/E1/53</v>
      </c>
      <c r="D70" s="4" t="str">
        <f>conns_fabric_calc!H69</f>
        <v>800g-backend-spine-u41--fabric--800g-backend-leaf-u38</v>
      </c>
    </row>
    <row r="71">
      <c r="A71" s="4" t="str">
        <f>conns_fabric_calc!T70</f>
        <v>800g-backend-spine-u41/E1/6----800g-backend-leaf-u38/E1/54</v>
      </c>
      <c r="B71" s="4" t="str">
        <f>conns_fabric_calc!L70</f>
        <v>800g-backend-spine-u41/E1/6</v>
      </c>
      <c r="C71" s="4" t="str">
        <f>conns_fabric_calc!P70</f>
        <v>800g-backend-leaf-u38/E1/54</v>
      </c>
      <c r="D71" s="4" t="str">
        <f>conns_fabric_calc!H70</f>
        <v>800g-backend-spine-u41--fabric--800g-backend-leaf-u38</v>
      </c>
    </row>
    <row r="72">
      <c r="A72" s="4" t="str">
        <f>conns_fabric_calc!T71</f>
        <v>800g-backend-spine-u41/E1/7----800g-backend-leaf-u38/E1/55</v>
      </c>
      <c r="B72" s="4" t="str">
        <f>conns_fabric_calc!L71</f>
        <v>800g-backend-spine-u41/E1/7</v>
      </c>
      <c r="C72" s="4" t="str">
        <f>conns_fabric_calc!P71</f>
        <v>800g-backend-leaf-u38/E1/55</v>
      </c>
      <c r="D72" s="4" t="str">
        <f>conns_fabric_calc!H71</f>
        <v>800g-backend-spine-u41--fabric--800g-backend-leaf-u38</v>
      </c>
    </row>
    <row r="73">
      <c r="A73" s="4" t="str">
        <f>conns_fabric_calc!T72</f>
        <v>800g-backend-spine-u41/E1/8----800g-backend-leaf-u38/E1/56</v>
      </c>
      <c r="B73" s="4" t="str">
        <f>conns_fabric_calc!L72</f>
        <v>800g-backend-spine-u41/E1/8</v>
      </c>
      <c r="C73" s="4" t="str">
        <f>conns_fabric_calc!P72</f>
        <v>800g-backend-leaf-u38/E1/56</v>
      </c>
      <c r="D73" s="4" t="str">
        <f>conns_fabric_calc!H72</f>
        <v>800g-backend-spine-u41--fabric--800g-backend-leaf-u38</v>
      </c>
    </row>
    <row r="74">
      <c r="A74" s="4" t="str">
        <f>conns_fabric_calc!T73</f>
        <v>800g-backend-spine-u41/E1/9----800g-backend-leaf-u38/E1/57</v>
      </c>
      <c r="B74" s="4" t="str">
        <f>conns_fabric_calc!L73</f>
        <v>800g-backend-spine-u41/E1/9</v>
      </c>
      <c r="C74" s="4" t="str">
        <f>conns_fabric_calc!P73</f>
        <v>800g-backend-leaf-u38/E1/57</v>
      </c>
      <c r="D74" s="4" t="str">
        <f>conns_fabric_calc!H73</f>
        <v>800g-backend-spine-u41--fabric--800g-backend-leaf-u38</v>
      </c>
    </row>
    <row r="75">
      <c r="A75" s="4" t="str">
        <f>conns_fabric_calc!T74</f>
        <v>800g-backend-spine-u41/E1/10----800g-backend-leaf-u38/E1/58</v>
      </c>
      <c r="B75" s="4" t="str">
        <f>conns_fabric_calc!L74</f>
        <v>800g-backend-spine-u41/E1/10</v>
      </c>
      <c r="C75" s="4" t="str">
        <f>conns_fabric_calc!P74</f>
        <v>800g-backend-leaf-u38/E1/58</v>
      </c>
      <c r="D75" s="4" t="str">
        <f>conns_fabric_calc!H74</f>
        <v>800g-backend-spine-u41--fabric--800g-backend-leaf-u38</v>
      </c>
    </row>
    <row r="76">
      <c r="A76" s="4" t="str">
        <f>conns_fabric_calc!T75</f>
        <v>800g-backend-spine-u41/E1/11----800g-backend-leaf-u38/E1/59</v>
      </c>
      <c r="B76" s="4" t="str">
        <f>conns_fabric_calc!L75</f>
        <v>800g-backend-spine-u41/E1/11</v>
      </c>
      <c r="C76" s="4" t="str">
        <f>conns_fabric_calc!P75</f>
        <v>800g-backend-leaf-u38/E1/59</v>
      </c>
      <c r="D76" s="4" t="str">
        <f>conns_fabric_calc!H75</f>
        <v>800g-backend-spine-u41--fabric--800g-backend-leaf-u38</v>
      </c>
    </row>
    <row r="77">
      <c r="A77" s="4" t="str">
        <f>conns_fabric_calc!T76</f>
        <v>800g-backend-spine-u41/E1/12----800g-backend-leaf-u38/E1/60</v>
      </c>
      <c r="B77" s="4" t="str">
        <f>conns_fabric_calc!L76</f>
        <v>800g-backend-spine-u41/E1/12</v>
      </c>
      <c r="C77" s="4" t="str">
        <f>conns_fabric_calc!P76</f>
        <v>800g-backend-leaf-u38/E1/60</v>
      </c>
      <c r="D77" s="4" t="str">
        <f>conns_fabric_calc!H76</f>
        <v>800g-backend-spine-u41--fabric--800g-backend-leaf-u38</v>
      </c>
    </row>
    <row r="78">
      <c r="A78" s="4" t="str">
        <f>conns_fabric_calc!T77</f>
        <v>800g-backend-spine-u41/E1/13----800g-backend-leaf-u38/E1/61</v>
      </c>
      <c r="B78" s="4" t="str">
        <f>conns_fabric_calc!L77</f>
        <v>800g-backend-spine-u41/E1/13</v>
      </c>
      <c r="C78" s="4" t="str">
        <f>conns_fabric_calc!P77</f>
        <v>800g-backend-leaf-u38/E1/61</v>
      </c>
      <c r="D78" s="4" t="str">
        <f>conns_fabric_calc!H77</f>
        <v>800g-backend-spine-u41--fabric--800g-backend-leaf-u38</v>
      </c>
    </row>
    <row r="79">
      <c r="A79" s="4" t="str">
        <f>conns_fabric_calc!T78</f>
        <v>800g-backend-spine-u41/E1/14----800g-backend-leaf-u38/E1/62</v>
      </c>
      <c r="B79" s="4" t="str">
        <f>conns_fabric_calc!L78</f>
        <v>800g-backend-spine-u41/E1/14</v>
      </c>
      <c r="C79" s="4" t="str">
        <f>conns_fabric_calc!P78</f>
        <v>800g-backend-leaf-u38/E1/62</v>
      </c>
      <c r="D79" s="4" t="str">
        <f>conns_fabric_calc!H78</f>
        <v>800g-backend-spine-u41--fabric--800g-backend-leaf-u38</v>
      </c>
    </row>
    <row r="80">
      <c r="A80" s="4" t="str">
        <f>conns_fabric_calc!T79</f>
        <v>800g-backend-spine-u41/E1/15----800g-backend-leaf-u38/E1/63</v>
      </c>
      <c r="B80" s="4" t="str">
        <f>conns_fabric_calc!L79</f>
        <v>800g-backend-spine-u41/E1/15</v>
      </c>
      <c r="C80" s="4" t="str">
        <f>conns_fabric_calc!P79</f>
        <v>800g-backend-leaf-u38/E1/63</v>
      </c>
      <c r="D80" s="4" t="str">
        <f>conns_fabric_calc!H79</f>
        <v>800g-backend-spine-u41--fabric--800g-backend-leaf-u38</v>
      </c>
    </row>
    <row r="81">
      <c r="A81" s="4" t="str">
        <f>conns_fabric_calc!T80</f>
        <v>800g-backend-spine-u41/E1/16----800g-backend-leaf-u38/E1/64</v>
      </c>
      <c r="B81" s="4" t="str">
        <f>conns_fabric_calc!L80</f>
        <v>800g-backend-spine-u41/E1/16</v>
      </c>
      <c r="C81" s="4" t="str">
        <f>conns_fabric_calc!P80</f>
        <v>800g-backend-leaf-u38/E1/64</v>
      </c>
      <c r="D81" s="4" t="str">
        <f>conns_fabric_calc!H80</f>
        <v>800g-backend-spine-u41--fabric--800g-backend-leaf-u38</v>
      </c>
    </row>
    <row r="82">
      <c r="A82" s="4" t="str">
        <f>conns_fabric_calc!T81</f>
        <v>800g-backend-spine-u41/E1/17----800g-backend-leaf-u35/E1/49</v>
      </c>
      <c r="B82" s="4" t="str">
        <f>conns_fabric_calc!L81</f>
        <v>800g-backend-spine-u41/E1/17</v>
      </c>
      <c r="C82" s="4" t="str">
        <f>conns_fabric_calc!P81</f>
        <v>800g-backend-leaf-u35/E1/49</v>
      </c>
      <c r="D82" s="4" t="str">
        <f>conns_fabric_calc!H81</f>
        <v>800g-backend-spine-u41--fabric--800g-backend-leaf-u35</v>
      </c>
    </row>
    <row r="83">
      <c r="A83" s="4" t="str">
        <f>conns_fabric_calc!T82</f>
        <v>800g-backend-spine-u41/E1/18----800g-backend-leaf-u35/E1/50</v>
      </c>
      <c r="B83" s="4" t="str">
        <f>conns_fabric_calc!L82</f>
        <v>800g-backend-spine-u41/E1/18</v>
      </c>
      <c r="C83" s="4" t="str">
        <f>conns_fabric_calc!P82</f>
        <v>800g-backend-leaf-u35/E1/50</v>
      </c>
      <c r="D83" s="4" t="str">
        <f>conns_fabric_calc!H82</f>
        <v>800g-backend-spine-u41--fabric--800g-backend-leaf-u35</v>
      </c>
    </row>
    <row r="84">
      <c r="A84" s="4" t="str">
        <f>conns_fabric_calc!T83</f>
        <v>800g-backend-spine-u41/E1/19----800g-backend-leaf-u35/E1/51</v>
      </c>
      <c r="B84" s="4" t="str">
        <f>conns_fabric_calc!L83</f>
        <v>800g-backend-spine-u41/E1/19</v>
      </c>
      <c r="C84" s="4" t="str">
        <f>conns_fabric_calc!P83</f>
        <v>800g-backend-leaf-u35/E1/51</v>
      </c>
      <c r="D84" s="4" t="str">
        <f>conns_fabric_calc!H83</f>
        <v>800g-backend-spine-u41--fabric--800g-backend-leaf-u35</v>
      </c>
    </row>
    <row r="85">
      <c r="A85" s="4" t="str">
        <f>conns_fabric_calc!T84</f>
        <v>800g-backend-spine-u41/E1/20----800g-backend-leaf-u35/E1/52</v>
      </c>
      <c r="B85" s="4" t="str">
        <f>conns_fabric_calc!L84</f>
        <v>800g-backend-spine-u41/E1/20</v>
      </c>
      <c r="C85" s="4" t="str">
        <f>conns_fabric_calc!P84</f>
        <v>800g-backend-leaf-u35/E1/52</v>
      </c>
      <c r="D85" s="4" t="str">
        <f>conns_fabric_calc!H84</f>
        <v>800g-backend-spine-u41--fabric--800g-backend-leaf-u35</v>
      </c>
    </row>
    <row r="86">
      <c r="A86" s="4" t="str">
        <f>conns_fabric_calc!T85</f>
        <v>800g-backend-spine-u41/E1/21----800g-backend-leaf-u35/E1/53</v>
      </c>
      <c r="B86" s="4" t="str">
        <f>conns_fabric_calc!L85</f>
        <v>800g-backend-spine-u41/E1/21</v>
      </c>
      <c r="C86" s="4" t="str">
        <f>conns_fabric_calc!P85</f>
        <v>800g-backend-leaf-u35/E1/53</v>
      </c>
      <c r="D86" s="4" t="str">
        <f>conns_fabric_calc!H85</f>
        <v>800g-backend-spine-u41--fabric--800g-backend-leaf-u35</v>
      </c>
    </row>
    <row r="87">
      <c r="A87" s="4" t="str">
        <f>conns_fabric_calc!T86</f>
        <v>800g-backend-spine-u41/E1/22----800g-backend-leaf-u35/E1/54</v>
      </c>
      <c r="B87" s="4" t="str">
        <f>conns_fabric_calc!L86</f>
        <v>800g-backend-spine-u41/E1/22</v>
      </c>
      <c r="C87" s="4" t="str">
        <f>conns_fabric_calc!P86</f>
        <v>800g-backend-leaf-u35/E1/54</v>
      </c>
      <c r="D87" s="4" t="str">
        <f>conns_fabric_calc!H86</f>
        <v>800g-backend-spine-u41--fabric--800g-backend-leaf-u35</v>
      </c>
    </row>
    <row r="88">
      <c r="A88" s="4" t="str">
        <f>conns_fabric_calc!T87</f>
        <v>800g-backend-spine-u41/E1/23----800g-backend-leaf-u35/E1/55</v>
      </c>
      <c r="B88" s="4" t="str">
        <f>conns_fabric_calc!L87</f>
        <v>800g-backend-spine-u41/E1/23</v>
      </c>
      <c r="C88" s="4" t="str">
        <f>conns_fabric_calc!P87</f>
        <v>800g-backend-leaf-u35/E1/55</v>
      </c>
      <c r="D88" s="4" t="str">
        <f>conns_fabric_calc!H87</f>
        <v>800g-backend-spine-u41--fabric--800g-backend-leaf-u35</v>
      </c>
    </row>
    <row r="89">
      <c r="A89" s="4" t="str">
        <f>conns_fabric_calc!T88</f>
        <v>800g-backend-spine-u41/E1/24----800g-backend-leaf-u35/E1/56</v>
      </c>
      <c r="B89" s="4" t="str">
        <f>conns_fabric_calc!L88</f>
        <v>800g-backend-spine-u41/E1/24</v>
      </c>
      <c r="C89" s="4" t="str">
        <f>conns_fabric_calc!P88</f>
        <v>800g-backend-leaf-u35/E1/56</v>
      </c>
      <c r="D89" s="4" t="str">
        <f>conns_fabric_calc!H88</f>
        <v>800g-backend-spine-u41--fabric--800g-backend-leaf-u35</v>
      </c>
    </row>
    <row r="90">
      <c r="A90" s="4" t="str">
        <f>conns_fabric_calc!T89</f>
        <v>800g-backend-spine-u41/E1/25----800g-backend-leaf-u35/E1/57</v>
      </c>
      <c r="B90" s="4" t="str">
        <f>conns_fabric_calc!L89</f>
        <v>800g-backend-spine-u41/E1/25</v>
      </c>
      <c r="C90" s="4" t="str">
        <f>conns_fabric_calc!P89</f>
        <v>800g-backend-leaf-u35/E1/57</v>
      </c>
      <c r="D90" s="4" t="str">
        <f>conns_fabric_calc!H89</f>
        <v>800g-backend-spine-u41--fabric--800g-backend-leaf-u35</v>
      </c>
    </row>
    <row r="91">
      <c r="A91" s="4" t="str">
        <f>conns_fabric_calc!T90</f>
        <v>800g-backend-spine-u41/E1/26----800g-backend-leaf-u35/E1/58</v>
      </c>
      <c r="B91" s="4" t="str">
        <f>conns_fabric_calc!L90</f>
        <v>800g-backend-spine-u41/E1/26</v>
      </c>
      <c r="C91" s="4" t="str">
        <f>conns_fabric_calc!P90</f>
        <v>800g-backend-leaf-u35/E1/58</v>
      </c>
      <c r="D91" s="4" t="str">
        <f>conns_fabric_calc!H90</f>
        <v>800g-backend-spine-u41--fabric--800g-backend-leaf-u35</v>
      </c>
    </row>
    <row r="92">
      <c r="A92" s="4" t="str">
        <f>conns_fabric_calc!T91</f>
        <v>800g-backend-spine-u41/E1/27----800g-backend-leaf-u35/E1/59</v>
      </c>
      <c r="B92" s="4" t="str">
        <f>conns_fabric_calc!L91</f>
        <v>800g-backend-spine-u41/E1/27</v>
      </c>
      <c r="C92" s="4" t="str">
        <f>conns_fabric_calc!P91</f>
        <v>800g-backend-leaf-u35/E1/59</v>
      </c>
      <c r="D92" s="4" t="str">
        <f>conns_fabric_calc!H91</f>
        <v>800g-backend-spine-u41--fabric--800g-backend-leaf-u35</v>
      </c>
    </row>
    <row r="93">
      <c r="A93" s="4" t="str">
        <f>conns_fabric_calc!T92</f>
        <v>800g-backend-spine-u41/E1/28----800g-backend-leaf-u35/E1/60</v>
      </c>
      <c r="B93" s="4" t="str">
        <f>conns_fabric_calc!L92</f>
        <v>800g-backend-spine-u41/E1/28</v>
      </c>
      <c r="C93" s="4" t="str">
        <f>conns_fabric_calc!P92</f>
        <v>800g-backend-leaf-u35/E1/60</v>
      </c>
      <c r="D93" s="4" t="str">
        <f>conns_fabric_calc!H92</f>
        <v>800g-backend-spine-u41--fabric--800g-backend-leaf-u35</v>
      </c>
    </row>
    <row r="94">
      <c r="A94" s="4" t="str">
        <f>conns_fabric_calc!T93</f>
        <v>800g-backend-spine-u41/E1/29----800g-backend-leaf-u35/E1/61</v>
      </c>
      <c r="B94" s="4" t="str">
        <f>conns_fabric_calc!L93</f>
        <v>800g-backend-spine-u41/E1/29</v>
      </c>
      <c r="C94" s="4" t="str">
        <f>conns_fabric_calc!P93</f>
        <v>800g-backend-leaf-u35/E1/61</v>
      </c>
      <c r="D94" s="4" t="str">
        <f>conns_fabric_calc!H93</f>
        <v>800g-backend-spine-u41--fabric--800g-backend-leaf-u35</v>
      </c>
    </row>
    <row r="95">
      <c r="A95" s="4" t="str">
        <f>conns_fabric_calc!T94</f>
        <v>800g-backend-spine-u41/E1/30----800g-backend-leaf-u35/E1/62</v>
      </c>
      <c r="B95" s="4" t="str">
        <f>conns_fabric_calc!L94</f>
        <v>800g-backend-spine-u41/E1/30</v>
      </c>
      <c r="C95" s="4" t="str">
        <f>conns_fabric_calc!P94</f>
        <v>800g-backend-leaf-u35/E1/62</v>
      </c>
      <c r="D95" s="4" t="str">
        <f>conns_fabric_calc!H94</f>
        <v>800g-backend-spine-u41--fabric--800g-backend-leaf-u35</v>
      </c>
    </row>
    <row r="96">
      <c r="A96" s="4" t="str">
        <f>conns_fabric_calc!T95</f>
        <v>800g-backend-spine-u41/E1/31----800g-backend-leaf-u35/E1/63</v>
      </c>
      <c r="B96" s="4" t="str">
        <f>conns_fabric_calc!L95</f>
        <v>800g-backend-spine-u41/E1/31</v>
      </c>
      <c r="C96" s="4" t="str">
        <f>conns_fabric_calc!P95</f>
        <v>800g-backend-leaf-u35/E1/63</v>
      </c>
      <c r="D96" s="4" t="str">
        <f>conns_fabric_calc!H95</f>
        <v>800g-backend-spine-u41--fabric--800g-backend-leaf-u35</v>
      </c>
    </row>
    <row r="97">
      <c r="A97" s="4" t="str">
        <f>conns_fabric_calc!T96</f>
        <v>800g-backend-spine-u41/E1/32----800g-backend-leaf-u35/E1/64</v>
      </c>
      <c r="B97" s="4" t="str">
        <f>conns_fabric_calc!L96</f>
        <v>800g-backend-spine-u41/E1/32</v>
      </c>
      <c r="C97" s="4" t="str">
        <f>conns_fabric_calc!P96</f>
        <v>800g-backend-leaf-u35/E1/64</v>
      </c>
      <c r="D97" s="4" t="str">
        <f>conns_fabric_calc!H96</f>
        <v>800g-backend-spine-u41--fabric--800g-backend-leaf-u35</v>
      </c>
    </row>
    <row r="98">
      <c r="A98" s="4" t="str">
        <f>conns_fabric_calc!T97</f>
        <v>800g-backend-spine-u41/E1/33----800g-backend-leaf-u32/E1/49</v>
      </c>
      <c r="B98" s="4" t="str">
        <f>conns_fabric_calc!L97</f>
        <v>800g-backend-spine-u41/E1/33</v>
      </c>
      <c r="C98" s="4" t="str">
        <f>conns_fabric_calc!P97</f>
        <v>800g-backend-leaf-u32/E1/49</v>
      </c>
      <c r="D98" s="4" t="str">
        <f>conns_fabric_calc!H97</f>
        <v>800g-backend-spine-u41--fabric--800g-backend-leaf-u32</v>
      </c>
    </row>
    <row r="99">
      <c r="A99" s="4" t="str">
        <f>conns_fabric_calc!T98</f>
        <v>800g-backend-spine-u41/E1/34----800g-backend-leaf-u32/E1/50</v>
      </c>
      <c r="B99" s="4" t="str">
        <f>conns_fabric_calc!L98</f>
        <v>800g-backend-spine-u41/E1/34</v>
      </c>
      <c r="C99" s="4" t="str">
        <f>conns_fabric_calc!P98</f>
        <v>800g-backend-leaf-u32/E1/50</v>
      </c>
      <c r="D99" s="4" t="str">
        <f>conns_fabric_calc!H98</f>
        <v>800g-backend-spine-u41--fabric--800g-backend-leaf-u32</v>
      </c>
    </row>
    <row r="100">
      <c r="A100" s="4" t="str">
        <f>conns_fabric_calc!T99</f>
        <v>800g-backend-spine-u41/E1/35----800g-backend-leaf-u32/E1/51</v>
      </c>
      <c r="B100" s="4" t="str">
        <f>conns_fabric_calc!L99</f>
        <v>800g-backend-spine-u41/E1/35</v>
      </c>
      <c r="C100" s="4" t="str">
        <f>conns_fabric_calc!P99</f>
        <v>800g-backend-leaf-u32/E1/51</v>
      </c>
      <c r="D100" s="4" t="str">
        <f>conns_fabric_calc!H99</f>
        <v>800g-backend-spine-u41--fabric--800g-backend-leaf-u32</v>
      </c>
    </row>
    <row r="101">
      <c r="A101" s="4" t="str">
        <f>conns_fabric_calc!T100</f>
        <v>800g-backend-spine-u41/E1/36----800g-backend-leaf-u32/E1/52</v>
      </c>
      <c r="B101" s="4" t="str">
        <f>conns_fabric_calc!L100</f>
        <v>800g-backend-spine-u41/E1/36</v>
      </c>
      <c r="C101" s="4" t="str">
        <f>conns_fabric_calc!P100</f>
        <v>800g-backend-leaf-u32/E1/52</v>
      </c>
      <c r="D101" s="4" t="str">
        <f>conns_fabric_calc!H100</f>
        <v>800g-backend-spine-u41--fabric--800g-backend-leaf-u32</v>
      </c>
    </row>
    <row r="102">
      <c r="A102" s="4" t="str">
        <f>conns_fabric_calc!T101</f>
        <v>800g-backend-spine-u41/E1/37----800g-backend-leaf-u32/E1/53</v>
      </c>
      <c r="B102" s="4" t="str">
        <f>conns_fabric_calc!L101</f>
        <v>800g-backend-spine-u41/E1/37</v>
      </c>
      <c r="C102" s="4" t="str">
        <f>conns_fabric_calc!P101</f>
        <v>800g-backend-leaf-u32/E1/53</v>
      </c>
      <c r="D102" s="4" t="str">
        <f>conns_fabric_calc!H101</f>
        <v>800g-backend-spine-u41--fabric--800g-backend-leaf-u32</v>
      </c>
    </row>
    <row r="103">
      <c r="A103" s="4" t="str">
        <f>conns_fabric_calc!T102</f>
        <v>800g-backend-spine-u41/E1/38----800g-backend-leaf-u32/E1/54</v>
      </c>
      <c r="B103" s="4" t="str">
        <f>conns_fabric_calc!L102</f>
        <v>800g-backend-spine-u41/E1/38</v>
      </c>
      <c r="C103" s="4" t="str">
        <f>conns_fabric_calc!P102</f>
        <v>800g-backend-leaf-u32/E1/54</v>
      </c>
      <c r="D103" s="4" t="str">
        <f>conns_fabric_calc!H102</f>
        <v>800g-backend-spine-u41--fabric--800g-backend-leaf-u32</v>
      </c>
    </row>
    <row r="104">
      <c r="A104" s="4" t="str">
        <f>conns_fabric_calc!T103</f>
        <v>800g-backend-spine-u41/E1/39----800g-backend-leaf-u32/E1/55</v>
      </c>
      <c r="B104" s="4" t="str">
        <f>conns_fabric_calc!L103</f>
        <v>800g-backend-spine-u41/E1/39</v>
      </c>
      <c r="C104" s="4" t="str">
        <f>conns_fabric_calc!P103</f>
        <v>800g-backend-leaf-u32/E1/55</v>
      </c>
      <c r="D104" s="4" t="str">
        <f>conns_fabric_calc!H103</f>
        <v>800g-backend-spine-u41--fabric--800g-backend-leaf-u32</v>
      </c>
    </row>
    <row r="105">
      <c r="A105" s="4" t="str">
        <f>conns_fabric_calc!T104</f>
        <v>800g-backend-spine-u41/E1/40----800g-backend-leaf-u32/E1/56</v>
      </c>
      <c r="B105" s="4" t="str">
        <f>conns_fabric_calc!L104</f>
        <v>800g-backend-spine-u41/E1/40</v>
      </c>
      <c r="C105" s="4" t="str">
        <f>conns_fabric_calc!P104</f>
        <v>800g-backend-leaf-u32/E1/56</v>
      </c>
      <c r="D105" s="4" t="str">
        <f>conns_fabric_calc!H104</f>
        <v>800g-backend-spine-u41--fabric--800g-backend-leaf-u32</v>
      </c>
    </row>
    <row r="106">
      <c r="A106" s="4" t="str">
        <f>conns_fabric_calc!T105</f>
        <v>800g-backend-spine-u41/E1/41----800g-backend-leaf-u32/E1/57</v>
      </c>
      <c r="B106" s="4" t="str">
        <f>conns_fabric_calc!L105</f>
        <v>800g-backend-spine-u41/E1/41</v>
      </c>
      <c r="C106" s="4" t="str">
        <f>conns_fabric_calc!P105</f>
        <v>800g-backend-leaf-u32/E1/57</v>
      </c>
      <c r="D106" s="4" t="str">
        <f>conns_fabric_calc!H105</f>
        <v>800g-backend-spine-u41--fabric--800g-backend-leaf-u32</v>
      </c>
    </row>
    <row r="107">
      <c r="A107" s="4" t="str">
        <f>conns_fabric_calc!T106</f>
        <v>800g-backend-spine-u41/E1/42----800g-backend-leaf-u32/E1/58</v>
      </c>
      <c r="B107" s="4" t="str">
        <f>conns_fabric_calc!L106</f>
        <v>800g-backend-spine-u41/E1/42</v>
      </c>
      <c r="C107" s="4" t="str">
        <f>conns_fabric_calc!P106</f>
        <v>800g-backend-leaf-u32/E1/58</v>
      </c>
      <c r="D107" s="4" t="str">
        <f>conns_fabric_calc!H106</f>
        <v>800g-backend-spine-u41--fabric--800g-backend-leaf-u32</v>
      </c>
    </row>
    <row r="108">
      <c r="A108" s="4" t="str">
        <f>conns_fabric_calc!T107</f>
        <v>800g-backend-spine-u41/E1/43----800g-backend-leaf-u32/E1/59</v>
      </c>
      <c r="B108" s="4" t="str">
        <f>conns_fabric_calc!L107</f>
        <v>800g-backend-spine-u41/E1/43</v>
      </c>
      <c r="C108" s="4" t="str">
        <f>conns_fabric_calc!P107</f>
        <v>800g-backend-leaf-u32/E1/59</v>
      </c>
      <c r="D108" s="4" t="str">
        <f>conns_fabric_calc!H107</f>
        <v>800g-backend-spine-u41--fabric--800g-backend-leaf-u32</v>
      </c>
    </row>
    <row r="109">
      <c r="A109" s="4" t="str">
        <f>conns_fabric_calc!T108</f>
        <v>800g-backend-spine-u41/E1/44----800g-backend-leaf-u32/E1/60</v>
      </c>
      <c r="B109" s="4" t="str">
        <f>conns_fabric_calc!L108</f>
        <v>800g-backend-spine-u41/E1/44</v>
      </c>
      <c r="C109" s="4" t="str">
        <f>conns_fabric_calc!P108</f>
        <v>800g-backend-leaf-u32/E1/60</v>
      </c>
      <c r="D109" s="4" t="str">
        <f>conns_fabric_calc!H108</f>
        <v>800g-backend-spine-u41--fabric--800g-backend-leaf-u32</v>
      </c>
    </row>
    <row r="110">
      <c r="A110" s="4" t="str">
        <f>conns_fabric_calc!T109</f>
        <v>800g-backend-spine-u41/E1/45----800g-backend-leaf-u32/E1/61</v>
      </c>
      <c r="B110" s="4" t="str">
        <f>conns_fabric_calc!L109</f>
        <v>800g-backend-spine-u41/E1/45</v>
      </c>
      <c r="C110" s="4" t="str">
        <f>conns_fabric_calc!P109</f>
        <v>800g-backend-leaf-u32/E1/61</v>
      </c>
      <c r="D110" s="4" t="str">
        <f>conns_fabric_calc!H109</f>
        <v>800g-backend-spine-u41--fabric--800g-backend-leaf-u32</v>
      </c>
    </row>
    <row r="111">
      <c r="A111" s="4" t="str">
        <f>conns_fabric_calc!T110</f>
        <v>800g-backend-spine-u41/E1/46----800g-backend-leaf-u32/E1/62</v>
      </c>
      <c r="B111" s="4" t="str">
        <f>conns_fabric_calc!L110</f>
        <v>800g-backend-spine-u41/E1/46</v>
      </c>
      <c r="C111" s="4" t="str">
        <f>conns_fabric_calc!P110</f>
        <v>800g-backend-leaf-u32/E1/62</v>
      </c>
      <c r="D111" s="4" t="str">
        <f>conns_fabric_calc!H110</f>
        <v>800g-backend-spine-u41--fabric--800g-backend-leaf-u32</v>
      </c>
    </row>
    <row r="112">
      <c r="A112" s="4" t="str">
        <f>conns_fabric_calc!T111</f>
        <v>800g-backend-spine-u41/E1/47----800g-backend-leaf-u32/E1/63</v>
      </c>
      <c r="B112" s="4" t="str">
        <f>conns_fabric_calc!L111</f>
        <v>800g-backend-spine-u41/E1/47</v>
      </c>
      <c r="C112" s="4" t="str">
        <f>conns_fabric_calc!P111</f>
        <v>800g-backend-leaf-u32/E1/63</v>
      </c>
      <c r="D112" s="4" t="str">
        <f>conns_fabric_calc!H111</f>
        <v>800g-backend-spine-u41--fabric--800g-backend-leaf-u32</v>
      </c>
    </row>
    <row r="113">
      <c r="A113" s="4" t="str">
        <f>conns_fabric_calc!T112</f>
        <v>800g-backend-spine-u41/E1/48----800g-backend-leaf-u32/E1/64</v>
      </c>
      <c r="B113" s="4" t="str">
        <f>conns_fabric_calc!L112</f>
        <v>800g-backend-spine-u41/E1/48</v>
      </c>
      <c r="C113" s="4" t="str">
        <f>conns_fabric_calc!P112</f>
        <v>800g-backend-leaf-u32/E1/64</v>
      </c>
      <c r="D113" s="4" t="str">
        <f>conns_fabric_calc!H112</f>
        <v>800g-backend-spine-u41--fabric--800g-backend-leaf-u32</v>
      </c>
    </row>
    <row r="114">
      <c r="A114" s="4" t="str">
        <f>conns_fabric_calc!T113</f>
        <v>800g-backend-spine-u41/E1/49----800g-backend-leaf-u29/E1/49</v>
      </c>
      <c r="B114" s="4" t="str">
        <f>conns_fabric_calc!L113</f>
        <v>800g-backend-spine-u41/E1/49</v>
      </c>
      <c r="C114" s="4" t="str">
        <f>conns_fabric_calc!P113</f>
        <v>800g-backend-leaf-u29/E1/49</v>
      </c>
      <c r="D114" s="4" t="str">
        <f>conns_fabric_calc!H113</f>
        <v>800g-backend-spine-u41--fabric--800g-backend-leaf-u29</v>
      </c>
    </row>
    <row r="115">
      <c r="A115" s="4" t="str">
        <f>conns_fabric_calc!T114</f>
        <v>800g-backend-spine-u41/E1/50----800g-backend-leaf-u29/E1/50</v>
      </c>
      <c r="B115" s="4" t="str">
        <f>conns_fabric_calc!L114</f>
        <v>800g-backend-spine-u41/E1/50</v>
      </c>
      <c r="C115" s="4" t="str">
        <f>conns_fabric_calc!P114</f>
        <v>800g-backend-leaf-u29/E1/50</v>
      </c>
      <c r="D115" s="4" t="str">
        <f>conns_fabric_calc!H114</f>
        <v>800g-backend-spine-u41--fabric--800g-backend-leaf-u29</v>
      </c>
    </row>
    <row r="116">
      <c r="A116" s="4" t="str">
        <f>conns_fabric_calc!T115</f>
        <v>800g-backend-spine-u41/E1/51----800g-backend-leaf-u29/E1/51</v>
      </c>
      <c r="B116" s="4" t="str">
        <f>conns_fabric_calc!L115</f>
        <v>800g-backend-spine-u41/E1/51</v>
      </c>
      <c r="C116" s="4" t="str">
        <f>conns_fabric_calc!P115</f>
        <v>800g-backend-leaf-u29/E1/51</v>
      </c>
      <c r="D116" s="4" t="str">
        <f>conns_fabric_calc!H115</f>
        <v>800g-backend-spine-u41--fabric--800g-backend-leaf-u29</v>
      </c>
    </row>
    <row r="117">
      <c r="A117" s="4" t="str">
        <f>conns_fabric_calc!T116</f>
        <v>800g-backend-spine-u41/E1/52----800g-backend-leaf-u29/E1/52</v>
      </c>
      <c r="B117" s="4" t="str">
        <f>conns_fabric_calc!L116</f>
        <v>800g-backend-spine-u41/E1/52</v>
      </c>
      <c r="C117" s="4" t="str">
        <f>conns_fabric_calc!P116</f>
        <v>800g-backend-leaf-u29/E1/52</v>
      </c>
      <c r="D117" s="4" t="str">
        <f>conns_fabric_calc!H116</f>
        <v>800g-backend-spine-u41--fabric--800g-backend-leaf-u29</v>
      </c>
    </row>
    <row r="118">
      <c r="A118" s="4" t="str">
        <f>conns_fabric_calc!T117</f>
        <v>800g-backend-spine-u41/E1/53----800g-backend-leaf-u29/E1/53</v>
      </c>
      <c r="B118" s="4" t="str">
        <f>conns_fabric_calc!L117</f>
        <v>800g-backend-spine-u41/E1/53</v>
      </c>
      <c r="C118" s="4" t="str">
        <f>conns_fabric_calc!P117</f>
        <v>800g-backend-leaf-u29/E1/53</v>
      </c>
      <c r="D118" s="4" t="str">
        <f>conns_fabric_calc!H117</f>
        <v>800g-backend-spine-u41--fabric--800g-backend-leaf-u29</v>
      </c>
    </row>
    <row r="119">
      <c r="A119" s="4" t="str">
        <f>conns_fabric_calc!T118</f>
        <v>800g-backend-spine-u41/E1/54----800g-backend-leaf-u29/E1/54</v>
      </c>
      <c r="B119" s="4" t="str">
        <f>conns_fabric_calc!L118</f>
        <v>800g-backend-spine-u41/E1/54</v>
      </c>
      <c r="C119" s="4" t="str">
        <f>conns_fabric_calc!P118</f>
        <v>800g-backend-leaf-u29/E1/54</v>
      </c>
      <c r="D119" s="4" t="str">
        <f>conns_fabric_calc!H118</f>
        <v>800g-backend-spine-u41--fabric--800g-backend-leaf-u29</v>
      </c>
    </row>
    <row r="120">
      <c r="A120" s="4" t="str">
        <f>conns_fabric_calc!T119</f>
        <v>800g-backend-spine-u41/E1/55----800g-backend-leaf-u29/E1/55</v>
      </c>
      <c r="B120" s="4" t="str">
        <f>conns_fabric_calc!L119</f>
        <v>800g-backend-spine-u41/E1/55</v>
      </c>
      <c r="C120" s="4" t="str">
        <f>conns_fabric_calc!P119</f>
        <v>800g-backend-leaf-u29/E1/55</v>
      </c>
      <c r="D120" s="4" t="str">
        <f>conns_fabric_calc!H119</f>
        <v>800g-backend-spine-u41--fabric--800g-backend-leaf-u29</v>
      </c>
    </row>
    <row r="121">
      <c r="A121" s="4" t="str">
        <f>conns_fabric_calc!T120</f>
        <v>800g-backend-spine-u41/E1/56----800g-backend-leaf-u29/E1/56</v>
      </c>
      <c r="B121" s="4" t="str">
        <f>conns_fabric_calc!L120</f>
        <v>800g-backend-spine-u41/E1/56</v>
      </c>
      <c r="C121" s="4" t="str">
        <f>conns_fabric_calc!P120</f>
        <v>800g-backend-leaf-u29/E1/56</v>
      </c>
      <c r="D121" s="4" t="str">
        <f>conns_fabric_calc!H120</f>
        <v>800g-backend-spine-u41--fabric--800g-backend-leaf-u29</v>
      </c>
    </row>
    <row r="122">
      <c r="A122" s="4" t="str">
        <f>conns_fabric_calc!T121</f>
        <v>800g-backend-spine-u41/E1/57----800g-backend-leaf-u29/E1/57</v>
      </c>
      <c r="B122" s="4" t="str">
        <f>conns_fabric_calc!L121</f>
        <v>800g-backend-spine-u41/E1/57</v>
      </c>
      <c r="C122" s="4" t="str">
        <f>conns_fabric_calc!P121</f>
        <v>800g-backend-leaf-u29/E1/57</v>
      </c>
      <c r="D122" s="4" t="str">
        <f>conns_fabric_calc!H121</f>
        <v>800g-backend-spine-u41--fabric--800g-backend-leaf-u29</v>
      </c>
    </row>
    <row r="123">
      <c r="A123" s="4" t="str">
        <f>conns_fabric_calc!T122</f>
        <v>800g-backend-spine-u41/E1/58----800g-backend-leaf-u29/E1/58</v>
      </c>
      <c r="B123" s="4" t="str">
        <f>conns_fabric_calc!L122</f>
        <v>800g-backend-spine-u41/E1/58</v>
      </c>
      <c r="C123" s="4" t="str">
        <f>conns_fabric_calc!P122</f>
        <v>800g-backend-leaf-u29/E1/58</v>
      </c>
      <c r="D123" s="4" t="str">
        <f>conns_fabric_calc!H122</f>
        <v>800g-backend-spine-u41--fabric--800g-backend-leaf-u29</v>
      </c>
    </row>
    <row r="124">
      <c r="A124" s="4" t="str">
        <f>conns_fabric_calc!T123</f>
        <v>800g-backend-spine-u41/E1/59----800g-backend-leaf-u29/E1/59</v>
      </c>
      <c r="B124" s="4" t="str">
        <f>conns_fabric_calc!L123</f>
        <v>800g-backend-spine-u41/E1/59</v>
      </c>
      <c r="C124" s="4" t="str">
        <f>conns_fabric_calc!P123</f>
        <v>800g-backend-leaf-u29/E1/59</v>
      </c>
      <c r="D124" s="4" t="str">
        <f>conns_fabric_calc!H123</f>
        <v>800g-backend-spine-u41--fabric--800g-backend-leaf-u29</v>
      </c>
    </row>
    <row r="125">
      <c r="A125" s="4" t="str">
        <f>conns_fabric_calc!T124</f>
        <v>800g-backend-spine-u41/E1/60----800g-backend-leaf-u29/E1/60</v>
      </c>
      <c r="B125" s="4" t="str">
        <f>conns_fabric_calc!L124</f>
        <v>800g-backend-spine-u41/E1/60</v>
      </c>
      <c r="C125" s="4" t="str">
        <f>conns_fabric_calc!P124</f>
        <v>800g-backend-leaf-u29/E1/60</v>
      </c>
      <c r="D125" s="4" t="str">
        <f>conns_fabric_calc!H124</f>
        <v>800g-backend-spine-u41--fabric--800g-backend-leaf-u29</v>
      </c>
    </row>
    <row r="126">
      <c r="A126" s="4" t="str">
        <f>conns_fabric_calc!T125</f>
        <v>800g-backend-spine-u41/E1/61----800g-backend-leaf-u29/E1/61</v>
      </c>
      <c r="B126" s="4" t="str">
        <f>conns_fabric_calc!L125</f>
        <v>800g-backend-spine-u41/E1/61</v>
      </c>
      <c r="C126" s="4" t="str">
        <f>conns_fabric_calc!P125</f>
        <v>800g-backend-leaf-u29/E1/61</v>
      </c>
      <c r="D126" s="4" t="str">
        <f>conns_fabric_calc!H125</f>
        <v>800g-backend-spine-u41--fabric--800g-backend-leaf-u29</v>
      </c>
    </row>
    <row r="127">
      <c r="A127" s="4" t="str">
        <f>conns_fabric_calc!T126</f>
        <v>800g-backend-spine-u41/E1/62----800g-backend-leaf-u29/E1/62</v>
      </c>
      <c r="B127" s="4" t="str">
        <f>conns_fabric_calc!L126</f>
        <v>800g-backend-spine-u41/E1/62</v>
      </c>
      <c r="C127" s="4" t="str">
        <f>conns_fabric_calc!P126</f>
        <v>800g-backend-leaf-u29/E1/62</v>
      </c>
      <c r="D127" s="4" t="str">
        <f>conns_fabric_calc!H126</f>
        <v>800g-backend-spine-u41--fabric--800g-backend-leaf-u29</v>
      </c>
    </row>
    <row r="128">
      <c r="A128" s="4" t="str">
        <f>conns_fabric_calc!T127</f>
        <v>800g-backend-spine-u41/E1/63----800g-backend-leaf-u29/E1/63</v>
      </c>
      <c r="B128" s="4" t="str">
        <f>conns_fabric_calc!L127</f>
        <v>800g-backend-spine-u41/E1/63</v>
      </c>
      <c r="C128" s="4" t="str">
        <f>conns_fabric_calc!P127</f>
        <v>800g-backend-leaf-u29/E1/63</v>
      </c>
      <c r="D128" s="4" t="str">
        <f>conns_fabric_calc!H127</f>
        <v>800g-backend-spine-u41--fabric--800g-backend-leaf-u29</v>
      </c>
    </row>
    <row r="129">
      <c r="A129" s="4" t="str">
        <f>conns_fabric_calc!T128</f>
        <v>800g-backend-spine-u41/E1/64----800g-backend-leaf-u29/E1/64</v>
      </c>
      <c r="B129" s="4" t="str">
        <f>conns_fabric_calc!L128</f>
        <v>800g-backend-spine-u41/E1/64</v>
      </c>
      <c r="C129" s="4" t="str">
        <f>conns_fabric_calc!P128</f>
        <v>800g-backend-leaf-u29/E1/64</v>
      </c>
      <c r="D129" s="4" t="str">
        <f>conns_fabric_calc!H128</f>
        <v>800g-backend-spine-u41--fabric--800g-backend-leaf-u29</v>
      </c>
    </row>
    <row r="130">
      <c r="A130" s="5"/>
      <c r="B130" s="5"/>
      <c r="C130" s="5"/>
      <c r="D130" s="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</cols>
  <sheetData>
    <row r="1">
      <c r="A1" s="6" t="s">
        <v>5</v>
      </c>
      <c r="B1" s="6"/>
    </row>
    <row r="2">
      <c r="A2" s="7" t="str">
        <f>servers_calc!D1</f>
        <v>gpu-server-rc1-01</v>
      </c>
    </row>
    <row r="3">
      <c r="A3" s="7" t="str">
        <f>servers_calc!D2</f>
        <v>gpu-server-rc1-02</v>
      </c>
    </row>
    <row r="4">
      <c r="A4" s="7" t="str">
        <f>servers_calc!D3</f>
        <v>gpu-server-rc1-03</v>
      </c>
    </row>
    <row r="5">
      <c r="A5" s="7" t="str">
        <f>servers_calc!D4</f>
        <v>gpu-server-rc1-04</v>
      </c>
    </row>
    <row r="6">
      <c r="A6" s="7" t="str">
        <f>servers_calc!D5</f>
        <v>gpu-server-rc1-05</v>
      </c>
    </row>
    <row r="7">
      <c r="A7" s="7" t="str">
        <f>servers_calc!D6</f>
        <v>gpu-server-rc1-06</v>
      </c>
    </row>
    <row r="8">
      <c r="A8" s="7" t="str">
        <f>servers_calc!D7</f>
        <v>gpu-server-rc1-07</v>
      </c>
    </row>
    <row r="9">
      <c r="A9" s="7" t="str">
        <f>servers_calc!D8</f>
        <v>gpu-server-rc1-08</v>
      </c>
    </row>
    <row r="10">
      <c r="A10" s="7" t="str">
        <f>servers_calc!D9</f>
        <v>gpu-server-rc1-09</v>
      </c>
    </row>
    <row r="11">
      <c r="A11" s="7" t="str">
        <f>servers_calc!D10</f>
        <v>gpu-server-rc1-10</v>
      </c>
    </row>
    <row r="12">
      <c r="A12" s="7" t="str">
        <f>servers_calc!D11</f>
        <v>gpu-server-rc1-11</v>
      </c>
    </row>
    <row r="13">
      <c r="A13" s="7" t="str">
        <f>servers_calc!D12</f>
        <v>gpu-server-rc1-12</v>
      </c>
    </row>
    <row r="14">
      <c r="A14" s="7" t="str">
        <f>servers_calc!D13</f>
        <v>gpu-server-rc1-13</v>
      </c>
    </row>
    <row r="15">
      <c r="A15" s="7" t="str">
        <f>servers_calc!D14</f>
        <v>gpu-server-rc1-14</v>
      </c>
    </row>
    <row r="16">
      <c r="A16" s="7" t="str">
        <f>servers_calc!D15</f>
        <v>gpu-server-rc1-15</v>
      </c>
    </row>
    <row r="17">
      <c r="A17" s="7" t="str">
        <f>servers_calc!D16</f>
        <v>gpu-server-rc1-16</v>
      </c>
    </row>
    <row r="18">
      <c r="A18" s="7" t="str">
        <f>servers_calc!D17</f>
        <v>gpu-server-rc1-17</v>
      </c>
    </row>
    <row r="19">
      <c r="A19" s="7" t="str">
        <f>servers_calc!D18</f>
        <v>gpu-server-rc1-18</v>
      </c>
    </row>
    <row r="20">
      <c r="A20" s="7" t="str">
        <f>servers_calc!D19</f>
        <v>gpu-server-rc1-19</v>
      </c>
    </row>
    <row r="21">
      <c r="A21" s="7" t="str">
        <f>servers_calc!D20</f>
        <v>gpu-server-rc1-20</v>
      </c>
    </row>
    <row r="22">
      <c r="A22" s="7" t="str">
        <f>servers_calc!D21</f>
        <v>gpu-server-rc1-21</v>
      </c>
    </row>
    <row r="23">
      <c r="A23" s="7" t="str">
        <f>servers_calc!D22</f>
        <v>gpu-server-rc1-22</v>
      </c>
    </row>
    <row r="24">
      <c r="A24" s="7" t="str">
        <f>servers_calc!D23</f>
        <v>gpu-server-rc1-23</v>
      </c>
    </row>
    <row r="25">
      <c r="A25" s="7" t="str">
        <f>servers_calc!D24</f>
        <v>gpu-server-rc1-24</v>
      </c>
    </row>
    <row r="26">
      <c r="A26" s="7" t="str">
        <f>servers_calc!D25</f>
        <v>gpu-server-rc1-25</v>
      </c>
    </row>
    <row r="27">
      <c r="A27" s="7" t="str">
        <f>servers_calc!D26</f>
        <v>gpu-server-rc1-26</v>
      </c>
    </row>
    <row r="28">
      <c r="A28" s="7" t="str">
        <f>servers_calc!D27</f>
        <v>gpu-server-rc1-27</v>
      </c>
    </row>
    <row r="29">
      <c r="A29" s="7" t="str">
        <f>servers_calc!D28</f>
        <v>gpu-server-rc1-28</v>
      </c>
    </row>
    <row r="30">
      <c r="A30" s="7" t="str">
        <f>servers_calc!D29</f>
        <v>gpu-server-rc1-29</v>
      </c>
    </row>
    <row r="31">
      <c r="A31" s="7" t="str">
        <f>servers_calc!D30</f>
        <v>gpu-server-rc1-30</v>
      </c>
    </row>
    <row r="32">
      <c r="A32" s="7" t="str">
        <f>servers_calc!D31</f>
        <v>gpu-server-rc1-31</v>
      </c>
    </row>
    <row r="33">
      <c r="A33" s="7" t="str">
        <f>servers_calc!D32</f>
        <v>gpu-server-rc1-32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6" t="s">
        <v>5</v>
      </c>
    </row>
    <row r="2">
      <c r="A2" s="8" t="str">
        <f>spine_switches_calc!B1</f>
        <v>800g-backend-spine-u44</v>
      </c>
    </row>
    <row r="3">
      <c r="A3" s="8" t="str">
        <f>spine_switches_calc!B2</f>
        <v>800g-backend-spine-u41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6" t="s">
        <v>5</v>
      </c>
    </row>
    <row r="2">
      <c r="A2" s="8" t="str">
        <f>leaf_switches_calc!B1</f>
        <v>800g-backend-leaf-u38</v>
      </c>
    </row>
    <row r="3">
      <c r="A3" s="8" t="str">
        <f>leaf_switches_calc!B2</f>
        <v>800g-backend-leaf-u35</v>
      </c>
    </row>
    <row r="4">
      <c r="A4" s="8" t="str">
        <f>leaf_switches_calc!B3</f>
        <v>800g-backend-leaf-u32</v>
      </c>
    </row>
    <row r="5">
      <c r="A5" s="8" t="str">
        <f>leaf_switches_calc!B4</f>
        <v>800g-backend-leaf-u29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4" width="21.63"/>
    <col customWidth="1" min="5" max="5" width="18.88"/>
    <col customWidth="1" min="6" max="9" width="14.13"/>
    <col customWidth="1" min="10" max="10" width="15.13"/>
    <col customWidth="1" min="11" max="11" width="43.0"/>
    <col customWidth="1" min="14" max="14" width="23.25"/>
    <col customWidth="1" min="17" max="17" width="18.5"/>
    <col customWidth="1" min="19" max="19" width="18.5"/>
    <col customWidth="1" min="24" max="24" width="48.25"/>
  </cols>
  <sheetData>
    <row r="1">
      <c r="A1" s="6" t="s">
        <v>6</v>
      </c>
      <c r="B1" s="8" t="str">
        <f t="shared" ref="B1:B256" si="1">INDIRECT("leaf_switches_calc!B" &amp; (FLOOR(MOD(ROW()-1,8)/2,1)+1))</f>
        <v>800g-backend-leaf-u38</v>
      </c>
      <c r="C1" s="7"/>
      <c r="D1" s="6" t="s">
        <v>7</v>
      </c>
      <c r="E1" s="8" t="str">
        <f t="shared" ref="E1:E256" si="2">INDIRECT("servers_calc!D" &amp; CEILING(ROW()/8,1))</f>
        <v>gpu-server-rc1-01</v>
      </c>
      <c r="F1" s="7"/>
      <c r="G1" s="6" t="s">
        <v>8</v>
      </c>
      <c r="H1" s="8" t="str">
        <f t="shared" ref="H1:H256" si="3">INDIRECT("'model_gpu-server-001'!B" &amp; MOD(ROW()-1,8)+1)</f>
        <v>gpu-nic-1</v>
      </c>
      <c r="I1" s="6"/>
      <c r="J1" s="6" t="s">
        <v>3</v>
      </c>
      <c r="K1" s="7" t="str">
        <f t="shared" ref="K1:K256" si="4">E1&amp;"--"&amp;H1&amp;"--"&amp;B1</f>
        <v>gpu-server-rc1-01--gpu-nic-1--800g-backend-leaf-u38</v>
      </c>
      <c r="L1" s="6"/>
      <c r="M1" s="6" t="s">
        <v>1</v>
      </c>
      <c r="N1" s="8" t="str">
        <f t="shared" ref="N1:N256" si="5">E1&amp;"/"&amp;H1</f>
        <v>gpu-server-rc1-01/gpu-nic-1</v>
      </c>
      <c r="P1" s="6" t="s">
        <v>9</v>
      </c>
      <c r="Q1" s="7" t="str">
        <f t="shared" ref="Q1:Q256" si="6">B1</f>
        <v>800g-backend-leaf-u38</v>
      </c>
      <c r="R1" s="7" t="s">
        <v>10</v>
      </c>
      <c r="S1" s="7" t="str">
        <f t="shared" ref="S1:S256" si="7">INDIRECT("'model-leaf-switch-001'!F" &amp; (FLOOR((ROW()-1)/8,1)*2 + 1 + MOD(ROW()-1,2)))</f>
        <v>E1/1/1</v>
      </c>
      <c r="T1" s="8" t="str">
        <f>IFERROR(__xludf.DUMMYFUNCTION("JOIN("""",Q1:S1)"),"800g-backend-leaf-u38/E1/1/1")</f>
        <v>800g-backend-leaf-u38/E1/1/1</v>
      </c>
      <c r="W1" s="6" t="s">
        <v>0</v>
      </c>
      <c r="X1" s="8" t="str">
        <f t="shared" ref="X1:X256" si="8">N1&amp;"----"&amp;T1</f>
        <v>gpu-server-rc1-01/gpu-nic-1----800g-backend-leaf-u38/E1/1/1</v>
      </c>
    </row>
    <row r="2">
      <c r="A2" s="6" t="s">
        <v>6</v>
      </c>
      <c r="B2" s="8" t="str">
        <f t="shared" si="1"/>
        <v>800g-backend-leaf-u38</v>
      </c>
      <c r="C2" s="7"/>
      <c r="D2" s="6" t="s">
        <v>7</v>
      </c>
      <c r="E2" s="8" t="str">
        <f t="shared" si="2"/>
        <v>gpu-server-rc1-01</v>
      </c>
      <c r="F2" s="7"/>
      <c r="G2" s="6" t="s">
        <v>8</v>
      </c>
      <c r="H2" s="8" t="str">
        <f t="shared" si="3"/>
        <v>gpu-nic-2</v>
      </c>
      <c r="I2" s="6"/>
      <c r="J2" s="6" t="s">
        <v>3</v>
      </c>
      <c r="K2" s="7" t="str">
        <f t="shared" si="4"/>
        <v>gpu-server-rc1-01--gpu-nic-2--800g-backend-leaf-u38</v>
      </c>
      <c r="L2" s="6"/>
      <c r="M2" s="6" t="s">
        <v>1</v>
      </c>
      <c r="N2" s="8" t="str">
        <f t="shared" si="5"/>
        <v>gpu-server-rc1-01/gpu-nic-2</v>
      </c>
      <c r="P2" s="6" t="s">
        <v>9</v>
      </c>
      <c r="Q2" s="7" t="str">
        <f t="shared" si="6"/>
        <v>800g-backend-leaf-u38</v>
      </c>
      <c r="R2" s="7" t="s">
        <v>10</v>
      </c>
      <c r="S2" s="7" t="str">
        <f t="shared" si="7"/>
        <v>E1/1/2</v>
      </c>
      <c r="T2" s="8" t="str">
        <f>IFERROR(__xludf.DUMMYFUNCTION("JOIN("""",Q2:S2)"),"800g-backend-leaf-u38/E1/1/2")</f>
        <v>800g-backend-leaf-u38/E1/1/2</v>
      </c>
      <c r="W2" s="6" t="s">
        <v>0</v>
      </c>
      <c r="X2" s="8" t="str">
        <f t="shared" si="8"/>
        <v>gpu-server-rc1-01/gpu-nic-2----800g-backend-leaf-u38/E1/1/2</v>
      </c>
    </row>
    <row r="3">
      <c r="A3" s="6" t="s">
        <v>6</v>
      </c>
      <c r="B3" s="8" t="str">
        <f t="shared" si="1"/>
        <v>800g-backend-leaf-u35</v>
      </c>
      <c r="C3" s="7"/>
      <c r="D3" s="6" t="s">
        <v>7</v>
      </c>
      <c r="E3" s="8" t="str">
        <f t="shared" si="2"/>
        <v>gpu-server-rc1-01</v>
      </c>
      <c r="F3" s="7"/>
      <c r="G3" s="6" t="s">
        <v>8</v>
      </c>
      <c r="H3" s="8" t="str">
        <f t="shared" si="3"/>
        <v>gpu-nic-3</v>
      </c>
      <c r="I3" s="6"/>
      <c r="J3" s="6" t="s">
        <v>3</v>
      </c>
      <c r="K3" s="7" t="str">
        <f t="shared" si="4"/>
        <v>gpu-server-rc1-01--gpu-nic-3--800g-backend-leaf-u35</v>
      </c>
      <c r="L3" s="6"/>
      <c r="M3" s="6" t="s">
        <v>1</v>
      </c>
      <c r="N3" s="8" t="str">
        <f t="shared" si="5"/>
        <v>gpu-server-rc1-01/gpu-nic-3</v>
      </c>
      <c r="P3" s="6" t="s">
        <v>9</v>
      </c>
      <c r="Q3" s="7" t="str">
        <f t="shared" si="6"/>
        <v>800g-backend-leaf-u35</v>
      </c>
      <c r="R3" s="7" t="s">
        <v>10</v>
      </c>
      <c r="S3" s="7" t="str">
        <f t="shared" si="7"/>
        <v>E1/1/1</v>
      </c>
      <c r="T3" s="8" t="str">
        <f>IFERROR(__xludf.DUMMYFUNCTION("JOIN("""",Q3:S3)"),"800g-backend-leaf-u35/E1/1/1")</f>
        <v>800g-backend-leaf-u35/E1/1/1</v>
      </c>
      <c r="W3" s="6" t="s">
        <v>0</v>
      </c>
      <c r="X3" s="8" t="str">
        <f t="shared" si="8"/>
        <v>gpu-server-rc1-01/gpu-nic-3----800g-backend-leaf-u35/E1/1/1</v>
      </c>
    </row>
    <row r="4">
      <c r="A4" s="6" t="s">
        <v>6</v>
      </c>
      <c r="B4" s="8" t="str">
        <f t="shared" si="1"/>
        <v>800g-backend-leaf-u35</v>
      </c>
      <c r="C4" s="7"/>
      <c r="D4" s="6" t="s">
        <v>7</v>
      </c>
      <c r="E4" s="8" t="str">
        <f t="shared" si="2"/>
        <v>gpu-server-rc1-01</v>
      </c>
      <c r="F4" s="7"/>
      <c r="G4" s="6" t="s">
        <v>8</v>
      </c>
      <c r="H4" s="8" t="str">
        <f t="shared" si="3"/>
        <v>gpu-nic-4</v>
      </c>
      <c r="I4" s="6"/>
      <c r="J4" s="6" t="s">
        <v>3</v>
      </c>
      <c r="K4" s="7" t="str">
        <f t="shared" si="4"/>
        <v>gpu-server-rc1-01--gpu-nic-4--800g-backend-leaf-u35</v>
      </c>
      <c r="L4" s="6"/>
      <c r="M4" s="6" t="s">
        <v>1</v>
      </c>
      <c r="N4" s="8" t="str">
        <f t="shared" si="5"/>
        <v>gpu-server-rc1-01/gpu-nic-4</v>
      </c>
      <c r="P4" s="6" t="s">
        <v>9</v>
      </c>
      <c r="Q4" s="7" t="str">
        <f t="shared" si="6"/>
        <v>800g-backend-leaf-u35</v>
      </c>
      <c r="R4" s="7" t="s">
        <v>10</v>
      </c>
      <c r="S4" s="7" t="str">
        <f t="shared" si="7"/>
        <v>E1/1/2</v>
      </c>
      <c r="T4" s="8" t="str">
        <f>IFERROR(__xludf.DUMMYFUNCTION("JOIN("""",Q4:S4)"),"800g-backend-leaf-u35/E1/1/2")</f>
        <v>800g-backend-leaf-u35/E1/1/2</v>
      </c>
      <c r="W4" s="6" t="s">
        <v>0</v>
      </c>
      <c r="X4" s="8" t="str">
        <f t="shared" si="8"/>
        <v>gpu-server-rc1-01/gpu-nic-4----800g-backend-leaf-u35/E1/1/2</v>
      </c>
    </row>
    <row r="5">
      <c r="A5" s="6" t="s">
        <v>6</v>
      </c>
      <c r="B5" s="8" t="str">
        <f t="shared" si="1"/>
        <v>800g-backend-leaf-u32</v>
      </c>
      <c r="C5" s="7"/>
      <c r="D5" s="6" t="s">
        <v>7</v>
      </c>
      <c r="E5" s="8" t="str">
        <f t="shared" si="2"/>
        <v>gpu-server-rc1-01</v>
      </c>
      <c r="F5" s="7"/>
      <c r="G5" s="6" t="s">
        <v>8</v>
      </c>
      <c r="H5" s="8" t="str">
        <f t="shared" si="3"/>
        <v>gpu-nic-5</v>
      </c>
      <c r="I5" s="6"/>
      <c r="J5" s="6" t="s">
        <v>3</v>
      </c>
      <c r="K5" s="7" t="str">
        <f t="shared" si="4"/>
        <v>gpu-server-rc1-01--gpu-nic-5--800g-backend-leaf-u32</v>
      </c>
      <c r="L5" s="6"/>
      <c r="M5" s="6" t="s">
        <v>1</v>
      </c>
      <c r="N5" s="8" t="str">
        <f t="shared" si="5"/>
        <v>gpu-server-rc1-01/gpu-nic-5</v>
      </c>
      <c r="P5" s="6" t="s">
        <v>9</v>
      </c>
      <c r="Q5" s="7" t="str">
        <f t="shared" si="6"/>
        <v>800g-backend-leaf-u32</v>
      </c>
      <c r="R5" s="7" t="s">
        <v>10</v>
      </c>
      <c r="S5" s="7" t="str">
        <f t="shared" si="7"/>
        <v>E1/1/1</v>
      </c>
      <c r="T5" s="8" t="str">
        <f>IFERROR(__xludf.DUMMYFUNCTION("JOIN("""",Q5:S5)"),"800g-backend-leaf-u32/E1/1/1")</f>
        <v>800g-backend-leaf-u32/E1/1/1</v>
      </c>
      <c r="W5" s="6" t="s">
        <v>0</v>
      </c>
      <c r="X5" s="8" t="str">
        <f t="shared" si="8"/>
        <v>gpu-server-rc1-01/gpu-nic-5----800g-backend-leaf-u32/E1/1/1</v>
      </c>
    </row>
    <row r="6">
      <c r="A6" s="6" t="s">
        <v>6</v>
      </c>
      <c r="B6" s="8" t="str">
        <f t="shared" si="1"/>
        <v>800g-backend-leaf-u32</v>
      </c>
      <c r="C6" s="7"/>
      <c r="D6" s="6" t="s">
        <v>7</v>
      </c>
      <c r="E6" s="8" t="str">
        <f t="shared" si="2"/>
        <v>gpu-server-rc1-01</v>
      </c>
      <c r="F6" s="7"/>
      <c r="G6" s="6" t="s">
        <v>8</v>
      </c>
      <c r="H6" s="8" t="str">
        <f t="shared" si="3"/>
        <v>gpu-nic-6</v>
      </c>
      <c r="I6" s="6"/>
      <c r="J6" s="6" t="s">
        <v>3</v>
      </c>
      <c r="K6" s="7" t="str">
        <f t="shared" si="4"/>
        <v>gpu-server-rc1-01--gpu-nic-6--800g-backend-leaf-u32</v>
      </c>
      <c r="L6" s="6"/>
      <c r="M6" s="6" t="s">
        <v>1</v>
      </c>
      <c r="N6" s="8" t="str">
        <f t="shared" si="5"/>
        <v>gpu-server-rc1-01/gpu-nic-6</v>
      </c>
      <c r="P6" s="6" t="s">
        <v>9</v>
      </c>
      <c r="Q6" s="7" t="str">
        <f t="shared" si="6"/>
        <v>800g-backend-leaf-u32</v>
      </c>
      <c r="R6" s="7" t="s">
        <v>10</v>
      </c>
      <c r="S6" s="7" t="str">
        <f t="shared" si="7"/>
        <v>E1/1/2</v>
      </c>
      <c r="T6" s="8" t="str">
        <f>IFERROR(__xludf.DUMMYFUNCTION("JOIN("""",Q6:S6)"),"800g-backend-leaf-u32/E1/1/2")</f>
        <v>800g-backend-leaf-u32/E1/1/2</v>
      </c>
      <c r="W6" s="6" t="s">
        <v>0</v>
      </c>
      <c r="X6" s="8" t="str">
        <f t="shared" si="8"/>
        <v>gpu-server-rc1-01/gpu-nic-6----800g-backend-leaf-u32/E1/1/2</v>
      </c>
    </row>
    <row r="7">
      <c r="A7" s="6" t="s">
        <v>6</v>
      </c>
      <c r="B7" s="8" t="str">
        <f t="shared" si="1"/>
        <v>800g-backend-leaf-u29</v>
      </c>
      <c r="C7" s="7"/>
      <c r="D7" s="6" t="s">
        <v>7</v>
      </c>
      <c r="E7" s="8" t="str">
        <f t="shared" si="2"/>
        <v>gpu-server-rc1-01</v>
      </c>
      <c r="F7" s="7"/>
      <c r="G7" s="6" t="s">
        <v>8</v>
      </c>
      <c r="H7" s="8" t="str">
        <f t="shared" si="3"/>
        <v>gpu-nic-7</v>
      </c>
      <c r="I7" s="6"/>
      <c r="J7" s="6" t="s">
        <v>3</v>
      </c>
      <c r="K7" s="7" t="str">
        <f t="shared" si="4"/>
        <v>gpu-server-rc1-01--gpu-nic-7--800g-backend-leaf-u29</v>
      </c>
      <c r="L7" s="6"/>
      <c r="M7" s="6" t="s">
        <v>1</v>
      </c>
      <c r="N7" s="8" t="str">
        <f t="shared" si="5"/>
        <v>gpu-server-rc1-01/gpu-nic-7</v>
      </c>
      <c r="P7" s="6" t="s">
        <v>9</v>
      </c>
      <c r="Q7" s="7" t="str">
        <f t="shared" si="6"/>
        <v>800g-backend-leaf-u29</v>
      </c>
      <c r="R7" s="7" t="s">
        <v>10</v>
      </c>
      <c r="S7" s="7" t="str">
        <f t="shared" si="7"/>
        <v>E1/1/1</v>
      </c>
      <c r="T7" s="8" t="str">
        <f>IFERROR(__xludf.DUMMYFUNCTION("JOIN("""",Q7:S7)"),"800g-backend-leaf-u29/E1/1/1")</f>
        <v>800g-backend-leaf-u29/E1/1/1</v>
      </c>
      <c r="W7" s="6" t="s">
        <v>0</v>
      </c>
      <c r="X7" s="8" t="str">
        <f t="shared" si="8"/>
        <v>gpu-server-rc1-01/gpu-nic-7----800g-backend-leaf-u29/E1/1/1</v>
      </c>
    </row>
    <row r="8">
      <c r="A8" s="6" t="s">
        <v>6</v>
      </c>
      <c r="B8" s="8" t="str">
        <f t="shared" si="1"/>
        <v>800g-backend-leaf-u29</v>
      </c>
      <c r="C8" s="7"/>
      <c r="D8" s="6" t="s">
        <v>7</v>
      </c>
      <c r="E8" s="8" t="str">
        <f t="shared" si="2"/>
        <v>gpu-server-rc1-01</v>
      </c>
      <c r="F8" s="7"/>
      <c r="G8" s="6" t="s">
        <v>8</v>
      </c>
      <c r="H8" s="8" t="str">
        <f t="shared" si="3"/>
        <v>gpu-nic-8</v>
      </c>
      <c r="I8" s="6"/>
      <c r="J8" s="6" t="s">
        <v>3</v>
      </c>
      <c r="K8" s="7" t="str">
        <f t="shared" si="4"/>
        <v>gpu-server-rc1-01--gpu-nic-8--800g-backend-leaf-u29</v>
      </c>
      <c r="L8" s="6"/>
      <c r="M8" s="6" t="s">
        <v>1</v>
      </c>
      <c r="N8" s="8" t="str">
        <f t="shared" si="5"/>
        <v>gpu-server-rc1-01/gpu-nic-8</v>
      </c>
      <c r="P8" s="6" t="s">
        <v>9</v>
      </c>
      <c r="Q8" s="7" t="str">
        <f t="shared" si="6"/>
        <v>800g-backend-leaf-u29</v>
      </c>
      <c r="R8" s="7" t="s">
        <v>10</v>
      </c>
      <c r="S8" s="7" t="str">
        <f t="shared" si="7"/>
        <v>E1/1/2</v>
      </c>
      <c r="T8" s="8" t="str">
        <f>IFERROR(__xludf.DUMMYFUNCTION("JOIN("""",Q8:S8)"),"800g-backend-leaf-u29/E1/1/2")</f>
        <v>800g-backend-leaf-u29/E1/1/2</v>
      </c>
      <c r="W8" s="6" t="s">
        <v>0</v>
      </c>
      <c r="X8" s="8" t="str">
        <f t="shared" si="8"/>
        <v>gpu-server-rc1-01/gpu-nic-8----800g-backend-leaf-u29/E1/1/2</v>
      </c>
    </row>
    <row r="9">
      <c r="A9" s="6" t="s">
        <v>6</v>
      </c>
      <c r="B9" s="8" t="str">
        <f t="shared" si="1"/>
        <v>800g-backend-leaf-u38</v>
      </c>
      <c r="C9" s="7"/>
      <c r="D9" s="6" t="s">
        <v>7</v>
      </c>
      <c r="E9" s="8" t="str">
        <f t="shared" si="2"/>
        <v>gpu-server-rc1-02</v>
      </c>
      <c r="F9" s="7"/>
      <c r="G9" s="6" t="s">
        <v>8</v>
      </c>
      <c r="H9" s="8" t="str">
        <f t="shared" si="3"/>
        <v>gpu-nic-1</v>
      </c>
      <c r="I9" s="6"/>
      <c r="J9" s="6" t="s">
        <v>3</v>
      </c>
      <c r="K9" s="7" t="str">
        <f t="shared" si="4"/>
        <v>gpu-server-rc1-02--gpu-nic-1--800g-backend-leaf-u38</v>
      </c>
      <c r="L9" s="6"/>
      <c r="M9" s="6" t="s">
        <v>1</v>
      </c>
      <c r="N9" s="8" t="str">
        <f t="shared" si="5"/>
        <v>gpu-server-rc1-02/gpu-nic-1</v>
      </c>
      <c r="P9" s="6" t="s">
        <v>9</v>
      </c>
      <c r="Q9" s="7" t="str">
        <f t="shared" si="6"/>
        <v>800g-backend-leaf-u38</v>
      </c>
      <c r="R9" s="7" t="s">
        <v>10</v>
      </c>
      <c r="S9" s="7" t="str">
        <f t="shared" si="7"/>
        <v>E1/2/1</v>
      </c>
      <c r="T9" s="8" t="str">
        <f>IFERROR(__xludf.DUMMYFUNCTION("JOIN("""",Q9:S9)"),"800g-backend-leaf-u38/E1/2/1")</f>
        <v>800g-backend-leaf-u38/E1/2/1</v>
      </c>
      <c r="W9" s="6" t="s">
        <v>0</v>
      </c>
      <c r="X9" s="8" t="str">
        <f t="shared" si="8"/>
        <v>gpu-server-rc1-02/gpu-nic-1----800g-backend-leaf-u38/E1/2/1</v>
      </c>
    </row>
    <row r="10">
      <c r="A10" s="6" t="s">
        <v>6</v>
      </c>
      <c r="B10" s="8" t="str">
        <f t="shared" si="1"/>
        <v>800g-backend-leaf-u38</v>
      </c>
      <c r="C10" s="7"/>
      <c r="D10" s="6" t="s">
        <v>7</v>
      </c>
      <c r="E10" s="8" t="str">
        <f t="shared" si="2"/>
        <v>gpu-server-rc1-02</v>
      </c>
      <c r="F10" s="7"/>
      <c r="G10" s="6" t="s">
        <v>8</v>
      </c>
      <c r="H10" s="8" t="str">
        <f t="shared" si="3"/>
        <v>gpu-nic-2</v>
      </c>
      <c r="I10" s="6"/>
      <c r="J10" s="6" t="s">
        <v>3</v>
      </c>
      <c r="K10" s="7" t="str">
        <f t="shared" si="4"/>
        <v>gpu-server-rc1-02--gpu-nic-2--800g-backend-leaf-u38</v>
      </c>
      <c r="L10" s="6"/>
      <c r="M10" s="6" t="s">
        <v>1</v>
      </c>
      <c r="N10" s="8" t="str">
        <f t="shared" si="5"/>
        <v>gpu-server-rc1-02/gpu-nic-2</v>
      </c>
      <c r="P10" s="6" t="s">
        <v>9</v>
      </c>
      <c r="Q10" s="7" t="str">
        <f t="shared" si="6"/>
        <v>800g-backend-leaf-u38</v>
      </c>
      <c r="R10" s="7" t="s">
        <v>10</v>
      </c>
      <c r="S10" s="7" t="str">
        <f t="shared" si="7"/>
        <v>E1/2/2</v>
      </c>
      <c r="T10" s="8" t="str">
        <f>IFERROR(__xludf.DUMMYFUNCTION("JOIN("""",Q10:S10)"),"800g-backend-leaf-u38/E1/2/2")</f>
        <v>800g-backend-leaf-u38/E1/2/2</v>
      </c>
      <c r="W10" s="6" t="s">
        <v>0</v>
      </c>
      <c r="X10" s="8" t="str">
        <f t="shared" si="8"/>
        <v>gpu-server-rc1-02/gpu-nic-2----800g-backend-leaf-u38/E1/2/2</v>
      </c>
    </row>
    <row r="11">
      <c r="A11" s="6" t="s">
        <v>6</v>
      </c>
      <c r="B11" s="8" t="str">
        <f t="shared" si="1"/>
        <v>800g-backend-leaf-u35</v>
      </c>
      <c r="C11" s="7"/>
      <c r="D11" s="6" t="s">
        <v>7</v>
      </c>
      <c r="E11" s="8" t="str">
        <f t="shared" si="2"/>
        <v>gpu-server-rc1-02</v>
      </c>
      <c r="F11" s="7"/>
      <c r="G11" s="6" t="s">
        <v>8</v>
      </c>
      <c r="H11" s="8" t="str">
        <f t="shared" si="3"/>
        <v>gpu-nic-3</v>
      </c>
      <c r="I11" s="6"/>
      <c r="J11" s="6" t="s">
        <v>3</v>
      </c>
      <c r="K11" s="7" t="str">
        <f t="shared" si="4"/>
        <v>gpu-server-rc1-02--gpu-nic-3--800g-backend-leaf-u35</v>
      </c>
      <c r="L11" s="6"/>
      <c r="M11" s="6" t="s">
        <v>1</v>
      </c>
      <c r="N11" s="8" t="str">
        <f t="shared" si="5"/>
        <v>gpu-server-rc1-02/gpu-nic-3</v>
      </c>
      <c r="P11" s="6" t="s">
        <v>9</v>
      </c>
      <c r="Q11" s="7" t="str">
        <f t="shared" si="6"/>
        <v>800g-backend-leaf-u35</v>
      </c>
      <c r="R11" s="7" t="s">
        <v>10</v>
      </c>
      <c r="S11" s="7" t="str">
        <f t="shared" si="7"/>
        <v>E1/2/1</v>
      </c>
      <c r="T11" s="8" t="str">
        <f>IFERROR(__xludf.DUMMYFUNCTION("JOIN("""",Q11:S11)"),"800g-backend-leaf-u35/E1/2/1")</f>
        <v>800g-backend-leaf-u35/E1/2/1</v>
      </c>
      <c r="W11" s="6" t="s">
        <v>0</v>
      </c>
      <c r="X11" s="8" t="str">
        <f t="shared" si="8"/>
        <v>gpu-server-rc1-02/gpu-nic-3----800g-backend-leaf-u35/E1/2/1</v>
      </c>
    </row>
    <row r="12">
      <c r="A12" s="6" t="s">
        <v>6</v>
      </c>
      <c r="B12" s="8" t="str">
        <f t="shared" si="1"/>
        <v>800g-backend-leaf-u35</v>
      </c>
      <c r="C12" s="7"/>
      <c r="D12" s="6" t="s">
        <v>7</v>
      </c>
      <c r="E12" s="8" t="str">
        <f t="shared" si="2"/>
        <v>gpu-server-rc1-02</v>
      </c>
      <c r="F12" s="7"/>
      <c r="G12" s="6" t="s">
        <v>8</v>
      </c>
      <c r="H12" s="8" t="str">
        <f t="shared" si="3"/>
        <v>gpu-nic-4</v>
      </c>
      <c r="I12" s="6"/>
      <c r="J12" s="6" t="s">
        <v>3</v>
      </c>
      <c r="K12" s="7" t="str">
        <f t="shared" si="4"/>
        <v>gpu-server-rc1-02--gpu-nic-4--800g-backend-leaf-u35</v>
      </c>
      <c r="L12" s="6"/>
      <c r="M12" s="6" t="s">
        <v>1</v>
      </c>
      <c r="N12" s="8" t="str">
        <f t="shared" si="5"/>
        <v>gpu-server-rc1-02/gpu-nic-4</v>
      </c>
      <c r="P12" s="6" t="s">
        <v>9</v>
      </c>
      <c r="Q12" s="7" t="str">
        <f t="shared" si="6"/>
        <v>800g-backend-leaf-u35</v>
      </c>
      <c r="R12" s="7" t="s">
        <v>10</v>
      </c>
      <c r="S12" s="7" t="str">
        <f t="shared" si="7"/>
        <v>E1/2/2</v>
      </c>
      <c r="T12" s="8" t="str">
        <f>IFERROR(__xludf.DUMMYFUNCTION("JOIN("""",Q12:S12)"),"800g-backend-leaf-u35/E1/2/2")</f>
        <v>800g-backend-leaf-u35/E1/2/2</v>
      </c>
      <c r="W12" s="6" t="s">
        <v>0</v>
      </c>
      <c r="X12" s="8" t="str">
        <f t="shared" si="8"/>
        <v>gpu-server-rc1-02/gpu-nic-4----800g-backend-leaf-u35/E1/2/2</v>
      </c>
    </row>
    <row r="13">
      <c r="A13" s="6" t="s">
        <v>6</v>
      </c>
      <c r="B13" s="8" t="str">
        <f t="shared" si="1"/>
        <v>800g-backend-leaf-u32</v>
      </c>
      <c r="C13" s="7"/>
      <c r="D13" s="6" t="s">
        <v>7</v>
      </c>
      <c r="E13" s="8" t="str">
        <f t="shared" si="2"/>
        <v>gpu-server-rc1-02</v>
      </c>
      <c r="F13" s="7"/>
      <c r="G13" s="6" t="s">
        <v>8</v>
      </c>
      <c r="H13" s="8" t="str">
        <f t="shared" si="3"/>
        <v>gpu-nic-5</v>
      </c>
      <c r="I13" s="6"/>
      <c r="J13" s="6" t="s">
        <v>3</v>
      </c>
      <c r="K13" s="7" t="str">
        <f t="shared" si="4"/>
        <v>gpu-server-rc1-02--gpu-nic-5--800g-backend-leaf-u32</v>
      </c>
      <c r="L13" s="6"/>
      <c r="M13" s="6" t="s">
        <v>1</v>
      </c>
      <c r="N13" s="8" t="str">
        <f t="shared" si="5"/>
        <v>gpu-server-rc1-02/gpu-nic-5</v>
      </c>
      <c r="P13" s="6" t="s">
        <v>9</v>
      </c>
      <c r="Q13" s="7" t="str">
        <f t="shared" si="6"/>
        <v>800g-backend-leaf-u32</v>
      </c>
      <c r="R13" s="7" t="s">
        <v>10</v>
      </c>
      <c r="S13" s="7" t="str">
        <f t="shared" si="7"/>
        <v>E1/2/1</v>
      </c>
      <c r="T13" s="8" t="str">
        <f>IFERROR(__xludf.DUMMYFUNCTION("JOIN("""",Q13:S13)"),"800g-backend-leaf-u32/E1/2/1")</f>
        <v>800g-backend-leaf-u32/E1/2/1</v>
      </c>
      <c r="W13" s="6" t="s">
        <v>0</v>
      </c>
      <c r="X13" s="8" t="str">
        <f t="shared" si="8"/>
        <v>gpu-server-rc1-02/gpu-nic-5----800g-backend-leaf-u32/E1/2/1</v>
      </c>
    </row>
    <row r="14">
      <c r="A14" s="6" t="s">
        <v>6</v>
      </c>
      <c r="B14" s="8" t="str">
        <f t="shared" si="1"/>
        <v>800g-backend-leaf-u32</v>
      </c>
      <c r="C14" s="7"/>
      <c r="D14" s="6" t="s">
        <v>7</v>
      </c>
      <c r="E14" s="8" t="str">
        <f t="shared" si="2"/>
        <v>gpu-server-rc1-02</v>
      </c>
      <c r="F14" s="7"/>
      <c r="G14" s="6" t="s">
        <v>8</v>
      </c>
      <c r="H14" s="8" t="str">
        <f t="shared" si="3"/>
        <v>gpu-nic-6</v>
      </c>
      <c r="I14" s="6"/>
      <c r="J14" s="6" t="s">
        <v>3</v>
      </c>
      <c r="K14" s="7" t="str">
        <f t="shared" si="4"/>
        <v>gpu-server-rc1-02--gpu-nic-6--800g-backend-leaf-u32</v>
      </c>
      <c r="L14" s="6"/>
      <c r="M14" s="6" t="s">
        <v>1</v>
      </c>
      <c r="N14" s="8" t="str">
        <f t="shared" si="5"/>
        <v>gpu-server-rc1-02/gpu-nic-6</v>
      </c>
      <c r="P14" s="6" t="s">
        <v>9</v>
      </c>
      <c r="Q14" s="7" t="str">
        <f t="shared" si="6"/>
        <v>800g-backend-leaf-u32</v>
      </c>
      <c r="R14" s="7" t="s">
        <v>10</v>
      </c>
      <c r="S14" s="7" t="str">
        <f t="shared" si="7"/>
        <v>E1/2/2</v>
      </c>
      <c r="T14" s="8" t="str">
        <f>IFERROR(__xludf.DUMMYFUNCTION("JOIN("""",Q14:S14)"),"800g-backend-leaf-u32/E1/2/2")</f>
        <v>800g-backend-leaf-u32/E1/2/2</v>
      </c>
      <c r="W14" s="6" t="s">
        <v>0</v>
      </c>
      <c r="X14" s="8" t="str">
        <f t="shared" si="8"/>
        <v>gpu-server-rc1-02/gpu-nic-6----800g-backend-leaf-u32/E1/2/2</v>
      </c>
    </row>
    <row r="15">
      <c r="A15" s="6" t="s">
        <v>6</v>
      </c>
      <c r="B15" s="8" t="str">
        <f t="shared" si="1"/>
        <v>800g-backend-leaf-u29</v>
      </c>
      <c r="C15" s="7"/>
      <c r="D15" s="6" t="s">
        <v>7</v>
      </c>
      <c r="E15" s="8" t="str">
        <f t="shared" si="2"/>
        <v>gpu-server-rc1-02</v>
      </c>
      <c r="F15" s="7"/>
      <c r="G15" s="6" t="s">
        <v>8</v>
      </c>
      <c r="H15" s="8" t="str">
        <f t="shared" si="3"/>
        <v>gpu-nic-7</v>
      </c>
      <c r="I15" s="6"/>
      <c r="J15" s="6" t="s">
        <v>3</v>
      </c>
      <c r="K15" s="7" t="str">
        <f t="shared" si="4"/>
        <v>gpu-server-rc1-02--gpu-nic-7--800g-backend-leaf-u29</v>
      </c>
      <c r="L15" s="6"/>
      <c r="M15" s="6" t="s">
        <v>1</v>
      </c>
      <c r="N15" s="8" t="str">
        <f t="shared" si="5"/>
        <v>gpu-server-rc1-02/gpu-nic-7</v>
      </c>
      <c r="P15" s="6" t="s">
        <v>9</v>
      </c>
      <c r="Q15" s="7" t="str">
        <f t="shared" si="6"/>
        <v>800g-backend-leaf-u29</v>
      </c>
      <c r="R15" s="7" t="s">
        <v>10</v>
      </c>
      <c r="S15" s="7" t="str">
        <f t="shared" si="7"/>
        <v>E1/2/1</v>
      </c>
      <c r="T15" s="8" t="str">
        <f>IFERROR(__xludf.DUMMYFUNCTION("JOIN("""",Q15:S15)"),"800g-backend-leaf-u29/E1/2/1")</f>
        <v>800g-backend-leaf-u29/E1/2/1</v>
      </c>
      <c r="W15" s="6" t="s">
        <v>0</v>
      </c>
      <c r="X15" s="8" t="str">
        <f t="shared" si="8"/>
        <v>gpu-server-rc1-02/gpu-nic-7----800g-backend-leaf-u29/E1/2/1</v>
      </c>
    </row>
    <row r="16">
      <c r="A16" s="6" t="s">
        <v>6</v>
      </c>
      <c r="B16" s="8" t="str">
        <f t="shared" si="1"/>
        <v>800g-backend-leaf-u29</v>
      </c>
      <c r="C16" s="7"/>
      <c r="D16" s="6" t="s">
        <v>7</v>
      </c>
      <c r="E16" s="8" t="str">
        <f t="shared" si="2"/>
        <v>gpu-server-rc1-02</v>
      </c>
      <c r="F16" s="7"/>
      <c r="G16" s="6" t="s">
        <v>8</v>
      </c>
      <c r="H16" s="8" t="str">
        <f t="shared" si="3"/>
        <v>gpu-nic-8</v>
      </c>
      <c r="I16" s="6"/>
      <c r="J16" s="6" t="s">
        <v>3</v>
      </c>
      <c r="K16" s="7" t="str">
        <f t="shared" si="4"/>
        <v>gpu-server-rc1-02--gpu-nic-8--800g-backend-leaf-u29</v>
      </c>
      <c r="L16" s="6"/>
      <c r="M16" s="6" t="s">
        <v>1</v>
      </c>
      <c r="N16" s="8" t="str">
        <f t="shared" si="5"/>
        <v>gpu-server-rc1-02/gpu-nic-8</v>
      </c>
      <c r="P16" s="6" t="s">
        <v>9</v>
      </c>
      <c r="Q16" s="7" t="str">
        <f t="shared" si="6"/>
        <v>800g-backend-leaf-u29</v>
      </c>
      <c r="R16" s="7" t="s">
        <v>10</v>
      </c>
      <c r="S16" s="7" t="str">
        <f t="shared" si="7"/>
        <v>E1/2/2</v>
      </c>
      <c r="T16" s="8" t="str">
        <f>IFERROR(__xludf.DUMMYFUNCTION("JOIN("""",Q16:S16)"),"800g-backend-leaf-u29/E1/2/2")</f>
        <v>800g-backend-leaf-u29/E1/2/2</v>
      </c>
      <c r="W16" s="6" t="s">
        <v>0</v>
      </c>
      <c r="X16" s="8" t="str">
        <f t="shared" si="8"/>
        <v>gpu-server-rc1-02/gpu-nic-8----800g-backend-leaf-u29/E1/2/2</v>
      </c>
    </row>
    <row r="17">
      <c r="A17" s="6" t="s">
        <v>6</v>
      </c>
      <c r="B17" s="8" t="str">
        <f t="shared" si="1"/>
        <v>800g-backend-leaf-u38</v>
      </c>
      <c r="C17" s="7"/>
      <c r="D17" s="6" t="s">
        <v>7</v>
      </c>
      <c r="E17" s="8" t="str">
        <f t="shared" si="2"/>
        <v>gpu-server-rc1-03</v>
      </c>
      <c r="F17" s="7"/>
      <c r="G17" s="6" t="s">
        <v>8</v>
      </c>
      <c r="H17" s="8" t="str">
        <f t="shared" si="3"/>
        <v>gpu-nic-1</v>
      </c>
      <c r="I17" s="6"/>
      <c r="J17" s="6" t="s">
        <v>3</v>
      </c>
      <c r="K17" s="7" t="str">
        <f t="shared" si="4"/>
        <v>gpu-server-rc1-03--gpu-nic-1--800g-backend-leaf-u38</v>
      </c>
      <c r="L17" s="6"/>
      <c r="M17" s="6" t="s">
        <v>1</v>
      </c>
      <c r="N17" s="8" t="str">
        <f t="shared" si="5"/>
        <v>gpu-server-rc1-03/gpu-nic-1</v>
      </c>
      <c r="P17" s="6" t="s">
        <v>9</v>
      </c>
      <c r="Q17" s="7" t="str">
        <f t="shared" si="6"/>
        <v>800g-backend-leaf-u38</v>
      </c>
      <c r="R17" s="7" t="s">
        <v>10</v>
      </c>
      <c r="S17" s="7" t="str">
        <f t="shared" si="7"/>
        <v>E1/3/1</v>
      </c>
      <c r="T17" s="8" t="str">
        <f>IFERROR(__xludf.DUMMYFUNCTION("JOIN("""",Q17:S17)"),"800g-backend-leaf-u38/E1/3/1")</f>
        <v>800g-backend-leaf-u38/E1/3/1</v>
      </c>
      <c r="W17" s="6" t="s">
        <v>0</v>
      </c>
      <c r="X17" s="8" t="str">
        <f t="shared" si="8"/>
        <v>gpu-server-rc1-03/gpu-nic-1----800g-backend-leaf-u38/E1/3/1</v>
      </c>
    </row>
    <row r="18">
      <c r="A18" s="6" t="s">
        <v>6</v>
      </c>
      <c r="B18" s="8" t="str">
        <f t="shared" si="1"/>
        <v>800g-backend-leaf-u38</v>
      </c>
      <c r="C18" s="7"/>
      <c r="D18" s="6" t="s">
        <v>7</v>
      </c>
      <c r="E18" s="8" t="str">
        <f t="shared" si="2"/>
        <v>gpu-server-rc1-03</v>
      </c>
      <c r="F18" s="7"/>
      <c r="G18" s="6" t="s">
        <v>8</v>
      </c>
      <c r="H18" s="8" t="str">
        <f t="shared" si="3"/>
        <v>gpu-nic-2</v>
      </c>
      <c r="I18" s="6"/>
      <c r="J18" s="6" t="s">
        <v>3</v>
      </c>
      <c r="K18" s="7" t="str">
        <f t="shared" si="4"/>
        <v>gpu-server-rc1-03--gpu-nic-2--800g-backend-leaf-u38</v>
      </c>
      <c r="L18" s="6"/>
      <c r="M18" s="6" t="s">
        <v>1</v>
      </c>
      <c r="N18" s="8" t="str">
        <f t="shared" si="5"/>
        <v>gpu-server-rc1-03/gpu-nic-2</v>
      </c>
      <c r="P18" s="6" t="s">
        <v>9</v>
      </c>
      <c r="Q18" s="7" t="str">
        <f t="shared" si="6"/>
        <v>800g-backend-leaf-u38</v>
      </c>
      <c r="R18" s="7" t="s">
        <v>10</v>
      </c>
      <c r="S18" s="7" t="str">
        <f t="shared" si="7"/>
        <v>E1/3/2</v>
      </c>
      <c r="T18" s="8" t="str">
        <f>IFERROR(__xludf.DUMMYFUNCTION("JOIN("""",Q18:S18)"),"800g-backend-leaf-u38/E1/3/2")</f>
        <v>800g-backend-leaf-u38/E1/3/2</v>
      </c>
      <c r="W18" s="6" t="s">
        <v>0</v>
      </c>
      <c r="X18" s="8" t="str">
        <f t="shared" si="8"/>
        <v>gpu-server-rc1-03/gpu-nic-2----800g-backend-leaf-u38/E1/3/2</v>
      </c>
    </row>
    <row r="19">
      <c r="A19" s="6" t="s">
        <v>6</v>
      </c>
      <c r="B19" s="8" t="str">
        <f t="shared" si="1"/>
        <v>800g-backend-leaf-u35</v>
      </c>
      <c r="C19" s="7"/>
      <c r="D19" s="6" t="s">
        <v>7</v>
      </c>
      <c r="E19" s="8" t="str">
        <f t="shared" si="2"/>
        <v>gpu-server-rc1-03</v>
      </c>
      <c r="F19" s="7"/>
      <c r="G19" s="6" t="s">
        <v>8</v>
      </c>
      <c r="H19" s="8" t="str">
        <f t="shared" si="3"/>
        <v>gpu-nic-3</v>
      </c>
      <c r="I19" s="6"/>
      <c r="J19" s="6" t="s">
        <v>3</v>
      </c>
      <c r="K19" s="7" t="str">
        <f t="shared" si="4"/>
        <v>gpu-server-rc1-03--gpu-nic-3--800g-backend-leaf-u35</v>
      </c>
      <c r="L19" s="6"/>
      <c r="M19" s="6" t="s">
        <v>1</v>
      </c>
      <c r="N19" s="8" t="str">
        <f t="shared" si="5"/>
        <v>gpu-server-rc1-03/gpu-nic-3</v>
      </c>
      <c r="P19" s="6" t="s">
        <v>9</v>
      </c>
      <c r="Q19" s="7" t="str">
        <f t="shared" si="6"/>
        <v>800g-backend-leaf-u35</v>
      </c>
      <c r="R19" s="7" t="s">
        <v>10</v>
      </c>
      <c r="S19" s="7" t="str">
        <f t="shared" si="7"/>
        <v>E1/3/1</v>
      </c>
      <c r="T19" s="8" t="str">
        <f>IFERROR(__xludf.DUMMYFUNCTION("JOIN("""",Q19:S19)"),"800g-backend-leaf-u35/E1/3/1")</f>
        <v>800g-backend-leaf-u35/E1/3/1</v>
      </c>
      <c r="W19" s="6" t="s">
        <v>0</v>
      </c>
      <c r="X19" s="8" t="str">
        <f t="shared" si="8"/>
        <v>gpu-server-rc1-03/gpu-nic-3----800g-backend-leaf-u35/E1/3/1</v>
      </c>
    </row>
    <row r="20">
      <c r="A20" s="6" t="s">
        <v>6</v>
      </c>
      <c r="B20" s="8" t="str">
        <f t="shared" si="1"/>
        <v>800g-backend-leaf-u35</v>
      </c>
      <c r="C20" s="7"/>
      <c r="D20" s="6" t="s">
        <v>7</v>
      </c>
      <c r="E20" s="8" t="str">
        <f t="shared" si="2"/>
        <v>gpu-server-rc1-03</v>
      </c>
      <c r="F20" s="7"/>
      <c r="G20" s="6" t="s">
        <v>8</v>
      </c>
      <c r="H20" s="8" t="str">
        <f t="shared" si="3"/>
        <v>gpu-nic-4</v>
      </c>
      <c r="I20" s="6"/>
      <c r="J20" s="6" t="s">
        <v>3</v>
      </c>
      <c r="K20" s="7" t="str">
        <f t="shared" si="4"/>
        <v>gpu-server-rc1-03--gpu-nic-4--800g-backend-leaf-u35</v>
      </c>
      <c r="L20" s="6"/>
      <c r="M20" s="6" t="s">
        <v>1</v>
      </c>
      <c r="N20" s="8" t="str">
        <f t="shared" si="5"/>
        <v>gpu-server-rc1-03/gpu-nic-4</v>
      </c>
      <c r="P20" s="6" t="s">
        <v>9</v>
      </c>
      <c r="Q20" s="7" t="str">
        <f t="shared" si="6"/>
        <v>800g-backend-leaf-u35</v>
      </c>
      <c r="R20" s="7" t="s">
        <v>10</v>
      </c>
      <c r="S20" s="7" t="str">
        <f t="shared" si="7"/>
        <v>E1/3/2</v>
      </c>
      <c r="T20" s="8" t="str">
        <f>IFERROR(__xludf.DUMMYFUNCTION("JOIN("""",Q20:S20)"),"800g-backend-leaf-u35/E1/3/2")</f>
        <v>800g-backend-leaf-u35/E1/3/2</v>
      </c>
      <c r="W20" s="6" t="s">
        <v>0</v>
      </c>
      <c r="X20" s="8" t="str">
        <f t="shared" si="8"/>
        <v>gpu-server-rc1-03/gpu-nic-4----800g-backend-leaf-u35/E1/3/2</v>
      </c>
    </row>
    <row r="21">
      <c r="A21" s="6" t="s">
        <v>6</v>
      </c>
      <c r="B21" s="8" t="str">
        <f t="shared" si="1"/>
        <v>800g-backend-leaf-u32</v>
      </c>
      <c r="C21" s="7"/>
      <c r="D21" s="6" t="s">
        <v>7</v>
      </c>
      <c r="E21" s="8" t="str">
        <f t="shared" si="2"/>
        <v>gpu-server-rc1-03</v>
      </c>
      <c r="F21" s="7"/>
      <c r="G21" s="6" t="s">
        <v>8</v>
      </c>
      <c r="H21" s="8" t="str">
        <f t="shared" si="3"/>
        <v>gpu-nic-5</v>
      </c>
      <c r="I21" s="6"/>
      <c r="J21" s="6" t="s">
        <v>3</v>
      </c>
      <c r="K21" s="7" t="str">
        <f t="shared" si="4"/>
        <v>gpu-server-rc1-03--gpu-nic-5--800g-backend-leaf-u32</v>
      </c>
      <c r="L21" s="6"/>
      <c r="M21" s="6" t="s">
        <v>1</v>
      </c>
      <c r="N21" s="8" t="str">
        <f t="shared" si="5"/>
        <v>gpu-server-rc1-03/gpu-nic-5</v>
      </c>
      <c r="P21" s="6" t="s">
        <v>9</v>
      </c>
      <c r="Q21" s="7" t="str">
        <f t="shared" si="6"/>
        <v>800g-backend-leaf-u32</v>
      </c>
      <c r="R21" s="7" t="s">
        <v>10</v>
      </c>
      <c r="S21" s="7" t="str">
        <f t="shared" si="7"/>
        <v>E1/3/1</v>
      </c>
      <c r="T21" s="8" t="str">
        <f>IFERROR(__xludf.DUMMYFUNCTION("JOIN("""",Q21:S21)"),"800g-backend-leaf-u32/E1/3/1")</f>
        <v>800g-backend-leaf-u32/E1/3/1</v>
      </c>
      <c r="W21" s="6" t="s">
        <v>0</v>
      </c>
      <c r="X21" s="8" t="str">
        <f t="shared" si="8"/>
        <v>gpu-server-rc1-03/gpu-nic-5----800g-backend-leaf-u32/E1/3/1</v>
      </c>
    </row>
    <row r="22">
      <c r="A22" s="6" t="s">
        <v>6</v>
      </c>
      <c r="B22" s="8" t="str">
        <f t="shared" si="1"/>
        <v>800g-backend-leaf-u32</v>
      </c>
      <c r="C22" s="7"/>
      <c r="D22" s="6" t="s">
        <v>7</v>
      </c>
      <c r="E22" s="8" t="str">
        <f t="shared" si="2"/>
        <v>gpu-server-rc1-03</v>
      </c>
      <c r="F22" s="7"/>
      <c r="G22" s="6" t="s">
        <v>8</v>
      </c>
      <c r="H22" s="8" t="str">
        <f t="shared" si="3"/>
        <v>gpu-nic-6</v>
      </c>
      <c r="I22" s="6"/>
      <c r="J22" s="6" t="s">
        <v>3</v>
      </c>
      <c r="K22" s="7" t="str">
        <f t="shared" si="4"/>
        <v>gpu-server-rc1-03--gpu-nic-6--800g-backend-leaf-u32</v>
      </c>
      <c r="L22" s="6"/>
      <c r="M22" s="6" t="s">
        <v>1</v>
      </c>
      <c r="N22" s="8" t="str">
        <f t="shared" si="5"/>
        <v>gpu-server-rc1-03/gpu-nic-6</v>
      </c>
      <c r="P22" s="6" t="s">
        <v>9</v>
      </c>
      <c r="Q22" s="7" t="str">
        <f t="shared" si="6"/>
        <v>800g-backend-leaf-u32</v>
      </c>
      <c r="R22" s="7" t="s">
        <v>10</v>
      </c>
      <c r="S22" s="7" t="str">
        <f t="shared" si="7"/>
        <v>E1/3/2</v>
      </c>
      <c r="T22" s="8" t="str">
        <f>IFERROR(__xludf.DUMMYFUNCTION("JOIN("""",Q22:S22)"),"800g-backend-leaf-u32/E1/3/2")</f>
        <v>800g-backend-leaf-u32/E1/3/2</v>
      </c>
      <c r="W22" s="6" t="s">
        <v>0</v>
      </c>
      <c r="X22" s="8" t="str">
        <f t="shared" si="8"/>
        <v>gpu-server-rc1-03/gpu-nic-6----800g-backend-leaf-u32/E1/3/2</v>
      </c>
    </row>
    <row r="23">
      <c r="A23" s="6" t="s">
        <v>6</v>
      </c>
      <c r="B23" s="8" t="str">
        <f t="shared" si="1"/>
        <v>800g-backend-leaf-u29</v>
      </c>
      <c r="C23" s="7"/>
      <c r="D23" s="6" t="s">
        <v>7</v>
      </c>
      <c r="E23" s="8" t="str">
        <f t="shared" si="2"/>
        <v>gpu-server-rc1-03</v>
      </c>
      <c r="F23" s="7"/>
      <c r="G23" s="6" t="s">
        <v>8</v>
      </c>
      <c r="H23" s="8" t="str">
        <f t="shared" si="3"/>
        <v>gpu-nic-7</v>
      </c>
      <c r="I23" s="6"/>
      <c r="J23" s="6" t="s">
        <v>3</v>
      </c>
      <c r="K23" s="7" t="str">
        <f t="shared" si="4"/>
        <v>gpu-server-rc1-03--gpu-nic-7--800g-backend-leaf-u29</v>
      </c>
      <c r="L23" s="6"/>
      <c r="M23" s="6" t="s">
        <v>1</v>
      </c>
      <c r="N23" s="8" t="str">
        <f t="shared" si="5"/>
        <v>gpu-server-rc1-03/gpu-nic-7</v>
      </c>
      <c r="P23" s="6" t="s">
        <v>9</v>
      </c>
      <c r="Q23" s="7" t="str">
        <f t="shared" si="6"/>
        <v>800g-backend-leaf-u29</v>
      </c>
      <c r="R23" s="7" t="s">
        <v>10</v>
      </c>
      <c r="S23" s="7" t="str">
        <f t="shared" si="7"/>
        <v>E1/3/1</v>
      </c>
      <c r="T23" s="8" t="str">
        <f>IFERROR(__xludf.DUMMYFUNCTION("JOIN("""",Q23:S23)"),"800g-backend-leaf-u29/E1/3/1")</f>
        <v>800g-backend-leaf-u29/E1/3/1</v>
      </c>
      <c r="W23" s="6" t="s">
        <v>0</v>
      </c>
      <c r="X23" s="8" t="str">
        <f t="shared" si="8"/>
        <v>gpu-server-rc1-03/gpu-nic-7----800g-backend-leaf-u29/E1/3/1</v>
      </c>
    </row>
    <row r="24">
      <c r="A24" s="6" t="s">
        <v>6</v>
      </c>
      <c r="B24" s="8" t="str">
        <f t="shared" si="1"/>
        <v>800g-backend-leaf-u29</v>
      </c>
      <c r="C24" s="7"/>
      <c r="D24" s="6" t="s">
        <v>7</v>
      </c>
      <c r="E24" s="8" t="str">
        <f t="shared" si="2"/>
        <v>gpu-server-rc1-03</v>
      </c>
      <c r="F24" s="7"/>
      <c r="G24" s="6" t="s">
        <v>8</v>
      </c>
      <c r="H24" s="8" t="str">
        <f t="shared" si="3"/>
        <v>gpu-nic-8</v>
      </c>
      <c r="I24" s="6"/>
      <c r="J24" s="6" t="s">
        <v>3</v>
      </c>
      <c r="K24" s="7" t="str">
        <f t="shared" si="4"/>
        <v>gpu-server-rc1-03--gpu-nic-8--800g-backend-leaf-u29</v>
      </c>
      <c r="L24" s="6"/>
      <c r="M24" s="6" t="s">
        <v>1</v>
      </c>
      <c r="N24" s="8" t="str">
        <f t="shared" si="5"/>
        <v>gpu-server-rc1-03/gpu-nic-8</v>
      </c>
      <c r="P24" s="6" t="s">
        <v>9</v>
      </c>
      <c r="Q24" s="7" t="str">
        <f t="shared" si="6"/>
        <v>800g-backend-leaf-u29</v>
      </c>
      <c r="R24" s="7" t="s">
        <v>10</v>
      </c>
      <c r="S24" s="7" t="str">
        <f t="shared" si="7"/>
        <v>E1/3/2</v>
      </c>
      <c r="T24" s="8" t="str">
        <f>IFERROR(__xludf.DUMMYFUNCTION("JOIN("""",Q24:S24)"),"800g-backend-leaf-u29/E1/3/2")</f>
        <v>800g-backend-leaf-u29/E1/3/2</v>
      </c>
      <c r="W24" s="6" t="s">
        <v>0</v>
      </c>
      <c r="X24" s="8" t="str">
        <f t="shared" si="8"/>
        <v>gpu-server-rc1-03/gpu-nic-8----800g-backend-leaf-u29/E1/3/2</v>
      </c>
    </row>
    <row r="25">
      <c r="A25" s="6" t="s">
        <v>6</v>
      </c>
      <c r="B25" s="8" t="str">
        <f t="shared" si="1"/>
        <v>800g-backend-leaf-u38</v>
      </c>
      <c r="C25" s="7"/>
      <c r="D25" s="6" t="s">
        <v>7</v>
      </c>
      <c r="E25" s="8" t="str">
        <f t="shared" si="2"/>
        <v>gpu-server-rc1-04</v>
      </c>
      <c r="F25" s="7"/>
      <c r="G25" s="6" t="s">
        <v>8</v>
      </c>
      <c r="H25" s="8" t="str">
        <f t="shared" si="3"/>
        <v>gpu-nic-1</v>
      </c>
      <c r="I25" s="6"/>
      <c r="J25" s="6" t="s">
        <v>3</v>
      </c>
      <c r="K25" s="7" t="str">
        <f t="shared" si="4"/>
        <v>gpu-server-rc1-04--gpu-nic-1--800g-backend-leaf-u38</v>
      </c>
      <c r="L25" s="6"/>
      <c r="M25" s="6" t="s">
        <v>1</v>
      </c>
      <c r="N25" s="8" t="str">
        <f t="shared" si="5"/>
        <v>gpu-server-rc1-04/gpu-nic-1</v>
      </c>
      <c r="P25" s="6" t="s">
        <v>9</v>
      </c>
      <c r="Q25" s="7" t="str">
        <f t="shared" si="6"/>
        <v>800g-backend-leaf-u38</v>
      </c>
      <c r="R25" s="7" t="s">
        <v>10</v>
      </c>
      <c r="S25" s="7" t="str">
        <f t="shared" si="7"/>
        <v>E1/4/1</v>
      </c>
      <c r="T25" s="8" t="str">
        <f>IFERROR(__xludf.DUMMYFUNCTION("JOIN("""",Q25:S25)"),"800g-backend-leaf-u38/E1/4/1")</f>
        <v>800g-backend-leaf-u38/E1/4/1</v>
      </c>
      <c r="W25" s="6" t="s">
        <v>0</v>
      </c>
      <c r="X25" s="8" t="str">
        <f t="shared" si="8"/>
        <v>gpu-server-rc1-04/gpu-nic-1----800g-backend-leaf-u38/E1/4/1</v>
      </c>
    </row>
    <row r="26">
      <c r="A26" s="6" t="s">
        <v>6</v>
      </c>
      <c r="B26" s="8" t="str">
        <f t="shared" si="1"/>
        <v>800g-backend-leaf-u38</v>
      </c>
      <c r="C26" s="7"/>
      <c r="D26" s="6" t="s">
        <v>7</v>
      </c>
      <c r="E26" s="8" t="str">
        <f t="shared" si="2"/>
        <v>gpu-server-rc1-04</v>
      </c>
      <c r="F26" s="7"/>
      <c r="G26" s="6" t="s">
        <v>8</v>
      </c>
      <c r="H26" s="8" t="str">
        <f t="shared" si="3"/>
        <v>gpu-nic-2</v>
      </c>
      <c r="I26" s="6"/>
      <c r="J26" s="6" t="s">
        <v>3</v>
      </c>
      <c r="K26" s="7" t="str">
        <f t="shared" si="4"/>
        <v>gpu-server-rc1-04--gpu-nic-2--800g-backend-leaf-u38</v>
      </c>
      <c r="L26" s="6"/>
      <c r="M26" s="6" t="s">
        <v>1</v>
      </c>
      <c r="N26" s="8" t="str">
        <f t="shared" si="5"/>
        <v>gpu-server-rc1-04/gpu-nic-2</v>
      </c>
      <c r="P26" s="6" t="s">
        <v>9</v>
      </c>
      <c r="Q26" s="7" t="str">
        <f t="shared" si="6"/>
        <v>800g-backend-leaf-u38</v>
      </c>
      <c r="R26" s="7" t="s">
        <v>10</v>
      </c>
      <c r="S26" s="7" t="str">
        <f t="shared" si="7"/>
        <v>E1/4/2</v>
      </c>
      <c r="T26" s="8" t="str">
        <f>IFERROR(__xludf.DUMMYFUNCTION("JOIN("""",Q26:S26)"),"800g-backend-leaf-u38/E1/4/2")</f>
        <v>800g-backend-leaf-u38/E1/4/2</v>
      </c>
      <c r="W26" s="6" t="s">
        <v>0</v>
      </c>
      <c r="X26" s="8" t="str">
        <f t="shared" si="8"/>
        <v>gpu-server-rc1-04/gpu-nic-2----800g-backend-leaf-u38/E1/4/2</v>
      </c>
    </row>
    <row r="27">
      <c r="A27" s="6" t="s">
        <v>6</v>
      </c>
      <c r="B27" s="8" t="str">
        <f t="shared" si="1"/>
        <v>800g-backend-leaf-u35</v>
      </c>
      <c r="C27" s="7"/>
      <c r="D27" s="6" t="s">
        <v>7</v>
      </c>
      <c r="E27" s="8" t="str">
        <f t="shared" si="2"/>
        <v>gpu-server-rc1-04</v>
      </c>
      <c r="F27" s="7"/>
      <c r="G27" s="6" t="s">
        <v>8</v>
      </c>
      <c r="H27" s="8" t="str">
        <f t="shared" si="3"/>
        <v>gpu-nic-3</v>
      </c>
      <c r="I27" s="6"/>
      <c r="J27" s="6" t="s">
        <v>3</v>
      </c>
      <c r="K27" s="7" t="str">
        <f t="shared" si="4"/>
        <v>gpu-server-rc1-04--gpu-nic-3--800g-backend-leaf-u35</v>
      </c>
      <c r="L27" s="6"/>
      <c r="M27" s="6" t="s">
        <v>1</v>
      </c>
      <c r="N27" s="8" t="str">
        <f t="shared" si="5"/>
        <v>gpu-server-rc1-04/gpu-nic-3</v>
      </c>
      <c r="P27" s="6" t="s">
        <v>9</v>
      </c>
      <c r="Q27" s="7" t="str">
        <f t="shared" si="6"/>
        <v>800g-backend-leaf-u35</v>
      </c>
      <c r="R27" s="7" t="s">
        <v>10</v>
      </c>
      <c r="S27" s="7" t="str">
        <f t="shared" si="7"/>
        <v>E1/4/1</v>
      </c>
      <c r="T27" s="8" t="str">
        <f>IFERROR(__xludf.DUMMYFUNCTION("JOIN("""",Q27:S27)"),"800g-backend-leaf-u35/E1/4/1")</f>
        <v>800g-backend-leaf-u35/E1/4/1</v>
      </c>
      <c r="W27" s="6" t="s">
        <v>0</v>
      </c>
      <c r="X27" s="8" t="str">
        <f t="shared" si="8"/>
        <v>gpu-server-rc1-04/gpu-nic-3----800g-backend-leaf-u35/E1/4/1</v>
      </c>
    </row>
    <row r="28">
      <c r="A28" s="6" t="s">
        <v>6</v>
      </c>
      <c r="B28" s="8" t="str">
        <f t="shared" si="1"/>
        <v>800g-backend-leaf-u35</v>
      </c>
      <c r="C28" s="7"/>
      <c r="D28" s="6" t="s">
        <v>7</v>
      </c>
      <c r="E28" s="8" t="str">
        <f t="shared" si="2"/>
        <v>gpu-server-rc1-04</v>
      </c>
      <c r="F28" s="7"/>
      <c r="G28" s="6" t="s">
        <v>8</v>
      </c>
      <c r="H28" s="8" t="str">
        <f t="shared" si="3"/>
        <v>gpu-nic-4</v>
      </c>
      <c r="I28" s="6"/>
      <c r="J28" s="6" t="s">
        <v>3</v>
      </c>
      <c r="K28" s="7" t="str">
        <f t="shared" si="4"/>
        <v>gpu-server-rc1-04--gpu-nic-4--800g-backend-leaf-u35</v>
      </c>
      <c r="L28" s="6"/>
      <c r="M28" s="6" t="s">
        <v>1</v>
      </c>
      <c r="N28" s="8" t="str">
        <f t="shared" si="5"/>
        <v>gpu-server-rc1-04/gpu-nic-4</v>
      </c>
      <c r="P28" s="6" t="s">
        <v>9</v>
      </c>
      <c r="Q28" s="7" t="str">
        <f t="shared" si="6"/>
        <v>800g-backend-leaf-u35</v>
      </c>
      <c r="R28" s="7" t="s">
        <v>10</v>
      </c>
      <c r="S28" s="7" t="str">
        <f t="shared" si="7"/>
        <v>E1/4/2</v>
      </c>
      <c r="T28" s="8" t="str">
        <f>IFERROR(__xludf.DUMMYFUNCTION("JOIN("""",Q28:S28)"),"800g-backend-leaf-u35/E1/4/2")</f>
        <v>800g-backend-leaf-u35/E1/4/2</v>
      </c>
      <c r="W28" s="6" t="s">
        <v>0</v>
      </c>
      <c r="X28" s="8" t="str">
        <f t="shared" si="8"/>
        <v>gpu-server-rc1-04/gpu-nic-4----800g-backend-leaf-u35/E1/4/2</v>
      </c>
    </row>
    <row r="29">
      <c r="A29" s="6" t="s">
        <v>6</v>
      </c>
      <c r="B29" s="8" t="str">
        <f t="shared" si="1"/>
        <v>800g-backend-leaf-u32</v>
      </c>
      <c r="C29" s="7"/>
      <c r="D29" s="6" t="s">
        <v>7</v>
      </c>
      <c r="E29" s="8" t="str">
        <f t="shared" si="2"/>
        <v>gpu-server-rc1-04</v>
      </c>
      <c r="F29" s="7"/>
      <c r="G29" s="6" t="s">
        <v>8</v>
      </c>
      <c r="H29" s="8" t="str">
        <f t="shared" si="3"/>
        <v>gpu-nic-5</v>
      </c>
      <c r="I29" s="6"/>
      <c r="J29" s="6" t="s">
        <v>3</v>
      </c>
      <c r="K29" s="7" t="str">
        <f t="shared" si="4"/>
        <v>gpu-server-rc1-04--gpu-nic-5--800g-backend-leaf-u32</v>
      </c>
      <c r="L29" s="6"/>
      <c r="M29" s="6" t="s">
        <v>1</v>
      </c>
      <c r="N29" s="8" t="str">
        <f t="shared" si="5"/>
        <v>gpu-server-rc1-04/gpu-nic-5</v>
      </c>
      <c r="P29" s="6" t="s">
        <v>9</v>
      </c>
      <c r="Q29" s="7" t="str">
        <f t="shared" si="6"/>
        <v>800g-backend-leaf-u32</v>
      </c>
      <c r="R29" s="7" t="s">
        <v>10</v>
      </c>
      <c r="S29" s="7" t="str">
        <f t="shared" si="7"/>
        <v>E1/4/1</v>
      </c>
      <c r="T29" s="8" t="str">
        <f>IFERROR(__xludf.DUMMYFUNCTION("JOIN("""",Q29:S29)"),"800g-backend-leaf-u32/E1/4/1")</f>
        <v>800g-backend-leaf-u32/E1/4/1</v>
      </c>
      <c r="W29" s="6" t="s">
        <v>0</v>
      </c>
      <c r="X29" s="8" t="str">
        <f t="shared" si="8"/>
        <v>gpu-server-rc1-04/gpu-nic-5----800g-backend-leaf-u32/E1/4/1</v>
      </c>
    </row>
    <row r="30">
      <c r="A30" s="6" t="s">
        <v>6</v>
      </c>
      <c r="B30" s="8" t="str">
        <f t="shared" si="1"/>
        <v>800g-backend-leaf-u32</v>
      </c>
      <c r="C30" s="7"/>
      <c r="D30" s="6" t="s">
        <v>7</v>
      </c>
      <c r="E30" s="8" t="str">
        <f t="shared" si="2"/>
        <v>gpu-server-rc1-04</v>
      </c>
      <c r="F30" s="7"/>
      <c r="G30" s="6" t="s">
        <v>8</v>
      </c>
      <c r="H30" s="8" t="str">
        <f t="shared" si="3"/>
        <v>gpu-nic-6</v>
      </c>
      <c r="I30" s="6"/>
      <c r="J30" s="6" t="s">
        <v>3</v>
      </c>
      <c r="K30" s="7" t="str">
        <f t="shared" si="4"/>
        <v>gpu-server-rc1-04--gpu-nic-6--800g-backend-leaf-u32</v>
      </c>
      <c r="L30" s="6"/>
      <c r="M30" s="6" t="s">
        <v>1</v>
      </c>
      <c r="N30" s="8" t="str">
        <f t="shared" si="5"/>
        <v>gpu-server-rc1-04/gpu-nic-6</v>
      </c>
      <c r="P30" s="6" t="s">
        <v>9</v>
      </c>
      <c r="Q30" s="7" t="str">
        <f t="shared" si="6"/>
        <v>800g-backend-leaf-u32</v>
      </c>
      <c r="R30" s="7" t="s">
        <v>10</v>
      </c>
      <c r="S30" s="7" t="str">
        <f t="shared" si="7"/>
        <v>E1/4/2</v>
      </c>
      <c r="T30" s="8" t="str">
        <f>IFERROR(__xludf.DUMMYFUNCTION("JOIN("""",Q30:S30)"),"800g-backend-leaf-u32/E1/4/2")</f>
        <v>800g-backend-leaf-u32/E1/4/2</v>
      </c>
      <c r="W30" s="6" t="s">
        <v>0</v>
      </c>
      <c r="X30" s="8" t="str">
        <f t="shared" si="8"/>
        <v>gpu-server-rc1-04/gpu-nic-6----800g-backend-leaf-u32/E1/4/2</v>
      </c>
    </row>
    <row r="31">
      <c r="A31" s="6" t="s">
        <v>6</v>
      </c>
      <c r="B31" s="8" t="str">
        <f t="shared" si="1"/>
        <v>800g-backend-leaf-u29</v>
      </c>
      <c r="C31" s="7"/>
      <c r="D31" s="6" t="s">
        <v>7</v>
      </c>
      <c r="E31" s="8" t="str">
        <f t="shared" si="2"/>
        <v>gpu-server-rc1-04</v>
      </c>
      <c r="F31" s="7"/>
      <c r="G31" s="6" t="s">
        <v>8</v>
      </c>
      <c r="H31" s="8" t="str">
        <f t="shared" si="3"/>
        <v>gpu-nic-7</v>
      </c>
      <c r="I31" s="6"/>
      <c r="J31" s="6" t="s">
        <v>3</v>
      </c>
      <c r="K31" s="7" t="str">
        <f t="shared" si="4"/>
        <v>gpu-server-rc1-04--gpu-nic-7--800g-backend-leaf-u29</v>
      </c>
      <c r="L31" s="6"/>
      <c r="M31" s="6" t="s">
        <v>1</v>
      </c>
      <c r="N31" s="8" t="str">
        <f t="shared" si="5"/>
        <v>gpu-server-rc1-04/gpu-nic-7</v>
      </c>
      <c r="P31" s="6" t="s">
        <v>9</v>
      </c>
      <c r="Q31" s="7" t="str">
        <f t="shared" si="6"/>
        <v>800g-backend-leaf-u29</v>
      </c>
      <c r="R31" s="7" t="s">
        <v>10</v>
      </c>
      <c r="S31" s="7" t="str">
        <f t="shared" si="7"/>
        <v>E1/4/1</v>
      </c>
      <c r="T31" s="8" t="str">
        <f>IFERROR(__xludf.DUMMYFUNCTION("JOIN("""",Q31:S31)"),"800g-backend-leaf-u29/E1/4/1")</f>
        <v>800g-backend-leaf-u29/E1/4/1</v>
      </c>
      <c r="W31" s="6" t="s">
        <v>0</v>
      </c>
      <c r="X31" s="8" t="str">
        <f t="shared" si="8"/>
        <v>gpu-server-rc1-04/gpu-nic-7----800g-backend-leaf-u29/E1/4/1</v>
      </c>
    </row>
    <row r="32">
      <c r="A32" s="6" t="s">
        <v>6</v>
      </c>
      <c r="B32" s="8" t="str">
        <f t="shared" si="1"/>
        <v>800g-backend-leaf-u29</v>
      </c>
      <c r="C32" s="7"/>
      <c r="D32" s="6" t="s">
        <v>7</v>
      </c>
      <c r="E32" s="8" t="str">
        <f t="shared" si="2"/>
        <v>gpu-server-rc1-04</v>
      </c>
      <c r="F32" s="7"/>
      <c r="G32" s="6" t="s">
        <v>8</v>
      </c>
      <c r="H32" s="8" t="str">
        <f t="shared" si="3"/>
        <v>gpu-nic-8</v>
      </c>
      <c r="I32" s="6"/>
      <c r="J32" s="6" t="s">
        <v>3</v>
      </c>
      <c r="K32" s="7" t="str">
        <f t="shared" si="4"/>
        <v>gpu-server-rc1-04--gpu-nic-8--800g-backend-leaf-u29</v>
      </c>
      <c r="L32" s="6"/>
      <c r="M32" s="6" t="s">
        <v>1</v>
      </c>
      <c r="N32" s="8" t="str">
        <f t="shared" si="5"/>
        <v>gpu-server-rc1-04/gpu-nic-8</v>
      </c>
      <c r="P32" s="6" t="s">
        <v>9</v>
      </c>
      <c r="Q32" s="7" t="str">
        <f t="shared" si="6"/>
        <v>800g-backend-leaf-u29</v>
      </c>
      <c r="R32" s="7" t="s">
        <v>10</v>
      </c>
      <c r="S32" s="7" t="str">
        <f t="shared" si="7"/>
        <v>E1/4/2</v>
      </c>
      <c r="T32" s="8" t="str">
        <f>IFERROR(__xludf.DUMMYFUNCTION("JOIN("""",Q32:S32)"),"800g-backend-leaf-u29/E1/4/2")</f>
        <v>800g-backend-leaf-u29/E1/4/2</v>
      </c>
      <c r="W32" s="6" t="s">
        <v>0</v>
      </c>
      <c r="X32" s="8" t="str">
        <f t="shared" si="8"/>
        <v>gpu-server-rc1-04/gpu-nic-8----800g-backend-leaf-u29/E1/4/2</v>
      </c>
    </row>
    <row r="33">
      <c r="A33" s="6" t="s">
        <v>6</v>
      </c>
      <c r="B33" s="8" t="str">
        <f t="shared" si="1"/>
        <v>800g-backend-leaf-u38</v>
      </c>
      <c r="C33" s="7"/>
      <c r="D33" s="6" t="s">
        <v>7</v>
      </c>
      <c r="E33" s="8" t="str">
        <f t="shared" si="2"/>
        <v>gpu-server-rc1-05</v>
      </c>
      <c r="F33" s="7"/>
      <c r="G33" s="6" t="s">
        <v>8</v>
      </c>
      <c r="H33" s="8" t="str">
        <f t="shared" si="3"/>
        <v>gpu-nic-1</v>
      </c>
      <c r="I33" s="6"/>
      <c r="J33" s="6" t="s">
        <v>3</v>
      </c>
      <c r="K33" s="7" t="str">
        <f t="shared" si="4"/>
        <v>gpu-server-rc1-05--gpu-nic-1--800g-backend-leaf-u38</v>
      </c>
      <c r="L33" s="6"/>
      <c r="M33" s="6" t="s">
        <v>1</v>
      </c>
      <c r="N33" s="8" t="str">
        <f t="shared" si="5"/>
        <v>gpu-server-rc1-05/gpu-nic-1</v>
      </c>
      <c r="P33" s="6" t="s">
        <v>9</v>
      </c>
      <c r="Q33" s="7" t="str">
        <f t="shared" si="6"/>
        <v>800g-backend-leaf-u38</v>
      </c>
      <c r="R33" s="7" t="s">
        <v>10</v>
      </c>
      <c r="S33" s="7" t="str">
        <f t="shared" si="7"/>
        <v>E1/5/1</v>
      </c>
      <c r="T33" s="8" t="str">
        <f>IFERROR(__xludf.DUMMYFUNCTION("JOIN("""",Q33:S33)"),"800g-backend-leaf-u38/E1/5/1")</f>
        <v>800g-backend-leaf-u38/E1/5/1</v>
      </c>
      <c r="W33" s="6" t="s">
        <v>0</v>
      </c>
      <c r="X33" s="8" t="str">
        <f t="shared" si="8"/>
        <v>gpu-server-rc1-05/gpu-nic-1----800g-backend-leaf-u38/E1/5/1</v>
      </c>
    </row>
    <row r="34">
      <c r="A34" s="6" t="s">
        <v>6</v>
      </c>
      <c r="B34" s="8" t="str">
        <f t="shared" si="1"/>
        <v>800g-backend-leaf-u38</v>
      </c>
      <c r="C34" s="7"/>
      <c r="D34" s="6" t="s">
        <v>7</v>
      </c>
      <c r="E34" s="8" t="str">
        <f t="shared" si="2"/>
        <v>gpu-server-rc1-05</v>
      </c>
      <c r="F34" s="7"/>
      <c r="G34" s="6" t="s">
        <v>8</v>
      </c>
      <c r="H34" s="8" t="str">
        <f t="shared" si="3"/>
        <v>gpu-nic-2</v>
      </c>
      <c r="I34" s="6"/>
      <c r="J34" s="6" t="s">
        <v>3</v>
      </c>
      <c r="K34" s="7" t="str">
        <f t="shared" si="4"/>
        <v>gpu-server-rc1-05--gpu-nic-2--800g-backend-leaf-u38</v>
      </c>
      <c r="L34" s="6"/>
      <c r="M34" s="6" t="s">
        <v>1</v>
      </c>
      <c r="N34" s="8" t="str">
        <f t="shared" si="5"/>
        <v>gpu-server-rc1-05/gpu-nic-2</v>
      </c>
      <c r="P34" s="6" t="s">
        <v>9</v>
      </c>
      <c r="Q34" s="7" t="str">
        <f t="shared" si="6"/>
        <v>800g-backend-leaf-u38</v>
      </c>
      <c r="R34" s="7" t="s">
        <v>10</v>
      </c>
      <c r="S34" s="7" t="str">
        <f t="shared" si="7"/>
        <v>E1/5/2</v>
      </c>
      <c r="T34" s="8" t="str">
        <f>IFERROR(__xludf.DUMMYFUNCTION("JOIN("""",Q34:S34)"),"800g-backend-leaf-u38/E1/5/2")</f>
        <v>800g-backend-leaf-u38/E1/5/2</v>
      </c>
      <c r="W34" s="6" t="s">
        <v>0</v>
      </c>
      <c r="X34" s="8" t="str">
        <f t="shared" si="8"/>
        <v>gpu-server-rc1-05/gpu-nic-2----800g-backend-leaf-u38/E1/5/2</v>
      </c>
    </row>
    <row r="35">
      <c r="A35" s="6" t="s">
        <v>6</v>
      </c>
      <c r="B35" s="8" t="str">
        <f t="shared" si="1"/>
        <v>800g-backend-leaf-u35</v>
      </c>
      <c r="C35" s="7"/>
      <c r="D35" s="6" t="s">
        <v>7</v>
      </c>
      <c r="E35" s="8" t="str">
        <f t="shared" si="2"/>
        <v>gpu-server-rc1-05</v>
      </c>
      <c r="F35" s="7"/>
      <c r="G35" s="6" t="s">
        <v>8</v>
      </c>
      <c r="H35" s="8" t="str">
        <f t="shared" si="3"/>
        <v>gpu-nic-3</v>
      </c>
      <c r="I35" s="6"/>
      <c r="J35" s="6" t="s">
        <v>3</v>
      </c>
      <c r="K35" s="7" t="str">
        <f t="shared" si="4"/>
        <v>gpu-server-rc1-05--gpu-nic-3--800g-backend-leaf-u35</v>
      </c>
      <c r="L35" s="6"/>
      <c r="M35" s="6" t="s">
        <v>1</v>
      </c>
      <c r="N35" s="8" t="str">
        <f t="shared" si="5"/>
        <v>gpu-server-rc1-05/gpu-nic-3</v>
      </c>
      <c r="P35" s="6" t="s">
        <v>9</v>
      </c>
      <c r="Q35" s="7" t="str">
        <f t="shared" si="6"/>
        <v>800g-backend-leaf-u35</v>
      </c>
      <c r="R35" s="7" t="s">
        <v>10</v>
      </c>
      <c r="S35" s="7" t="str">
        <f t="shared" si="7"/>
        <v>E1/5/1</v>
      </c>
      <c r="T35" s="8" t="str">
        <f>IFERROR(__xludf.DUMMYFUNCTION("JOIN("""",Q35:S35)"),"800g-backend-leaf-u35/E1/5/1")</f>
        <v>800g-backend-leaf-u35/E1/5/1</v>
      </c>
      <c r="W35" s="6" t="s">
        <v>0</v>
      </c>
      <c r="X35" s="8" t="str">
        <f t="shared" si="8"/>
        <v>gpu-server-rc1-05/gpu-nic-3----800g-backend-leaf-u35/E1/5/1</v>
      </c>
    </row>
    <row r="36">
      <c r="A36" s="6" t="s">
        <v>6</v>
      </c>
      <c r="B36" s="8" t="str">
        <f t="shared" si="1"/>
        <v>800g-backend-leaf-u35</v>
      </c>
      <c r="C36" s="7"/>
      <c r="D36" s="6" t="s">
        <v>7</v>
      </c>
      <c r="E36" s="8" t="str">
        <f t="shared" si="2"/>
        <v>gpu-server-rc1-05</v>
      </c>
      <c r="F36" s="7"/>
      <c r="G36" s="6" t="s">
        <v>8</v>
      </c>
      <c r="H36" s="8" t="str">
        <f t="shared" si="3"/>
        <v>gpu-nic-4</v>
      </c>
      <c r="I36" s="6"/>
      <c r="J36" s="6" t="s">
        <v>3</v>
      </c>
      <c r="K36" s="7" t="str">
        <f t="shared" si="4"/>
        <v>gpu-server-rc1-05--gpu-nic-4--800g-backend-leaf-u35</v>
      </c>
      <c r="L36" s="6"/>
      <c r="M36" s="6" t="s">
        <v>1</v>
      </c>
      <c r="N36" s="8" t="str">
        <f t="shared" si="5"/>
        <v>gpu-server-rc1-05/gpu-nic-4</v>
      </c>
      <c r="P36" s="6" t="s">
        <v>9</v>
      </c>
      <c r="Q36" s="7" t="str">
        <f t="shared" si="6"/>
        <v>800g-backend-leaf-u35</v>
      </c>
      <c r="R36" s="7" t="s">
        <v>10</v>
      </c>
      <c r="S36" s="7" t="str">
        <f t="shared" si="7"/>
        <v>E1/5/2</v>
      </c>
      <c r="T36" s="8" t="str">
        <f>IFERROR(__xludf.DUMMYFUNCTION("JOIN("""",Q36:S36)"),"800g-backend-leaf-u35/E1/5/2")</f>
        <v>800g-backend-leaf-u35/E1/5/2</v>
      </c>
      <c r="W36" s="6" t="s">
        <v>0</v>
      </c>
      <c r="X36" s="8" t="str">
        <f t="shared" si="8"/>
        <v>gpu-server-rc1-05/gpu-nic-4----800g-backend-leaf-u35/E1/5/2</v>
      </c>
    </row>
    <row r="37">
      <c r="A37" s="6" t="s">
        <v>6</v>
      </c>
      <c r="B37" s="8" t="str">
        <f t="shared" si="1"/>
        <v>800g-backend-leaf-u32</v>
      </c>
      <c r="C37" s="7"/>
      <c r="D37" s="6" t="s">
        <v>7</v>
      </c>
      <c r="E37" s="8" t="str">
        <f t="shared" si="2"/>
        <v>gpu-server-rc1-05</v>
      </c>
      <c r="F37" s="7"/>
      <c r="G37" s="6" t="s">
        <v>8</v>
      </c>
      <c r="H37" s="8" t="str">
        <f t="shared" si="3"/>
        <v>gpu-nic-5</v>
      </c>
      <c r="I37" s="6"/>
      <c r="J37" s="6" t="s">
        <v>3</v>
      </c>
      <c r="K37" s="7" t="str">
        <f t="shared" si="4"/>
        <v>gpu-server-rc1-05--gpu-nic-5--800g-backend-leaf-u32</v>
      </c>
      <c r="L37" s="6"/>
      <c r="M37" s="6" t="s">
        <v>1</v>
      </c>
      <c r="N37" s="8" t="str">
        <f t="shared" si="5"/>
        <v>gpu-server-rc1-05/gpu-nic-5</v>
      </c>
      <c r="P37" s="6" t="s">
        <v>9</v>
      </c>
      <c r="Q37" s="7" t="str">
        <f t="shared" si="6"/>
        <v>800g-backend-leaf-u32</v>
      </c>
      <c r="R37" s="7" t="s">
        <v>10</v>
      </c>
      <c r="S37" s="7" t="str">
        <f t="shared" si="7"/>
        <v>E1/5/1</v>
      </c>
      <c r="T37" s="8" t="str">
        <f>IFERROR(__xludf.DUMMYFUNCTION("JOIN("""",Q37:S37)"),"800g-backend-leaf-u32/E1/5/1")</f>
        <v>800g-backend-leaf-u32/E1/5/1</v>
      </c>
      <c r="W37" s="6" t="s">
        <v>0</v>
      </c>
      <c r="X37" s="8" t="str">
        <f t="shared" si="8"/>
        <v>gpu-server-rc1-05/gpu-nic-5----800g-backend-leaf-u32/E1/5/1</v>
      </c>
    </row>
    <row r="38">
      <c r="A38" s="6" t="s">
        <v>6</v>
      </c>
      <c r="B38" s="8" t="str">
        <f t="shared" si="1"/>
        <v>800g-backend-leaf-u32</v>
      </c>
      <c r="C38" s="7"/>
      <c r="D38" s="6" t="s">
        <v>7</v>
      </c>
      <c r="E38" s="8" t="str">
        <f t="shared" si="2"/>
        <v>gpu-server-rc1-05</v>
      </c>
      <c r="F38" s="7"/>
      <c r="G38" s="6" t="s">
        <v>8</v>
      </c>
      <c r="H38" s="8" t="str">
        <f t="shared" si="3"/>
        <v>gpu-nic-6</v>
      </c>
      <c r="I38" s="6"/>
      <c r="J38" s="6" t="s">
        <v>3</v>
      </c>
      <c r="K38" s="7" t="str">
        <f t="shared" si="4"/>
        <v>gpu-server-rc1-05--gpu-nic-6--800g-backend-leaf-u32</v>
      </c>
      <c r="L38" s="6"/>
      <c r="M38" s="6" t="s">
        <v>1</v>
      </c>
      <c r="N38" s="8" t="str">
        <f t="shared" si="5"/>
        <v>gpu-server-rc1-05/gpu-nic-6</v>
      </c>
      <c r="P38" s="6" t="s">
        <v>9</v>
      </c>
      <c r="Q38" s="7" t="str">
        <f t="shared" si="6"/>
        <v>800g-backend-leaf-u32</v>
      </c>
      <c r="R38" s="7" t="s">
        <v>10</v>
      </c>
      <c r="S38" s="7" t="str">
        <f t="shared" si="7"/>
        <v>E1/5/2</v>
      </c>
      <c r="T38" s="8" t="str">
        <f>IFERROR(__xludf.DUMMYFUNCTION("JOIN("""",Q38:S38)"),"800g-backend-leaf-u32/E1/5/2")</f>
        <v>800g-backend-leaf-u32/E1/5/2</v>
      </c>
      <c r="W38" s="6" t="s">
        <v>0</v>
      </c>
      <c r="X38" s="8" t="str">
        <f t="shared" si="8"/>
        <v>gpu-server-rc1-05/gpu-nic-6----800g-backend-leaf-u32/E1/5/2</v>
      </c>
    </row>
    <row r="39">
      <c r="A39" s="6" t="s">
        <v>6</v>
      </c>
      <c r="B39" s="8" t="str">
        <f t="shared" si="1"/>
        <v>800g-backend-leaf-u29</v>
      </c>
      <c r="C39" s="7"/>
      <c r="D39" s="6" t="s">
        <v>7</v>
      </c>
      <c r="E39" s="8" t="str">
        <f t="shared" si="2"/>
        <v>gpu-server-rc1-05</v>
      </c>
      <c r="F39" s="7"/>
      <c r="G39" s="6" t="s">
        <v>8</v>
      </c>
      <c r="H39" s="8" t="str">
        <f t="shared" si="3"/>
        <v>gpu-nic-7</v>
      </c>
      <c r="I39" s="6"/>
      <c r="J39" s="6" t="s">
        <v>3</v>
      </c>
      <c r="K39" s="7" t="str">
        <f t="shared" si="4"/>
        <v>gpu-server-rc1-05--gpu-nic-7--800g-backend-leaf-u29</v>
      </c>
      <c r="L39" s="6"/>
      <c r="M39" s="6" t="s">
        <v>1</v>
      </c>
      <c r="N39" s="8" t="str">
        <f t="shared" si="5"/>
        <v>gpu-server-rc1-05/gpu-nic-7</v>
      </c>
      <c r="P39" s="6" t="s">
        <v>9</v>
      </c>
      <c r="Q39" s="7" t="str">
        <f t="shared" si="6"/>
        <v>800g-backend-leaf-u29</v>
      </c>
      <c r="R39" s="7" t="s">
        <v>10</v>
      </c>
      <c r="S39" s="7" t="str">
        <f t="shared" si="7"/>
        <v>E1/5/1</v>
      </c>
      <c r="T39" s="8" t="str">
        <f>IFERROR(__xludf.DUMMYFUNCTION("JOIN("""",Q39:S39)"),"800g-backend-leaf-u29/E1/5/1")</f>
        <v>800g-backend-leaf-u29/E1/5/1</v>
      </c>
      <c r="W39" s="6" t="s">
        <v>0</v>
      </c>
      <c r="X39" s="8" t="str">
        <f t="shared" si="8"/>
        <v>gpu-server-rc1-05/gpu-nic-7----800g-backend-leaf-u29/E1/5/1</v>
      </c>
    </row>
    <row r="40">
      <c r="A40" s="6" t="s">
        <v>6</v>
      </c>
      <c r="B40" s="8" t="str">
        <f t="shared" si="1"/>
        <v>800g-backend-leaf-u29</v>
      </c>
      <c r="C40" s="7"/>
      <c r="D40" s="6" t="s">
        <v>7</v>
      </c>
      <c r="E40" s="8" t="str">
        <f t="shared" si="2"/>
        <v>gpu-server-rc1-05</v>
      </c>
      <c r="F40" s="7"/>
      <c r="G40" s="6" t="s">
        <v>8</v>
      </c>
      <c r="H40" s="8" t="str">
        <f t="shared" si="3"/>
        <v>gpu-nic-8</v>
      </c>
      <c r="I40" s="6"/>
      <c r="J40" s="6" t="s">
        <v>3</v>
      </c>
      <c r="K40" s="7" t="str">
        <f t="shared" si="4"/>
        <v>gpu-server-rc1-05--gpu-nic-8--800g-backend-leaf-u29</v>
      </c>
      <c r="L40" s="6"/>
      <c r="M40" s="6" t="s">
        <v>1</v>
      </c>
      <c r="N40" s="8" t="str">
        <f t="shared" si="5"/>
        <v>gpu-server-rc1-05/gpu-nic-8</v>
      </c>
      <c r="P40" s="6" t="s">
        <v>9</v>
      </c>
      <c r="Q40" s="7" t="str">
        <f t="shared" si="6"/>
        <v>800g-backend-leaf-u29</v>
      </c>
      <c r="R40" s="7" t="s">
        <v>10</v>
      </c>
      <c r="S40" s="7" t="str">
        <f t="shared" si="7"/>
        <v>E1/5/2</v>
      </c>
      <c r="T40" s="8" t="str">
        <f>IFERROR(__xludf.DUMMYFUNCTION("JOIN("""",Q40:S40)"),"800g-backend-leaf-u29/E1/5/2")</f>
        <v>800g-backend-leaf-u29/E1/5/2</v>
      </c>
      <c r="W40" s="6" t="s">
        <v>0</v>
      </c>
      <c r="X40" s="8" t="str">
        <f t="shared" si="8"/>
        <v>gpu-server-rc1-05/gpu-nic-8----800g-backend-leaf-u29/E1/5/2</v>
      </c>
    </row>
    <row r="41">
      <c r="A41" s="6" t="s">
        <v>6</v>
      </c>
      <c r="B41" s="8" t="str">
        <f t="shared" si="1"/>
        <v>800g-backend-leaf-u38</v>
      </c>
      <c r="C41" s="7"/>
      <c r="D41" s="6" t="s">
        <v>7</v>
      </c>
      <c r="E41" s="8" t="str">
        <f t="shared" si="2"/>
        <v>gpu-server-rc1-06</v>
      </c>
      <c r="F41" s="7"/>
      <c r="G41" s="6" t="s">
        <v>8</v>
      </c>
      <c r="H41" s="8" t="str">
        <f t="shared" si="3"/>
        <v>gpu-nic-1</v>
      </c>
      <c r="I41" s="6"/>
      <c r="J41" s="6" t="s">
        <v>3</v>
      </c>
      <c r="K41" s="7" t="str">
        <f t="shared" si="4"/>
        <v>gpu-server-rc1-06--gpu-nic-1--800g-backend-leaf-u38</v>
      </c>
      <c r="L41" s="6"/>
      <c r="M41" s="6" t="s">
        <v>1</v>
      </c>
      <c r="N41" s="8" t="str">
        <f t="shared" si="5"/>
        <v>gpu-server-rc1-06/gpu-nic-1</v>
      </c>
      <c r="P41" s="6" t="s">
        <v>9</v>
      </c>
      <c r="Q41" s="7" t="str">
        <f t="shared" si="6"/>
        <v>800g-backend-leaf-u38</v>
      </c>
      <c r="R41" s="7" t="s">
        <v>10</v>
      </c>
      <c r="S41" s="7" t="str">
        <f t="shared" si="7"/>
        <v>E1/6/1</v>
      </c>
      <c r="T41" s="8" t="str">
        <f>IFERROR(__xludf.DUMMYFUNCTION("JOIN("""",Q41:S41)"),"800g-backend-leaf-u38/E1/6/1")</f>
        <v>800g-backend-leaf-u38/E1/6/1</v>
      </c>
      <c r="W41" s="6" t="s">
        <v>0</v>
      </c>
      <c r="X41" s="8" t="str">
        <f t="shared" si="8"/>
        <v>gpu-server-rc1-06/gpu-nic-1----800g-backend-leaf-u38/E1/6/1</v>
      </c>
    </row>
    <row r="42">
      <c r="A42" s="6" t="s">
        <v>6</v>
      </c>
      <c r="B42" s="8" t="str">
        <f t="shared" si="1"/>
        <v>800g-backend-leaf-u38</v>
      </c>
      <c r="C42" s="7"/>
      <c r="D42" s="6" t="s">
        <v>7</v>
      </c>
      <c r="E42" s="8" t="str">
        <f t="shared" si="2"/>
        <v>gpu-server-rc1-06</v>
      </c>
      <c r="F42" s="7"/>
      <c r="G42" s="6" t="s">
        <v>8</v>
      </c>
      <c r="H42" s="8" t="str">
        <f t="shared" si="3"/>
        <v>gpu-nic-2</v>
      </c>
      <c r="I42" s="6"/>
      <c r="J42" s="6" t="s">
        <v>3</v>
      </c>
      <c r="K42" s="7" t="str">
        <f t="shared" si="4"/>
        <v>gpu-server-rc1-06--gpu-nic-2--800g-backend-leaf-u38</v>
      </c>
      <c r="L42" s="6"/>
      <c r="M42" s="6" t="s">
        <v>1</v>
      </c>
      <c r="N42" s="8" t="str">
        <f t="shared" si="5"/>
        <v>gpu-server-rc1-06/gpu-nic-2</v>
      </c>
      <c r="P42" s="6" t="s">
        <v>9</v>
      </c>
      <c r="Q42" s="7" t="str">
        <f t="shared" si="6"/>
        <v>800g-backend-leaf-u38</v>
      </c>
      <c r="R42" s="7" t="s">
        <v>10</v>
      </c>
      <c r="S42" s="7" t="str">
        <f t="shared" si="7"/>
        <v>E1/6/2</v>
      </c>
      <c r="T42" s="8" t="str">
        <f>IFERROR(__xludf.DUMMYFUNCTION("JOIN("""",Q42:S42)"),"800g-backend-leaf-u38/E1/6/2")</f>
        <v>800g-backend-leaf-u38/E1/6/2</v>
      </c>
      <c r="W42" s="6" t="s">
        <v>0</v>
      </c>
      <c r="X42" s="8" t="str">
        <f t="shared" si="8"/>
        <v>gpu-server-rc1-06/gpu-nic-2----800g-backend-leaf-u38/E1/6/2</v>
      </c>
    </row>
    <row r="43">
      <c r="A43" s="6" t="s">
        <v>6</v>
      </c>
      <c r="B43" s="8" t="str">
        <f t="shared" si="1"/>
        <v>800g-backend-leaf-u35</v>
      </c>
      <c r="C43" s="7"/>
      <c r="D43" s="6" t="s">
        <v>7</v>
      </c>
      <c r="E43" s="8" t="str">
        <f t="shared" si="2"/>
        <v>gpu-server-rc1-06</v>
      </c>
      <c r="F43" s="7"/>
      <c r="G43" s="6" t="s">
        <v>8</v>
      </c>
      <c r="H43" s="8" t="str">
        <f t="shared" si="3"/>
        <v>gpu-nic-3</v>
      </c>
      <c r="I43" s="6"/>
      <c r="J43" s="6" t="s">
        <v>3</v>
      </c>
      <c r="K43" s="7" t="str">
        <f t="shared" si="4"/>
        <v>gpu-server-rc1-06--gpu-nic-3--800g-backend-leaf-u35</v>
      </c>
      <c r="L43" s="6"/>
      <c r="M43" s="6" t="s">
        <v>1</v>
      </c>
      <c r="N43" s="8" t="str">
        <f t="shared" si="5"/>
        <v>gpu-server-rc1-06/gpu-nic-3</v>
      </c>
      <c r="P43" s="6" t="s">
        <v>9</v>
      </c>
      <c r="Q43" s="7" t="str">
        <f t="shared" si="6"/>
        <v>800g-backend-leaf-u35</v>
      </c>
      <c r="R43" s="7" t="s">
        <v>10</v>
      </c>
      <c r="S43" s="7" t="str">
        <f t="shared" si="7"/>
        <v>E1/6/1</v>
      </c>
      <c r="T43" s="8" t="str">
        <f>IFERROR(__xludf.DUMMYFUNCTION("JOIN("""",Q43:S43)"),"800g-backend-leaf-u35/E1/6/1")</f>
        <v>800g-backend-leaf-u35/E1/6/1</v>
      </c>
      <c r="W43" s="6" t="s">
        <v>0</v>
      </c>
      <c r="X43" s="8" t="str">
        <f t="shared" si="8"/>
        <v>gpu-server-rc1-06/gpu-nic-3----800g-backend-leaf-u35/E1/6/1</v>
      </c>
    </row>
    <row r="44">
      <c r="A44" s="6" t="s">
        <v>6</v>
      </c>
      <c r="B44" s="8" t="str">
        <f t="shared" si="1"/>
        <v>800g-backend-leaf-u35</v>
      </c>
      <c r="C44" s="7"/>
      <c r="D44" s="6" t="s">
        <v>7</v>
      </c>
      <c r="E44" s="8" t="str">
        <f t="shared" si="2"/>
        <v>gpu-server-rc1-06</v>
      </c>
      <c r="F44" s="7"/>
      <c r="G44" s="6" t="s">
        <v>8</v>
      </c>
      <c r="H44" s="8" t="str">
        <f t="shared" si="3"/>
        <v>gpu-nic-4</v>
      </c>
      <c r="I44" s="6"/>
      <c r="J44" s="6" t="s">
        <v>3</v>
      </c>
      <c r="K44" s="7" t="str">
        <f t="shared" si="4"/>
        <v>gpu-server-rc1-06--gpu-nic-4--800g-backend-leaf-u35</v>
      </c>
      <c r="L44" s="6"/>
      <c r="M44" s="6" t="s">
        <v>1</v>
      </c>
      <c r="N44" s="8" t="str">
        <f t="shared" si="5"/>
        <v>gpu-server-rc1-06/gpu-nic-4</v>
      </c>
      <c r="P44" s="6" t="s">
        <v>9</v>
      </c>
      <c r="Q44" s="7" t="str">
        <f t="shared" si="6"/>
        <v>800g-backend-leaf-u35</v>
      </c>
      <c r="R44" s="7" t="s">
        <v>10</v>
      </c>
      <c r="S44" s="7" t="str">
        <f t="shared" si="7"/>
        <v>E1/6/2</v>
      </c>
      <c r="T44" s="8" t="str">
        <f>IFERROR(__xludf.DUMMYFUNCTION("JOIN("""",Q44:S44)"),"800g-backend-leaf-u35/E1/6/2")</f>
        <v>800g-backend-leaf-u35/E1/6/2</v>
      </c>
      <c r="W44" s="6" t="s">
        <v>0</v>
      </c>
      <c r="X44" s="8" t="str">
        <f t="shared" si="8"/>
        <v>gpu-server-rc1-06/gpu-nic-4----800g-backend-leaf-u35/E1/6/2</v>
      </c>
    </row>
    <row r="45">
      <c r="A45" s="6" t="s">
        <v>6</v>
      </c>
      <c r="B45" s="8" t="str">
        <f t="shared" si="1"/>
        <v>800g-backend-leaf-u32</v>
      </c>
      <c r="C45" s="7"/>
      <c r="D45" s="6" t="s">
        <v>7</v>
      </c>
      <c r="E45" s="8" t="str">
        <f t="shared" si="2"/>
        <v>gpu-server-rc1-06</v>
      </c>
      <c r="F45" s="7"/>
      <c r="G45" s="6" t="s">
        <v>8</v>
      </c>
      <c r="H45" s="8" t="str">
        <f t="shared" si="3"/>
        <v>gpu-nic-5</v>
      </c>
      <c r="I45" s="6"/>
      <c r="J45" s="6" t="s">
        <v>3</v>
      </c>
      <c r="K45" s="7" t="str">
        <f t="shared" si="4"/>
        <v>gpu-server-rc1-06--gpu-nic-5--800g-backend-leaf-u32</v>
      </c>
      <c r="L45" s="6"/>
      <c r="M45" s="6" t="s">
        <v>1</v>
      </c>
      <c r="N45" s="8" t="str">
        <f t="shared" si="5"/>
        <v>gpu-server-rc1-06/gpu-nic-5</v>
      </c>
      <c r="P45" s="6" t="s">
        <v>9</v>
      </c>
      <c r="Q45" s="7" t="str">
        <f t="shared" si="6"/>
        <v>800g-backend-leaf-u32</v>
      </c>
      <c r="R45" s="7" t="s">
        <v>10</v>
      </c>
      <c r="S45" s="7" t="str">
        <f t="shared" si="7"/>
        <v>E1/6/1</v>
      </c>
      <c r="T45" s="8" t="str">
        <f>IFERROR(__xludf.DUMMYFUNCTION("JOIN("""",Q45:S45)"),"800g-backend-leaf-u32/E1/6/1")</f>
        <v>800g-backend-leaf-u32/E1/6/1</v>
      </c>
      <c r="W45" s="6" t="s">
        <v>0</v>
      </c>
      <c r="X45" s="8" t="str">
        <f t="shared" si="8"/>
        <v>gpu-server-rc1-06/gpu-nic-5----800g-backend-leaf-u32/E1/6/1</v>
      </c>
    </row>
    <row r="46">
      <c r="A46" s="6" t="s">
        <v>6</v>
      </c>
      <c r="B46" s="8" t="str">
        <f t="shared" si="1"/>
        <v>800g-backend-leaf-u32</v>
      </c>
      <c r="C46" s="7"/>
      <c r="D46" s="6" t="s">
        <v>7</v>
      </c>
      <c r="E46" s="8" t="str">
        <f t="shared" si="2"/>
        <v>gpu-server-rc1-06</v>
      </c>
      <c r="F46" s="7"/>
      <c r="G46" s="6" t="s">
        <v>8</v>
      </c>
      <c r="H46" s="8" t="str">
        <f t="shared" si="3"/>
        <v>gpu-nic-6</v>
      </c>
      <c r="I46" s="6"/>
      <c r="J46" s="6" t="s">
        <v>3</v>
      </c>
      <c r="K46" s="7" t="str">
        <f t="shared" si="4"/>
        <v>gpu-server-rc1-06--gpu-nic-6--800g-backend-leaf-u32</v>
      </c>
      <c r="L46" s="6"/>
      <c r="M46" s="6" t="s">
        <v>1</v>
      </c>
      <c r="N46" s="8" t="str">
        <f t="shared" si="5"/>
        <v>gpu-server-rc1-06/gpu-nic-6</v>
      </c>
      <c r="P46" s="6" t="s">
        <v>9</v>
      </c>
      <c r="Q46" s="7" t="str">
        <f t="shared" si="6"/>
        <v>800g-backend-leaf-u32</v>
      </c>
      <c r="R46" s="7" t="s">
        <v>10</v>
      </c>
      <c r="S46" s="7" t="str">
        <f t="shared" si="7"/>
        <v>E1/6/2</v>
      </c>
      <c r="T46" s="8" t="str">
        <f>IFERROR(__xludf.DUMMYFUNCTION("JOIN("""",Q46:S46)"),"800g-backend-leaf-u32/E1/6/2")</f>
        <v>800g-backend-leaf-u32/E1/6/2</v>
      </c>
      <c r="W46" s="6" t="s">
        <v>0</v>
      </c>
      <c r="X46" s="8" t="str">
        <f t="shared" si="8"/>
        <v>gpu-server-rc1-06/gpu-nic-6----800g-backend-leaf-u32/E1/6/2</v>
      </c>
    </row>
    <row r="47">
      <c r="A47" s="6" t="s">
        <v>6</v>
      </c>
      <c r="B47" s="8" t="str">
        <f t="shared" si="1"/>
        <v>800g-backend-leaf-u29</v>
      </c>
      <c r="C47" s="7"/>
      <c r="D47" s="6" t="s">
        <v>7</v>
      </c>
      <c r="E47" s="8" t="str">
        <f t="shared" si="2"/>
        <v>gpu-server-rc1-06</v>
      </c>
      <c r="F47" s="7"/>
      <c r="G47" s="6" t="s">
        <v>8</v>
      </c>
      <c r="H47" s="8" t="str">
        <f t="shared" si="3"/>
        <v>gpu-nic-7</v>
      </c>
      <c r="I47" s="6"/>
      <c r="J47" s="6" t="s">
        <v>3</v>
      </c>
      <c r="K47" s="7" t="str">
        <f t="shared" si="4"/>
        <v>gpu-server-rc1-06--gpu-nic-7--800g-backend-leaf-u29</v>
      </c>
      <c r="L47" s="6"/>
      <c r="M47" s="6" t="s">
        <v>1</v>
      </c>
      <c r="N47" s="8" t="str">
        <f t="shared" si="5"/>
        <v>gpu-server-rc1-06/gpu-nic-7</v>
      </c>
      <c r="P47" s="6" t="s">
        <v>9</v>
      </c>
      <c r="Q47" s="7" t="str">
        <f t="shared" si="6"/>
        <v>800g-backend-leaf-u29</v>
      </c>
      <c r="R47" s="7" t="s">
        <v>10</v>
      </c>
      <c r="S47" s="7" t="str">
        <f t="shared" si="7"/>
        <v>E1/6/1</v>
      </c>
      <c r="T47" s="8" t="str">
        <f>IFERROR(__xludf.DUMMYFUNCTION("JOIN("""",Q47:S47)"),"800g-backend-leaf-u29/E1/6/1")</f>
        <v>800g-backend-leaf-u29/E1/6/1</v>
      </c>
      <c r="W47" s="6" t="s">
        <v>0</v>
      </c>
      <c r="X47" s="8" t="str">
        <f t="shared" si="8"/>
        <v>gpu-server-rc1-06/gpu-nic-7----800g-backend-leaf-u29/E1/6/1</v>
      </c>
    </row>
    <row r="48">
      <c r="A48" s="6" t="s">
        <v>6</v>
      </c>
      <c r="B48" s="8" t="str">
        <f t="shared" si="1"/>
        <v>800g-backend-leaf-u29</v>
      </c>
      <c r="C48" s="7"/>
      <c r="D48" s="6" t="s">
        <v>7</v>
      </c>
      <c r="E48" s="8" t="str">
        <f t="shared" si="2"/>
        <v>gpu-server-rc1-06</v>
      </c>
      <c r="F48" s="7"/>
      <c r="G48" s="6" t="s">
        <v>8</v>
      </c>
      <c r="H48" s="8" t="str">
        <f t="shared" si="3"/>
        <v>gpu-nic-8</v>
      </c>
      <c r="I48" s="6"/>
      <c r="J48" s="6" t="s">
        <v>3</v>
      </c>
      <c r="K48" s="7" t="str">
        <f t="shared" si="4"/>
        <v>gpu-server-rc1-06--gpu-nic-8--800g-backend-leaf-u29</v>
      </c>
      <c r="L48" s="6"/>
      <c r="M48" s="6" t="s">
        <v>1</v>
      </c>
      <c r="N48" s="8" t="str">
        <f t="shared" si="5"/>
        <v>gpu-server-rc1-06/gpu-nic-8</v>
      </c>
      <c r="P48" s="6" t="s">
        <v>9</v>
      </c>
      <c r="Q48" s="7" t="str">
        <f t="shared" si="6"/>
        <v>800g-backend-leaf-u29</v>
      </c>
      <c r="R48" s="7" t="s">
        <v>10</v>
      </c>
      <c r="S48" s="7" t="str">
        <f t="shared" si="7"/>
        <v>E1/6/2</v>
      </c>
      <c r="T48" s="8" t="str">
        <f>IFERROR(__xludf.DUMMYFUNCTION("JOIN("""",Q48:S48)"),"800g-backend-leaf-u29/E1/6/2")</f>
        <v>800g-backend-leaf-u29/E1/6/2</v>
      </c>
      <c r="W48" s="6" t="s">
        <v>0</v>
      </c>
      <c r="X48" s="8" t="str">
        <f t="shared" si="8"/>
        <v>gpu-server-rc1-06/gpu-nic-8----800g-backend-leaf-u29/E1/6/2</v>
      </c>
    </row>
    <row r="49">
      <c r="A49" s="6" t="s">
        <v>6</v>
      </c>
      <c r="B49" s="8" t="str">
        <f t="shared" si="1"/>
        <v>800g-backend-leaf-u38</v>
      </c>
      <c r="C49" s="7"/>
      <c r="D49" s="6" t="s">
        <v>7</v>
      </c>
      <c r="E49" s="8" t="str">
        <f t="shared" si="2"/>
        <v>gpu-server-rc1-07</v>
      </c>
      <c r="F49" s="7"/>
      <c r="G49" s="6" t="s">
        <v>8</v>
      </c>
      <c r="H49" s="8" t="str">
        <f t="shared" si="3"/>
        <v>gpu-nic-1</v>
      </c>
      <c r="I49" s="6"/>
      <c r="J49" s="6" t="s">
        <v>3</v>
      </c>
      <c r="K49" s="7" t="str">
        <f t="shared" si="4"/>
        <v>gpu-server-rc1-07--gpu-nic-1--800g-backend-leaf-u38</v>
      </c>
      <c r="L49" s="6"/>
      <c r="M49" s="6" t="s">
        <v>1</v>
      </c>
      <c r="N49" s="8" t="str">
        <f t="shared" si="5"/>
        <v>gpu-server-rc1-07/gpu-nic-1</v>
      </c>
      <c r="P49" s="6" t="s">
        <v>9</v>
      </c>
      <c r="Q49" s="7" t="str">
        <f t="shared" si="6"/>
        <v>800g-backend-leaf-u38</v>
      </c>
      <c r="R49" s="7" t="s">
        <v>10</v>
      </c>
      <c r="S49" s="7" t="str">
        <f t="shared" si="7"/>
        <v>E1/7/1</v>
      </c>
      <c r="T49" s="8" t="str">
        <f>IFERROR(__xludf.DUMMYFUNCTION("JOIN("""",Q49:S49)"),"800g-backend-leaf-u38/E1/7/1")</f>
        <v>800g-backend-leaf-u38/E1/7/1</v>
      </c>
      <c r="W49" s="6" t="s">
        <v>0</v>
      </c>
      <c r="X49" s="8" t="str">
        <f t="shared" si="8"/>
        <v>gpu-server-rc1-07/gpu-nic-1----800g-backend-leaf-u38/E1/7/1</v>
      </c>
    </row>
    <row r="50">
      <c r="A50" s="6" t="s">
        <v>6</v>
      </c>
      <c r="B50" s="8" t="str">
        <f t="shared" si="1"/>
        <v>800g-backend-leaf-u38</v>
      </c>
      <c r="C50" s="7"/>
      <c r="D50" s="6" t="s">
        <v>7</v>
      </c>
      <c r="E50" s="8" t="str">
        <f t="shared" si="2"/>
        <v>gpu-server-rc1-07</v>
      </c>
      <c r="F50" s="7"/>
      <c r="G50" s="6" t="s">
        <v>8</v>
      </c>
      <c r="H50" s="8" t="str">
        <f t="shared" si="3"/>
        <v>gpu-nic-2</v>
      </c>
      <c r="I50" s="6"/>
      <c r="J50" s="6" t="s">
        <v>3</v>
      </c>
      <c r="K50" s="7" t="str">
        <f t="shared" si="4"/>
        <v>gpu-server-rc1-07--gpu-nic-2--800g-backend-leaf-u38</v>
      </c>
      <c r="L50" s="6"/>
      <c r="M50" s="6" t="s">
        <v>1</v>
      </c>
      <c r="N50" s="8" t="str">
        <f t="shared" si="5"/>
        <v>gpu-server-rc1-07/gpu-nic-2</v>
      </c>
      <c r="P50" s="6" t="s">
        <v>9</v>
      </c>
      <c r="Q50" s="7" t="str">
        <f t="shared" si="6"/>
        <v>800g-backend-leaf-u38</v>
      </c>
      <c r="R50" s="7" t="s">
        <v>10</v>
      </c>
      <c r="S50" s="7" t="str">
        <f t="shared" si="7"/>
        <v>E1/7/2</v>
      </c>
      <c r="T50" s="8" t="str">
        <f>IFERROR(__xludf.DUMMYFUNCTION("JOIN("""",Q50:S50)"),"800g-backend-leaf-u38/E1/7/2")</f>
        <v>800g-backend-leaf-u38/E1/7/2</v>
      </c>
      <c r="W50" s="6" t="s">
        <v>0</v>
      </c>
      <c r="X50" s="8" t="str">
        <f t="shared" si="8"/>
        <v>gpu-server-rc1-07/gpu-nic-2----800g-backend-leaf-u38/E1/7/2</v>
      </c>
    </row>
    <row r="51">
      <c r="A51" s="6" t="s">
        <v>6</v>
      </c>
      <c r="B51" s="8" t="str">
        <f t="shared" si="1"/>
        <v>800g-backend-leaf-u35</v>
      </c>
      <c r="C51" s="7"/>
      <c r="D51" s="6" t="s">
        <v>7</v>
      </c>
      <c r="E51" s="8" t="str">
        <f t="shared" si="2"/>
        <v>gpu-server-rc1-07</v>
      </c>
      <c r="F51" s="7"/>
      <c r="G51" s="6" t="s">
        <v>8</v>
      </c>
      <c r="H51" s="8" t="str">
        <f t="shared" si="3"/>
        <v>gpu-nic-3</v>
      </c>
      <c r="I51" s="6"/>
      <c r="J51" s="6" t="s">
        <v>3</v>
      </c>
      <c r="K51" s="7" t="str">
        <f t="shared" si="4"/>
        <v>gpu-server-rc1-07--gpu-nic-3--800g-backend-leaf-u35</v>
      </c>
      <c r="L51" s="6"/>
      <c r="M51" s="6" t="s">
        <v>1</v>
      </c>
      <c r="N51" s="8" t="str">
        <f t="shared" si="5"/>
        <v>gpu-server-rc1-07/gpu-nic-3</v>
      </c>
      <c r="P51" s="6" t="s">
        <v>9</v>
      </c>
      <c r="Q51" s="7" t="str">
        <f t="shared" si="6"/>
        <v>800g-backend-leaf-u35</v>
      </c>
      <c r="R51" s="7" t="s">
        <v>10</v>
      </c>
      <c r="S51" s="7" t="str">
        <f t="shared" si="7"/>
        <v>E1/7/1</v>
      </c>
      <c r="T51" s="8" t="str">
        <f>IFERROR(__xludf.DUMMYFUNCTION("JOIN("""",Q51:S51)"),"800g-backend-leaf-u35/E1/7/1")</f>
        <v>800g-backend-leaf-u35/E1/7/1</v>
      </c>
      <c r="W51" s="6" t="s">
        <v>0</v>
      </c>
      <c r="X51" s="8" t="str">
        <f t="shared" si="8"/>
        <v>gpu-server-rc1-07/gpu-nic-3----800g-backend-leaf-u35/E1/7/1</v>
      </c>
    </row>
    <row r="52">
      <c r="A52" s="6" t="s">
        <v>6</v>
      </c>
      <c r="B52" s="8" t="str">
        <f t="shared" si="1"/>
        <v>800g-backend-leaf-u35</v>
      </c>
      <c r="C52" s="7"/>
      <c r="D52" s="6" t="s">
        <v>7</v>
      </c>
      <c r="E52" s="8" t="str">
        <f t="shared" si="2"/>
        <v>gpu-server-rc1-07</v>
      </c>
      <c r="F52" s="7"/>
      <c r="G52" s="6" t="s">
        <v>8</v>
      </c>
      <c r="H52" s="8" t="str">
        <f t="shared" si="3"/>
        <v>gpu-nic-4</v>
      </c>
      <c r="I52" s="6"/>
      <c r="J52" s="6" t="s">
        <v>3</v>
      </c>
      <c r="K52" s="7" t="str">
        <f t="shared" si="4"/>
        <v>gpu-server-rc1-07--gpu-nic-4--800g-backend-leaf-u35</v>
      </c>
      <c r="L52" s="6"/>
      <c r="M52" s="6" t="s">
        <v>1</v>
      </c>
      <c r="N52" s="8" t="str">
        <f t="shared" si="5"/>
        <v>gpu-server-rc1-07/gpu-nic-4</v>
      </c>
      <c r="P52" s="6" t="s">
        <v>9</v>
      </c>
      <c r="Q52" s="7" t="str">
        <f t="shared" si="6"/>
        <v>800g-backend-leaf-u35</v>
      </c>
      <c r="R52" s="7" t="s">
        <v>10</v>
      </c>
      <c r="S52" s="7" t="str">
        <f t="shared" si="7"/>
        <v>E1/7/2</v>
      </c>
      <c r="T52" s="8" t="str">
        <f>IFERROR(__xludf.DUMMYFUNCTION("JOIN("""",Q52:S52)"),"800g-backend-leaf-u35/E1/7/2")</f>
        <v>800g-backend-leaf-u35/E1/7/2</v>
      </c>
      <c r="W52" s="6" t="s">
        <v>0</v>
      </c>
      <c r="X52" s="8" t="str">
        <f t="shared" si="8"/>
        <v>gpu-server-rc1-07/gpu-nic-4----800g-backend-leaf-u35/E1/7/2</v>
      </c>
    </row>
    <row r="53">
      <c r="A53" s="6" t="s">
        <v>6</v>
      </c>
      <c r="B53" s="8" t="str">
        <f t="shared" si="1"/>
        <v>800g-backend-leaf-u32</v>
      </c>
      <c r="C53" s="7"/>
      <c r="D53" s="6" t="s">
        <v>7</v>
      </c>
      <c r="E53" s="8" t="str">
        <f t="shared" si="2"/>
        <v>gpu-server-rc1-07</v>
      </c>
      <c r="F53" s="7"/>
      <c r="G53" s="6" t="s">
        <v>8</v>
      </c>
      <c r="H53" s="8" t="str">
        <f t="shared" si="3"/>
        <v>gpu-nic-5</v>
      </c>
      <c r="I53" s="6"/>
      <c r="J53" s="6" t="s">
        <v>3</v>
      </c>
      <c r="K53" s="7" t="str">
        <f t="shared" si="4"/>
        <v>gpu-server-rc1-07--gpu-nic-5--800g-backend-leaf-u32</v>
      </c>
      <c r="L53" s="6"/>
      <c r="M53" s="6" t="s">
        <v>1</v>
      </c>
      <c r="N53" s="8" t="str">
        <f t="shared" si="5"/>
        <v>gpu-server-rc1-07/gpu-nic-5</v>
      </c>
      <c r="P53" s="6" t="s">
        <v>9</v>
      </c>
      <c r="Q53" s="7" t="str">
        <f t="shared" si="6"/>
        <v>800g-backend-leaf-u32</v>
      </c>
      <c r="R53" s="7" t="s">
        <v>10</v>
      </c>
      <c r="S53" s="7" t="str">
        <f t="shared" si="7"/>
        <v>E1/7/1</v>
      </c>
      <c r="T53" s="8" t="str">
        <f>IFERROR(__xludf.DUMMYFUNCTION("JOIN("""",Q53:S53)"),"800g-backend-leaf-u32/E1/7/1")</f>
        <v>800g-backend-leaf-u32/E1/7/1</v>
      </c>
      <c r="W53" s="6" t="s">
        <v>0</v>
      </c>
      <c r="X53" s="8" t="str">
        <f t="shared" si="8"/>
        <v>gpu-server-rc1-07/gpu-nic-5----800g-backend-leaf-u32/E1/7/1</v>
      </c>
    </row>
    <row r="54">
      <c r="A54" s="6" t="s">
        <v>6</v>
      </c>
      <c r="B54" s="8" t="str">
        <f t="shared" si="1"/>
        <v>800g-backend-leaf-u32</v>
      </c>
      <c r="C54" s="7"/>
      <c r="D54" s="6" t="s">
        <v>7</v>
      </c>
      <c r="E54" s="8" t="str">
        <f t="shared" si="2"/>
        <v>gpu-server-rc1-07</v>
      </c>
      <c r="F54" s="7"/>
      <c r="G54" s="6" t="s">
        <v>8</v>
      </c>
      <c r="H54" s="8" t="str">
        <f t="shared" si="3"/>
        <v>gpu-nic-6</v>
      </c>
      <c r="I54" s="6"/>
      <c r="J54" s="6" t="s">
        <v>3</v>
      </c>
      <c r="K54" s="7" t="str">
        <f t="shared" si="4"/>
        <v>gpu-server-rc1-07--gpu-nic-6--800g-backend-leaf-u32</v>
      </c>
      <c r="L54" s="6"/>
      <c r="M54" s="6" t="s">
        <v>1</v>
      </c>
      <c r="N54" s="8" t="str">
        <f t="shared" si="5"/>
        <v>gpu-server-rc1-07/gpu-nic-6</v>
      </c>
      <c r="P54" s="6" t="s">
        <v>9</v>
      </c>
      <c r="Q54" s="7" t="str">
        <f t="shared" si="6"/>
        <v>800g-backend-leaf-u32</v>
      </c>
      <c r="R54" s="7" t="s">
        <v>10</v>
      </c>
      <c r="S54" s="7" t="str">
        <f t="shared" si="7"/>
        <v>E1/7/2</v>
      </c>
      <c r="T54" s="8" t="str">
        <f>IFERROR(__xludf.DUMMYFUNCTION("JOIN("""",Q54:S54)"),"800g-backend-leaf-u32/E1/7/2")</f>
        <v>800g-backend-leaf-u32/E1/7/2</v>
      </c>
      <c r="W54" s="6" t="s">
        <v>0</v>
      </c>
      <c r="X54" s="8" t="str">
        <f t="shared" si="8"/>
        <v>gpu-server-rc1-07/gpu-nic-6----800g-backend-leaf-u32/E1/7/2</v>
      </c>
    </row>
    <row r="55">
      <c r="A55" s="6" t="s">
        <v>6</v>
      </c>
      <c r="B55" s="8" t="str">
        <f t="shared" si="1"/>
        <v>800g-backend-leaf-u29</v>
      </c>
      <c r="C55" s="7"/>
      <c r="D55" s="6" t="s">
        <v>7</v>
      </c>
      <c r="E55" s="8" t="str">
        <f t="shared" si="2"/>
        <v>gpu-server-rc1-07</v>
      </c>
      <c r="F55" s="7"/>
      <c r="G55" s="6" t="s">
        <v>8</v>
      </c>
      <c r="H55" s="8" t="str">
        <f t="shared" si="3"/>
        <v>gpu-nic-7</v>
      </c>
      <c r="I55" s="6"/>
      <c r="J55" s="6" t="s">
        <v>3</v>
      </c>
      <c r="K55" s="7" t="str">
        <f t="shared" si="4"/>
        <v>gpu-server-rc1-07--gpu-nic-7--800g-backend-leaf-u29</v>
      </c>
      <c r="L55" s="6"/>
      <c r="M55" s="6" t="s">
        <v>1</v>
      </c>
      <c r="N55" s="8" t="str">
        <f t="shared" si="5"/>
        <v>gpu-server-rc1-07/gpu-nic-7</v>
      </c>
      <c r="P55" s="6" t="s">
        <v>9</v>
      </c>
      <c r="Q55" s="7" t="str">
        <f t="shared" si="6"/>
        <v>800g-backend-leaf-u29</v>
      </c>
      <c r="R55" s="7" t="s">
        <v>10</v>
      </c>
      <c r="S55" s="7" t="str">
        <f t="shared" si="7"/>
        <v>E1/7/1</v>
      </c>
      <c r="T55" s="8" t="str">
        <f>IFERROR(__xludf.DUMMYFUNCTION("JOIN("""",Q55:S55)"),"800g-backend-leaf-u29/E1/7/1")</f>
        <v>800g-backend-leaf-u29/E1/7/1</v>
      </c>
      <c r="W55" s="6" t="s">
        <v>0</v>
      </c>
      <c r="X55" s="8" t="str">
        <f t="shared" si="8"/>
        <v>gpu-server-rc1-07/gpu-nic-7----800g-backend-leaf-u29/E1/7/1</v>
      </c>
    </row>
    <row r="56">
      <c r="A56" s="6" t="s">
        <v>6</v>
      </c>
      <c r="B56" s="8" t="str">
        <f t="shared" si="1"/>
        <v>800g-backend-leaf-u29</v>
      </c>
      <c r="C56" s="7"/>
      <c r="D56" s="6" t="s">
        <v>7</v>
      </c>
      <c r="E56" s="8" t="str">
        <f t="shared" si="2"/>
        <v>gpu-server-rc1-07</v>
      </c>
      <c r="F56" s="7"/>
      <c r="G56" s="6" t="s">
        <v>8</v>
      </c>
      <c r="H56" s="8" t="str">
        <f t="shared" si="3"/>
        <v>gpu-nic-8</v>
      </c>
      <c r="I56" s="6"/>
      <c r="J56" s="6" t="s">
        <v>3</v>
      </c>
      <c r="K56" s="7" t="str">
        <f t="shared" si="4"/>
        <v>gpu-server-rc1-07--gpu-nic-8--800g-backend-leaf-u29</v>
      </c>
      <c r="L56" s="6"/>
      <c r="M56" s="6" t="s">
        <v>1</v>
      </c>
      <c r="N56" s="8" t="str">
        <f t="shared" si="5"/>
        <v>gpu-server-rc1-07/gpu-nic-8</v>
      </c>
      <c r="P56" s="6" t="s">
        <v>9</v>
      </c>
      <c r="Q56" s="7" t="str">
        <f t="shared" si="6"/>
        <v>800g-backend-leaf-u29</v>
      </c>
      <c r="R56" s="7" t="s">
        <v>10</v>
      </c>
      <c r="S56" s="7" t="str">
        <f t="shared" si="7"/>
        <v>E1/7/2</v>
      </c>
      <c r="T56" s="8" t="str">
        <f>IFERROR(__xludf.DUMMYFUNCTION("JOIN("""",Q56:S56)"),"800g-backend-leaf-u29/E1/7/2")</f>
        <v>800g-backend-leaf-u29/E1/7/2</v>
      </c>
      <c r="W56" s="6" t="s">
        <v>0</v>
      </c>
      <c r="X56" s="8" t="str">
        <f t="shared" si="8"/>
        <v>gpu-server-rc1-07/gpu-nic-8----800g-backend-leaf-u29/E1/7/2</v>
      </c>
    </row>
    <row r="57">
      <c r="A57" s="6" t="s">
        <v>6</v>
      </c>
      <c r="B57" s="8" t="str">
        <f t="shared" si="1"/>
        <v>800g-backend-leaf-u38</v>
      </c>
      <c r="C57" s="7"/>
      <c r="D57" s="6" t="s">
        <v>7</v>
      </c>
      <c r="E57" s="8" t="str">
        <f t="shared" si="2"/>
        <v>gpu-server-rc1-08</v>
      </c>
      <c r="F57" s="7"/>
      <c r="G57" s="6" t="s">
        <v>8</v>
      </c>
      <c r="H57" s="8" t="str">
        <f t="shared" si="3"/>
        <v>gpu-nic-1</v>
      </c>
      <c r="I57" s="6"/>
      <c r="J57" s="6" t="s">
        <v>3</v>
      </c>
      <c r="K57" s="7" t="str">
        <f t="shared" si="4"/>
        <v>gpu-server-rc1-08--gpu-nic-1--800g-backend-leaf-u38</v>
      </c>
      <c r="L57" s="6"/>
      <c r="M57" s="6" t="s">
        <v>1</v>
      </c>
      <c r="N57" s="8" t="str">
        <f t="shared" si="5"/>
        <v>gpu-server-rc1-08/gpu-nic-1</v>
      </c>
      <c r="P57" s="6" t="s">
        <v>9</v>
      </c>
      <c r="Q57" s="7" t="str">
        <f t="shared" si="6"/>
        <v>800g-backend-leaf-u38</v>
      </c>
      <c r="R57" s="7" t="s">
        <v>10</v>
      </c>
      <c r="S57" s="7" t="str">
        <f t="shared" si="7"/>
        <v>E1/8/1</v>
      </c>
      <c r="T57" s="8" t="str">
        <f>IFERROR(__xludf.DUMMYFUNCTION("JOIN("""",Q57:S57)"),"800g-backend-leaf-u38/E1/8/1")</f>
        <v>800g-backend-leaf-u38/E1/8/1</v>
      </c>
      <c r="W57" s="6" t="s">
        <v>0</v>
      </c>
      <c r="X57" s="8" t="str">
        <f t="shared" si="8"/>
        <v>gpu-server-rc1-08/gpu-nic-1----800g-backend-leaf-u38/E1/8/1</v>
      </c>
    </row>
    <row r="58">
      <c r="A58" s="6" t="s">
        <v>6</v>
      </c>
      <c r="B58" s="8" t="str">
        <f t="shared" si="1"/>
        <v>800g-backend-leaf-u38</v>
      </c>
      <c r="C58" s="7"/>
      <c r="D58" s="6" t="s">
        <v>7</v>
      </c>
      <c r="E58" s="8" t="str">
        <f t="shared" si="2"/>
        <v>gpu-server-rc1-08</v>
      </c>
      <c r="F58" s="7"/>
      <c r="G58" s="6" t="s">
        <v>8</v>
      </c>
      <c r="H58" s="8" t="str">
        <f t="shared" si="3"/>
        <v>gpu-nic-2</v>
      </c>
      <c r="I58" s="6"/>
      <c r="J58" s="6" t="s">
        <v>3</v>
      </c>
      <c r="K58" s="7" t="str">
        <f t="shared" si="4"/>
        <v>gpu-server-rc1-08--gpu-nic-2--800g-backend-leaf-u38</v>
      </c>
      <c r="L58" s="6"/>
      <c r="M58" s="6" t="s">
        <v>1</v>
      </c>
      <c r="N58" s="8" t="str">
        <f t="shared" si="5"/>
        <v>gpu-server-rc1-08/gpu-nic-2</v>
      </c>
      <c r="P58" s="6" t="s">
        <v>9</v>
      </c>
      <c r="Q58" s="7" t="str">
        <f t="shared" si="6"/>
        <v>800g-backend-leaf-u38</v>
      </c>
      <c r="R58" s="7" t="s">
        <v>10</v>
      </c>
      <c r="S58" s="7" t="str">
        <f t="shared" si="7"/>
        <v>E1/8/2</v>
      </c>
      <c r="T58" s="8" t="str">
        <f>IFERROR(__xludf.DUMMYFUNCTION("JOIN("""",Q58:S58)"),"800g-backend-leaf-u38/E1/8/2")</f>
        <v>800g-backend-leaf-u38/E1/8/2</v>
      </c>
      <c r="W58" s="6" t="s">
        <v>0</v>
      </c>
      <c r="X58" s="8" t="str">
        <f t="shared" si="8"/>
        <v>gpu-server-rc1-08/gpu-nic-2----800g-backend-leaf-u38/E1/8/2</v>
      </c>
    </row>
    <row r="59">
      <c r="A59" s="6" t="s">
        <v>6</v>
      </c>
      <c r="B59" s="8" t="str">
        <f t="shared" si="1"/>
        <v>800g-backend-leaf-u35</v>
      </c>
      <c r="C59" s="7"/>
      <c r="D59" s="6" t="s">
        <v>7</v>
      </c>
      <c r="E59" s="8" t="str">
        <f t="shared" si="2"/>
        <v>gpu-server-rc1-08</v>
      </c>
      <c r="F59" s="7"/>
      <c r="G59" s="6" t="s">
        <v>8</v>
      </c>
      <c r="H59" s="8" t="str">
        <f t="shared" si="3"/>
        <v>gpu-nic-3</v>
      </c>
      <c r="I59" s="6"/>
      <c r="J59" s="6" t="s">
        <v>3</v>
      </c>
      <c r="K59" s="7" t="str">
        <f t="shared" si="4"/>
        <v>gpu-server-rc1-08--gpu-nic-3--800g-backend-leaf-u35</v>
      </c>
      <c r="L59" s="6"/>
      <c r="M59" s="6" t="s">
        <v>1</v>
      </c>
      <c r="N59" s="8" t="str">
        <f t="shared" si="5"/>
        <v>gpu-server-rc1-08/gpu-nic-3</v>
      </c>
      <c r="P59" s="6" t="s">
        <v>9</v>
      </c>
      <c r="Q59" s="7" t="str">
        <f t="shared" si="6"/>
        <v>800g-backend-leaf-u35</v>
      </c>
      <c r="R59" s="7" t="s">
        <v>10</v>
      </c>
      <c r="S59" s="7" t="str">
        <f t="shared" si="7"/>
        <v>E1/8/1</v>
      </c>
      <c r="T59" s="8" t="str">
        <f>IFERROR(__xludf.DUMMYFUNCTION("JOIN("""",Q59:S59)"),"800g-backend-leaf-u35/E1/8/1")</f>
        <v>800g-backend-leaf-u35/E1/8/1</v>
      </c>
      <c r="W59" s="6" t="s">
        <v>0</v>
      </c>
      <c r="X59" s="8" t="str">
        <f t="shared" si="8"/>
        <v>gpu-server-rc1-08/gpu-nic-3----800g-backend-leaf-u35/E1/8/1</v>
      </c>
    </row>
    <row r="60">
      <c r="A60" s="6" t="s">
        <v>6</v>
      </c>
      <c r="B60" s="8" t="str">
        <f t="shared" si="1"/>
        <v>800g-backend-leaf-u35</v>
      </c>
      <c r="C60" s="7"/>
      <c r="D60" s="6" t="s">
        <v>7</v>
      </c>
      <c r="E60" s="8" t="str">
        <f t="shared" si="2"/>
        <v>gpu-server-rc1-08</v>
      </c>
      <c r="F60" s="7"/>
      <c r="G60" s="6" t="s">
        <v>8</v>
      </c>
      <c r="H60" s="8" t="str">
        <f t="shared" si="3"/>
        <v>gpu-nic-4</v>
      </c>
      <c r="I60" s="6"/>
      <c r="J60" s="6" t="s">
        <v>3</v>
      </c>
      <c r="K60" s="7" t="str">
        <f t="shared" si="4"/>
        <v>gpu-server-rc1-08--gpu-nic-4--800g-backend-leaf-u35</v>
      </c>
      <c r="L60" s="6"/>
      <c r="M60" s="6" t="s">
        <v>1</v>
      </c>
      <c r="N60" s="8" t="str">
        <f t="shared" si="5"/>
        <v>gpu-server-rc1-08/gpu-nic-4</v>
      </c>
      <c r="P60" s="6" t="s">
        <v>9</v>
      </c>
      <c r="Q60" s="7" t="str">
        <f t="shared" si="6"/>
        <v>800g-backend-leaf-u35</v>
      </c>
      <c r="R60" s="7" t="s">
        <v>10</v>
      </c>
      <c r="S60" s="7" t="str">
        <f t="shared" si="7"/>
        <v>E1/8/2</v>
      </c>
      <c r="T60" s="8" t="str">
        <f>IFERROR(__xludf.DUMMYFUNCTION("JOIN("""",Q60:S60)"),"800g-backend-leaf-u35/E1/8/2")</f>
        <v>800g-backend-leaf-u35/E1/8/2</v>
      </c>
      <c r="W60" s="6" t="s">
        <v>0</v>
      </c>
      <c r="X60" s="8" t="str">
        <f t="shared" si="8"/>
        <v>gpu-server-rc1-08/gpu-nic-4----800g-backend-leaf-u35/E1/8/2</v>
      </c>
    </row>
    <row r="61">
      <c r="A61" s="6" t="s">
        <v>6</v>
      </c>
      <c r="B61" s="8" t="str">
        <f t="shared" si="1"/>
        <v>800g-backend-leaf-u32</v>
      </c>
      <c r="C61" s="7"/>
      <c r="D61" s="6" t="s">
        <v>7</v>
      </c>
      <c r="E61" s="8" t="str">
        <f t="shared" si="2"/>
        <v>gpu-server-rc1-08</v>
      </c>
      <c r="F61" s="7"/>
      <c r="G61" s="6" t="s">
        <v>8</v>
      </c>
      <c r="H61" s="8" t="str">
        <f t="shared" si="3"/>
        <v>gpu-nic-5</v>
      </c>
      <c r="I61" s="6"/>
      <c r="J61" s="6" t="s">
        <v>3</v>
      </c>
      <c r="K61" s="7" t="str">
        <f t="shared" si="4"/>
        <v>gpu-server-rc1-08--gpu-nic-5--800g-backend-leaf-u32</v>
      </c>
      <c r="L61" s="6"/>
      <c r="M61" s="6" t="s">
        <v>1</v>
      </c>
      <c r="N61" s="8" t="str">
        <f t="shared" si="5"/>
        <v>gpu-server-rc1-08/gpu-nic-5</v>
      </c>
      <c r="P61" s="6" t="s">
        <v>9</v>
      </c>
      <c r="Q61" s="7" t="str">
        <f t="shared" si="6"/>
        <v>800g-backend-leaf-u32</v>
      </c>
      <c r="R61" s="7" t="s">
        <v>10</v>
      </c>
      <c r="S61" s="7" t="str">
        <f t="shared" si="7"/>
        <v>E1/8/1</v>
      </c>
      <c r="T61" s="8" t="str">
        <f>IFERROR(__xludf.DUMMYFUNCTION("JOIN("""",Q61:S61)"),"800g-backend-leaf-u32/E1/8/1")</f>
        <v>800g-backend-leaf-u32/E1/8/1</v>
      </c>
      <c r="W61" s="6" t="s">
        <v>0</v>
      </c>
      <c r="X61" s="8" t="str">
        <f t="shared" si="8"/>
        <v>gpu-server-rc1-08/gpu-nic-5----800g-backend-leaf-u32/E1/8/1</v>
      </c>
    </row>
    <row r="62">
      <c r="A62" s="6" t="s">
        <v>6</v>
      </c>
      <c r="B62" s="8" t="str">
        <f t="shared" si="1"/>
        <v>800g-backend-leaf-u32</v>
      </c>
      <c r="C62" s="7"/>
      <c r="D62" s="6" t="s">
        <v>7</v>
      </c>
      <c r="E62" s="8" t="str">
        <f t="shared" si="2"/>
        <v>gpu-server-rc1-08</v>
      </c>
      <c r="F62" s="7"/>
      <c r="G62" s="6" t="s">
        <v>8</v>
      </c>
      <c r="H62" s="8" t="str">
        <f t="shared" si="3"/>
        <v>gpu-nic-6</v>
      </c>
      <c r="I62" s="6"/>
      <c r="J62" s="6" t="s">
        <v>3</v>
      </c>
      <c r="K62" s="7" t="str">
        <f t="shared" si="4"/>
        <v>gpu-server-rc1-08--gpu-nic-6--800g-backend-leaf-u32</v>
      </c>
      <c r="L62" s="6"/>
      <c r="M62" s="6" t="s">
        <v>1</v>
      </c>
      <c r="N62" s="8" t="str">
        <f t="shared" si="5"/>
        <v>gpu-server-rc1-08/gpu-nic-6</v>
      </c>
      <c r="P62" s="6" t="s">
        <v>9</v>
      </c>
      <c r="Q62" s="7" t="str">
        <f t="shared" si="6"/>
        <v>800g-backend-leaf-u32</v>
      </c>
      <c r="R62" s="7" t="s">
        <v>10</v>
      </c>
      <c r="S62" s="7" t="str">
        <f t="shared" si="7"/>
        <v>E1/8/2</v>
      </c>
      <c r="T62" s="8" t="str">
        <f>IFERROR(__xludf.DUMMYFUNCTION("JOIN("""",Q62:S62)"),"800g-backend-leaf-u32/E1/8/2")</f>
        <v>800g-backend-leaf-u32/E1/8/2</v>
      </c>
      <c r="W62" s="6" t="s">
        <v>0</v>
      </c>
      <c r="X62" s="8" t="str">
        <f t="shared" si="8"/>
        <v>gpu-server-rc1-08/gpu-nic-6----800g-backend-leaf-u32/E1/8/2</v>
      </c>
    </row>
    <row r="63">
      <c r="A63" s="6" t="s">
        <v>6</v>
      </c>
      <c r="B63" s="8" t="str">
        <f t="shared" si="1"/>
        <v>800g-backend-leaf-u29</v>
      </c>
      <c r="C63" s="7"/>
      <c r="D63" s="6" t="s">
        <v>7</v>
      </c>
      <c r="E63" s="8" t="str">
        <f t="shared" si="2"/>
        <v>gpu-server-rc1-08</v>
      </c>
      <c r="F63" s="7"/>
      <c r="G63" s="6" t="s">
        <v>8</v>
      </c>
      <c r="H63" s="8" t="str">
        <f t="shared" si="3"/>
        <v>gpu-nic-7</v>
      </c>
      <c r="I63" s="6"/>
      <c r="J63" s="6" t="s">
        <v>3</v>
      </c>
      <c r="K63" s="7" t="str">
        <f t="shared" si="4"/>
        <v>gpu-server-rc1-08--gpu-nic-7--800g-backend-leaf-u29</v>
      </c>
      <c r="L63" s="6"/>
      <c r="M63" s="6" t="s">
        <v>1</v>
      </c>
      <c r="N63" s="8" t="str">
        <f t="shared" si="5"/>
        <v>gpu-server-rc1-08/gpu-nic-7</v>
      </c>
      <c r="P63" s="6" t="s">
        <v>9</v>
      </c>
      <c r="Q63" s="7" t="str">
        <f t="shared" si="6"/>
        <v>800g-backend-leaf-u29</v>
      </c>
      <c r="R63" s="7" t="s">
        <v>10</v>
      </c>
      <c r="S63" s="7" t="str">
        <f t="shared" si="7"/>
        <v>E1/8/1</v>
      </c>
      <c r="T63" s="8" t="str">
        <f>IFERROR(__xludf.DUMMYFUNCTION("JOIN("""",Q63:S63)"),"800g-backend-leaf-u29/E1/8/1")</f>
        <v>800g-backend-leaf-u29/E1/8/1</v>
      </c>
      <c r="W63" s="6" t="s">
        <v>0</v>
      </c>
      <c r="X63" s="8" t="str">
        <f t="shared" si="8"/>
        <v>gpu-server-rc1-08/gpu-nic-7----800g-backend-leaf-u29/E1/8/1</v>
      </c>
    </row>
    <row r="64">
      <c r="A64" s="6" t="s">
        <v>6</v>
      </c>
      <c r="B64" s="8" t="str">
        <f t="shared" si="1"/>
        <v>800g-backend-leaf-u29</v>
      </c>
      <c r="C64" s="7"/>
      <c r="D64" s="6" t="s">
        <v>7</v>
      </c>
      <c r="E64" s="8" t="str">
        <f t="shared" si="2"/>
        <v>gpu-server-rc1-08</v>
      </c>
      <c r="F64" s="7"/>
      <c r="G64" s="6" t="s">
        <v>8</v>
      </c>
      <c r="H64" s="8" t="str">
        <f t="shared" si="3"/>
        <v>gpu-nic-8</v>
      </c>
      <c r="I64" s="6"/>
      <c r="J64" s="6" t="s">
        <v>3</v>
      </c>
      <c r="K64" s="7" t="str">
        <f t="shared" si="4"/>
        <v>gpu-server-rc1-08--gpu-nic-8--800g-backend-leaf-u29</v>
      </c>
      <c r="L64" s="6"/>
      <c r="M64" s="6" t="s">
        <v>1</v>
      </c>
      <c r="N64" s="8" t="str">
        <f t="shared" si="5"/>
        <v>gpu-server-rc1-08/gpu-nic-8</v>
      </c>
      <c r="P64" s="6" t="s">
        <v>9</v>
      </c>
      <c r="Q64" s="7" t="str">
        <f t="shared" si="6"/>
        <v>800g-backend-leaf-u29</v>
      </c>
      <c r="R64" s="7" t="s">
        <v>10</v>
      </c>
      <c r="S64" s="7" t="str">
        <f t="shared" si="7"/>
        <v>E1/8/2</v>
      </c>
      <c r="T64" s="8" t="str">
        <f>IFERROR(__xludf.DUMMYFUNCTION("JOIN("""",Q64:S64)"),"800g-backend-leaf-u29/E1/8/2")</f>
        <v>800g-backend-leaf-u29/E1/8/2</v>
      </c>
      <c r="W64" s="6" t="s">
        <v>0</v>
      </c>
      <c r="X64" s="8" t="str">
        <f t="shared" si="8"/>
        <v>gpu-server-rc1-08/gpu-nic-8----800g-backend-leaf-u29/E1/8/2</v>
      </c>
    </row>
    <row r="65">
      <c r="A65" s="6" t="s">
        <v>6</v>
      </c>
      <c r="B65" s="8" t="str">
        <f t="shared" si="1"/>
        <v>800g-backend-leaf-u38</v>
      </c>
      <c r="C65" s="7"/>
      <c r="D65" s="6" t="s">
        <v>7</v>
      </c>
      <c r="E65" s="8" t="str">
        <f t="shared" si="2"/>
        <v>gpu-server-rc1-09</v>
      </c>
      <c r="F65" s="7"/>
      <c r="G65" s="6" t="s">
        <v>8</v>
      </c>
      <c r="H65" s="8" t="str">
        <f t="shared" si="3"/>
        <v>gpu-nic-1</v>
      </c>
      <c r="I65" s="6"/>
      <c r="J65" s="6" t="s">
        <v>3</v>
      </c>
      <c r="K65" s="7" t="str">
        <f t="shared" si="4"/>
        <v>gpu-server-rc1-09--gpu-nic-1--800g-backend-leaf-u38</v>
      </c>
      <c r="L65" s="6"/>
      <c r="M65" s="6" t="s">
        <v>1</v>
      </c>
      <c r="N65" s="8" t="str">
        <f t="shared" si="5"/>
        <v>gpu-server-rc1-09/gpu-nic-1</v>
      </c>
      <c r="P65" s="6" t="s">
        <v>9</v>
      </c>
      <c r="Q65" s="7" t="str">
        <f t="shared" si="6"/>
        <v>800g-backend-leaf-u38</v>
      </c>
      <c r="R65" s="7" t="s">
        <v>10</v>
      </c>
      <c r="S65" s="7" t="str">
        <f t="shared" si="7"/>
        <v>E1/9/1</v>
      </c>
      <c r="T65" s="8" t="str">
        <f>IFERROR(__xludf.DUMMYFUNCTION("JOIN("""",Q65:S65)"),"800g-backend-leaf-u38/E1/9/1")</f>
        <v>800g-backend-leaf-u38/E1/9/1</v>
      </c>
      <c r="W65" s="6" t="s">
        <v>0</v>
      </c>
      <c r="X65" s="8" t="str">
        <f t="shared" si="8"/>
        <v>gpu-server-rc1-09/gpu-nic-1----800g-backend-leaf-u38/E1/9/1</v>
      </c>
    </row>
    <row r="66">
      <c r="A66" s="6" t="s">
        <v>6</v>
      </c>
      <c r="B66" s="8" t="str">
        <f t="shared" si="1"/>
        <v>800g-backend-leaf-u38</v>
      </c>
      <c r="C66" s="7"/>
      <c r="D66" s="6" t="s">
        <v>7</v>
      </c>
      <c r="E66" s="8" t="str">
        <f t="shared" si="2"/>
        <v>gpu-server-rc1-09</v>
      </c>
      <c r="F66" s="7"/>
      <c r="G66" s="6" t="s">
        <v>8</v>
      </c>
      <c r="H66" s="8" t="str">
        <f t="shared" si="3"/>
        <v>gpu-nic-2</v>
      </c>
      <c r="I66" s="6"/>
      <c r="J66" s="6" t="s">
        <v>3</v>
      </c>
      <c r="K66" s="7" t="str">
        <f t="shared" si="4"/>
        <v>gpu-server-rc1-09--gpu-nic-2--800g-backend-leaf-u38</v>
      </c>
      <c r="L66" s="6"/>
      <c r="M66" s="6" t="s">
        <v>1</v>
      </c>
      <c r="N66" s="8" t="str">
        <f t="shared" si="5"/>
        <v>gpu-server-rc1-09/gpu-nic-2</v>
      </c>
      <c r="P66" s="6" t="s">
        <v>9</v>
      </c>
      <c r="Q66" s="7" t="str">
        <f t="shared" si="6"/>
        <v>800g-backend-leaf-u38</v>
      </c>
      <c r="R66" s="7" t="s">
        <v>10</v>
      </c>
      <c r="S66" s="7" t="str">
        <f t="shared" si="7"/>
        <v>E1/9/2</v>
      </c>
      <c r="T66" s="8" t="str">
        <f>IFERROR(__xludf.DUMMYFUNCTION("JOIN("""",Q66:S66)"),"800g-backend-leaf-u38/E1/9/2")</f>
        <v>800g-backend-leaf-u38/E1/9/2</v>
      </c>
      <c r="W66" s="6" t="s">
        <v>0</v>
      </c>
      <c r="X66" s="8" t="str">
        <f t="shared" si="8"/>
        <v>gpu-server-rc1-09/gpu-nic-2----800g-backend-leaf-u38/E1/9/2</v>
      </c>
    </row>
    <row r="67">
      <c r="A67" s="6" t="s">
        <v>6</v>
      </c>
      <c r="B67" s="8" t="str">
        <f t="shared" si="1"/>
        <v>800g-backend-leaf-u35</v>
      </c>
      <c r="C67" s="7"/>
      <c r="D67" s="6" t="s">
        <v>7</v>
      </c>
      <c r="E67" s="8" t="str">
        <f t="shared" si="2"/>
        <v>gpu-server-rc1-09</v>
      </c>
      <c r="F67" s="7"/>
      <c r="G67" s="6" t="s">
        <v>8</v>
      </c>
      <c r="H67" s="8" t="str">
        <f t="shared" si="3"/>
        <v>gpu-nic-3</v>
      </c>
      <c r="I67" s="6"/>
      <c r="J67" s="6" t="s">
        <v>3</v>
      </c>
      <c r="K67" s="7" t="str">
        <f t="shared" si="4"/>
        <v>gpu-server-rc1-09--gpu-nic-3--800g-backend-leaf-u35</v>
      </c>
      <c r="L67" s="6"/>
      <c r="M67" s="6" t="s">
        <v>1</v>
      </c>
      <c r="N67" s="8" t="str">
        <f t="shared" si="5"/>
        <v>gpu-server-rc1-09/gpu-nic-3</v>
      </c>
      <c r="P67" s="6" t="s">
        <v>9</v>
      </c>
      <c r="Q67" s="7" t="str">
        <f t="shared" si="6"/>
        <v>800g-backend-leaf-u35</v>
      </c>
      <c r="R67" s="7" t="s">
        <v>10</v>
      </c>
      <c r="S67" s="7" t="str">
        <f t="shared" si="7"/>
        <v>E1/9/1</v>
      </c>
      <c r="T67" s="8" t="str">
        <f>IFERROR(__xludf.DUMMYFUNCTION("JOIN("""",Q67:S67)"),"800g-backend-leaf-u35/E1/9/1")</f>
        <v>800g-backend-leaf-u35/E1/9/1</v>
      </c>
      <c r="W67" s="6" t="s">
        <v>0</v>
      </c>
      <c r="X67" s="8" t="str">
        <f t="shared" si="8"/>
        <v>gpu-server-rc1-09/gpu-nic-3----800g-backend-leaf-u35/E1/9/1</v>
      </c>
    </row>
    <row r="68">
      <c r="A68" s="6" t="s">
        <v>6</v>
      </c>
      <c r="B68" s="8" t="str">
        <f t="shared" si="1"/>
        <v>800g-backend-leaf-u35</v>
      </c>
      <c r="C68" s="7"/>
      <c r="D68" s="6" t="s">
        <v>7</v>
      </c>
      <c r="E68" s="8" t="str">
        <f t="shared" si="2"/>
        <v>gpu-server-rc1-09</v>
      </c>
      <c r="F68" s="7"/>
      <c r="G68" s="6" t="s">
        <v>8</v>
      </c>
      <c r="H68" s="8" t="str">
        <f t="shared" si="3"/>
        <v>gpu-nic-4</v>
      </c>
      <c r="I68" s="6"/>
      <c r="J68" s="6" t="s">
        <v>3</v>
      </c>
      <c r="K68" s="7" t="str">
        <f t="shared" si="4"/>
        <v>gpu-server-rc1-09--gpu-nic-4--800g-backend-leaf-u35</v>
      </c>
      <c r="L68" s="6"/>
      <c r="M68" s="6" t="s">
        <v>1</v>
      </c>
      <c r="N68" s="8" t="str">
        <f t="shared" si="5"/>
        <v>gpu-server-rc1-09/gpu-nic-4</v>
      </c>
      <c r="P68" s="6" t="s">
        <v>9</v>
      </c>
      <c r="Q68" s="7" t="str">
        <f t="shared" si="6"/>
        <v>800g-backend-leaf-u35</v>
      </c>
      <c r="R68" s="7" t="s">
        <v>10</v>
      </c>
      <c r="S68" s="7" t="str">
        <f t="shared" si="7"/>
        <v>E1/9/2</v>
      </c>
      <c r="T68" s="8" t="str">
        <f>IFERROR(__xludf.DUMMYFUNCTION("JOIN("""",Q68:S68)"),"800g-backend-leaf-u35/E1/9/2")</f>
        <v>800g-backend-leaf-u35/E1/9/2</v>
      </c>
      <c r="W68" s="6" t="s">
        <v>0</v>
      </c>
      <c r="X68" s="8" t="str">
        <f t="shared" si="8"/>
        <v>gpu-server-rc1-09/gpu-nic-4----800g-backend-leaf-u35/E1/9/2</v>
      </c>
    </row>
    <row r="69">
      <c r="A69" s="6" t="s">
        <v>6</v>
      </c>
      <c r="B69" s="8" t="str">
        <f t="shared" si="1"/>
        <v>800g-backend-leaf-u32</v>
      </c>
      <c r="C69" s="7"/>
      <c r="D69" s="6" t="s">
        <v>7</v>
      </c>
      <c r="E69" s="8" t="str">
        <f t="shared" si="2"/>
        <v>gpu-server-rc1-09</v>
      </c>
      <c r="F69" s="7"/>
      <c r="G69" s="6" t="s">
        <v>8</v>
      </c>
      <c r="H69" s="8" t="str">
        <f t="shared" si="3"/>
        <v>gpu-nic-5</v>
      </c>
      <c r="I69" s="6"/>
      <c r="J69" s="6" t="s">
        <v>3</v>
      </c>
      <c r="K69" s="7" t="str">
        <f t="shared" si="4"/>
        <v>gpu-server-rc1-09--gpu-nic-5--800g-backend-leaf-u32</v>
      </c>
      <c r="L69" s="6"/>
      <c r="M69" s="6" t="s">
        <v>1</v>
      </c>
      <c r="N69" s="8" t="str">
        <f t="shared" si="5"/>
        <v>gpu-server-rc1-09/gpu-nic-5</v>
      </c>
      <c r="P69" s="6" t="s">
        <v>9</v>
      </c>
      <c r="Q69" s="7" t="str">
        <f t="shared" si="6"/>
        <v>800g-backend-leaf-u32</v>
      </c>
      <c r="R69" s="7" t="s">
        <v>10</v>
      </c>
      <c r="S69" s="7" t="str">
        <f t="shared" si="7"/>
        <v>E1/9/1</v>
      </c>
      <c r="T69" s="8" t="str">
        <f>IFERROR(__xludf.DUMMYFUNCTION("JOIN("""",Q69:S69)"),"800g-backend-leaf-u32/E1/9/1")</f>
        <v>800g-backend-leaf-u32/E1/9/1</v>
      </c>
      <c r="W69" s="6" t="s">
        <v>0</v>
      </c>
      <c r="X69" s="8" t="str">
        <f t="shared" si="8"/>
        <v>gpu-server-rc1-09/gpu-nic-5----800g-backend-leaf-u32/E1/9/1</v>
      </c>
    </row>
    <row r="70">
      <c r="A70" s="6" t="s">
        <v>6</v>
      </c>
      <c r="B70" s="8" t="str">
        <f t="shared" si="1"/>
        <v>800g-backend-leaf-u32</v>
      </c>
      <c r="C70" s="7"/>
      <c r="D70" s="6" t="s">
        <v>7</v>
      </c>
      <c r="E70" s="8" t="str">
        <f t="shared" si="2"/>
        <v>gpu-server-rc1-09</v>
      </c>
      <c r="F70" s="7"/>
      <c r="G70" s="6" t="s">
        <v>8</v>
      </c>
      <c r="H70" s="8" t="str">
        <f t="shared" si="3"/>
        <v>gpu-nic-6</v>
      </c>
      <c r="I70" s="6"/>
      <c r="J70" s="6" t="s">
        <v>3</v>
      </c>
      <c r="K70" s="7" t="str">
        <f t="shared" si="4"/>
        <v>gpu-server-rc1-09--gpu-nic-6--800g-backend-leaf-u32</v>
      </c>
      <c r="L70" s="6"/>
      <c r="M70" s="6" t="s">
        <v>1</v>
      </c>
      <c r="N70" s="8" t="str">
        <f t="shared" si="5"/>
        <v>gpu-server-rc1-09/gpu-nic-6</v>
      </c>
      <c r="P70" s="6" t="s">
        <v>9</v>
      </c>
      <c r="Q70" s="7" t="str">
        <f t="shared" si="6"/>
        <v>800g-backend-leaf-u32</v>
      </c>
      <c r="R70" s="7" t="s">
        <v>10</v>
      </c>
      <c r="S70" s="7" t="str">
        <f t="shared" si="7"/>
        <v>E1/9/2</v>
      </c>
      <c r="T70" s="8" t="str">
        <f>IFERROR(__xludf.DUMMYFUNCTION("JOIN("""",Q70:S70)"),"800g-backend-leaf-u32/E1/9/2")</f>
        <v>800g-backend-leaf-u32/E1/9/2</v>
      </c>
      <c r="W70" s="6" t="s">
        <v>0</v>
      </c>
      <c r="X70" s="8" t="str">
        <f t="shared" si="8"/>
        <v>gpu-server-rc1-09/gpu-nic-6----800g-backend-leaf-u32/E1/9/2</v>
      </c>
    </row>
    <row r="71">
      <c r="A71" s="6" t="s">
        <v>6</v>
      </c>
      <c r="B71" s="8" t="str">
        <f t="shared" si="1"/>
        <v>800g-backend-leaf-u29</v>
      </c>
      <c r="C71" s="7"/>
      <c r="D71" s="6" t="s">
        <v>7</v>
      </c>
      <c r="E71" s="8" t="str">
        <f t="shared" si="2"/>
        <v>gpu-server-rc1-09</v>
      </c>
      <c r="F71" s="7"/>
      <c r="G71" s="6" t="s">
        <v>8</v>
      </c>
      <c r="H71" s="8" t="str">
        <f t="shared" si="3"/>
        <v>gpu-nic-7</v>
      </c>
      <c r="I71" s="6"/>
      <c r="J71" s="6" t="s">
        <v>3</v>
      </c>
      <c r="K71" s="7" t="str">
        <f t="shared" si="4"/>
        <v>gpu-server-rc1-09--gpu-nic-7--800g-backend-leaf-u29</v>
      </c>
      <c r="L71" s="6"/>
      <c r="M71" s="6" t="s">
        <v>1</v>
      </c>
      <c r="N71" s="8" t="str">
        <f t="shared" si="5"/>
        <v>gpu-server-rc1-09/gpu-nic-7</v>
      </c>
      <c r="P71" s="6" t="s">
        <v>9</v>
      </c>
      <c r="Q71" s="7" t="str">
        <f t="shared" si="6"/>
        <v>800g-backend-leaf-u29</v>
      </c>
      <c r="R71" s="7" t="s">
        <v>10</v>
      </c>
      <c r="S71" s="7" t="str">
        <f t="shared" si="7"/>
        <v>E1/9/1</v>
      </c>
      <c r="T71" s="8" t="str">
        <f>IFERROR(__xludf.DUMMYFUNCTION("JOIN("""",Q71:S71)"),"800g-backend-leaf-u29/E1/9/1")</f>
        <v>800g-backend-leaf-u29/E1/9/1</v>
      </c>
      <c r="W71" s="6" t="s">
        <v>0</v>
      </c>
      <c r="X71" s="8" t="str">
        <f t="shared" si="8"/>
        <v>gpu-server-rc1-09/gpu-nic-7----800g-backend-leaf-u29/E1/9/1</v>
      </c>
    </row>
    <row r="72">
      <c r="A72" s="6" t="s">
        <v>6</v>
      </c>
      <c r="B72" s="8" t="str">
        <f t="shared" si="1"/>
        <v>800g-backend-leaf-u29</v>
      </c>
      <c r="C72" s="7"/>
      <c r="D72" s="6" t="s">
        <v>7</v>
      </c>
      <c r="E72" s="8" t="str">
        <f t="shared" si="2"/>
        <v>gpu-server-rc1-09</v>
      </c>
      <c r="F72" s="7"/>
      <c r="G72" s="6" t="s">
        <v>8</v>
      </c>
      <c r="H72" s="8" t="str">
        <f t="shared" si="3"/>
        <v>gpu-nic-8</v>
      </c>
      <c r="I72" s="6"/>
      <c r="J72" s="6" t="s">
        <v>3</v>
      </c>
      <c r="K72" s="7" t="str">
        <f t="shared" si="4"/>
        <v>gpu-server-rc1-09--gpu-nic-8--800g-backend-leaf-u29</v>
      </c>
      <c r="L72" s="6"/>
      <c r="M72" s="6" t="s">
        <v>1</v>
      </c>
      <c r="N72" s="8" t="str">
        <f t="shared" si="5"/>
        <v>gpu-server-rc1-09/gpu-nic-8</v>
      </c>
      <c r="P72" s="6" t="s">
        <v>9</v>
      </c>
      <c r="Q72" s="7" t="str">
        <f t="shared" si="6"/>
        <v>800g-backend-leaf-u29</v>
      </c>
      <c r="R72" s="7" t="s">
        <v>10</v>
      </c>
      <c r="S72" s="7" t="str">
        <f t="shared" si="7"/>
        <v>E1/9/2</v>
      </c>
      <c r="T72" s="8" t="str">
        <f>IFERROR(__xludf.DUMMYFUNCTION("JOIN("""",Q72:S72)"),"800g-backend-leaf-u29/E1/9/2")</f>
        <v>800g-backend-leaf-u29/E1/9/2</v>
      </c>
      <c r="W72" s="6" t="s">
        <v>0</v>
      </c>
      <c r="X72" s="8" t="str">
        <f t="shared" si="8"/>
        <v>gpu-server-rc1-09/gpu-nic-8----800g-backend-leaf-u29/E1/9/2</v>
      </c>
    </row>
    <row r="73">
      <c r="A73" s="6" t="s">
        <v>6</v>
      </c>
      <c r="B73" s="8" t="str">
        <f t="shared" si="1"/>
        <v>800g-backend-leaf-u38</v>
      </c>
      <c r="C73" s="7"/>
      <c r="D73" s="6" t="s">
        <v>7</v>
      </c>
      <c r="E73" s="8" t="str">
        <f t="shared" si="2"/>
        <v>gpu-server-rc1-10</v>
      </c>
      <c r="F73" s="7"/>
      <c r="G73" s="6" t="s">
        <v>8</v>
      </c>
      <c r="H73" s="8" t="str">
        <f t="shared" si="3"/>
        <v>gpu-nic-1</v>
      </c>
      <c r="I73" s="6"/>
      <c r="J73" s="6" t="s">
        <v>3</v>
      </c>
      <c r="K73" s="7" t="str">
        <f t="shared" si="4"/>
        <v>gpu-server-rc1-10--gpu-nic-1--800g-backend-leaf-u38</v>
      </c>
      <c r="L73" s="6"/>
      <c r="M73" s="6" t="s">
        <v>1</v>
      </c>
      <c r="N73" s="8" t="str">
        <f t="shared" si="5"/>
        <v>gpu-server-rc1-10/gpu-nic-1</v>
      </c>
      <c r="P73" s="6" t="s">
        <v>9</v>
      </c>
      <c r="Q73" s="7" t="str">
        <f t="shared" si="6"/>
        <v>800g-backend-leaf-u38</v>
      </c>
      <c r="R73" s="7" t="s">
        <v>10</v>
      </c>
      <c r="S73" s="7" t="str">
        <f t="shared" si="7"/>
        <v>E1/10/1</v>
      </c>
      <c r="T73" s="8" t="str">
        <f>IFERROR(__xludf.DUMMYFUNCTION("JOIN("""",Q73:S73)"),"800g-backend-leaf-u38/E1/10/1")</f>
        <v>800g-backend-leaf-u38/E1/10/1</v>
      </c>
      <c r="W73" s="6" t="s">
        <v>0</v>
      </c>
      <c r="X73" s="8" t="str">
        <f t="shared" si="8"/>
        <v>gpu-server-rc1-10/gpu-nic-1----800g-backend-leaf-u38/E1/10/1</v>
      </c>
    </row>
    <row r="74">
      <c r="A74" s="6" t="s">
        <v>6</v>
      </c>
      <c r="B74" s="8" t="str">
        <f t="shared" si="1"/>
        <v>800g-backend-leaf-u38</v>
      </c>
      <c r="C74" s="7"/>
      <c r="D74" s="6" t="s">
        <v>7</v>
      </c>
      <c r="E74" s="8" t="str">
        <f t="shared" si="2"/>
        <v>gpu-server-rc1-10</v>
      </c>
      <c r="F74" s="7"/>
      <c r="G74" s="6" t="s">
        <v>8</v>
      </c>
      <c r="H74" s="8" t="str">
        <f t="shared" si="3"/>
        <v>gpu-nic-2</v>
      </c>
      <c r="I74" s="6"/>
      <c r="J74" s="6" t="s">
        <v>3</v>
      </c>
      <c r="K74" s="7" t="str">
        <f t="shared" si="4"/>
        <v>gpu-server-rc1-10--gpu-nic-2--800g-backend-leaf-u38</v>
      </c>
      <c r="L74" s="6"/>
      <c r="M74" s="6" t="s">
        <v>1</v>
      </c>
      <c r="N74" s="8" t="str">
        <f t="shared" si="5"/>
        <v>gpu-server-rc1-10/gpu-nic-2</v>
      </c>
      <c r="P74" s="6" t="s">
        <v>9</v>
      </c>
      <c r="Q74" s="7" t="str">
        <f t="shared" si="6"/>
        <v>800g-backend-leaf-u38</v>
      </c>
      <c r="R74" s="7" t="s">
        <v>10</v>
      </c>
      <c r="S74" s="7" t="str">
        <f t="shared" si="7"/>
        <v>E1/10/2</v>
      </c>
      <c r="T74" s="8" t="str">
        <f>IFERROR(__xludf.DUMMYFUNCTION("JOIN("""",Q74:S74)"),"800g-backend-leaf-u38/E1/10/2")</f>
        <v>800g-backend-leaf-u38/E1/10/2</v>
      </c>
      <c r="W74" s="6" t="s">
        <v>0</v>
      </c>
      <c r="X74" s="8" t="str">
        <f t="shared" si="8"/>
        <v>gpu-server-rc1-10/gpu-nic-2----800g-backend-leaf-u38/E1/10/2</v>
      </c>
    </row>
    <row r="75">
      <c r="A75" s="6" t="s">
        <v>6</v>
      </c>
      <c r="B75" s="8" t="str">
        <f t="shared" si="1"/>
        <v>800g-backend-leaf-u35</v>
      </c>
      <c r="C75" s="7"/>
      <c r="D75" s="6" t="s">
        <v>7</v>
      </c>
      <c r="E75" s="8" t="str">
        <f t="shared" si="2"/>
        <v>gpu-server-rc1-10</v>
      </c>
      <c r="F75" s="7"/>
      <c r="G75" s="6" t="s">
        <v>8</v>
      </c>
      <c r="H75" s="8" t="str">
        <f t="shared" si="3"/>
        <v>gpu-nic-3</v>
      </c>
      <c r="I75" s="6"/>
      <c r="J75" s="6" t="s">
        <v>3</v>
      </c>
      <c r="K75" s="7" t="str">
        <f t="shared" si="4"/>
        <v>gpu-server-rc1-10--gpu-nic-3--800g-backend-leaf-u35</v>
      </c>
      <c r="L75" s="6"/>
      <c r="M75" s="6" t="s">
        <v>1</v>
      </c>
      <c r="N75" s="8" t="str">
        <f t="shared" si="5"/>
        <v>gpu-server-rc1-10/gpu-nic-3</v>
      </c>
      <c r="P75" s="6" t="s">
        <v>9</v>
      </c>
      <c r="Q75" s="7" t="str">
        <f t="shared" si="6"/>
        <v>800g-backend-leaf-u35</v>
      </c>
      <c r="R75" s="7" t="s">
        <v>10</v>
      </c>
      <c r="S75" s="7" t="str">
        <f t="shared" si="7"/>
        <v>E1/10/1</v>
      </c>
      <c r="T75" s="8" t="str">
        <f>IFERROR(__xludf.DUMMYFUNCTION("JOIN("""",Q75:S75)"),"800g-backend-leaf-u35/E1/10/1")</f>
        <v>800g-backend-leaf-u35/E1/10/1</v>
      </c>
      <c r="W75" s="6" t="s">
        <v>0</v>
      </c>
      <c r="X75" s="8" t="str">
        <f t="shared" si="8"/>
        <v>gpu-server-rc1-10/gpu-nic-3----800g-backend-leaf-u35/E1/10/1</v>
      </c>
    </row>
    <row r="76">
      <c r="A76" s="6" t="s">
        <v>6</v>
      </c>
      <c r="B76" s="8" t="str">
        <f t="shared" si="1"/>
        <v>800g-backend-leaf-u35</v>
      </c>
      <c r="C76" s="7"/>
      <c r="D76" s="6" t="s">
        <v>7</v>
      </c>
      <c r="E76" s="8" t="str">
        <f t="shared" si="2"/>
        <v>gpu-server-rc1-10</v>
      </c>
      <c r="F76" s="7"/>
      <c r="G76" s="6" t="s">
        <v>8</v>
      </c>
      <c r="H76" s="8" t="str">
        <f t="shared" si="3"/>
        <v>gpu-nic-4</v>
      </c>
      <c r="I76" s="6"/>
      <c r="J76" s="6" t="s">
        <v>3</v>
      </c>
      <c r="K76" s="7" t="str">
        <f t="shared" si="4"/>
        <v>gpu-server-rc1-10--gpu-nic-4--800g-backend-leaf-u35</v>
      </c>
      <c r="L76" s="6"/>
      <c r="M76" s="6" t="s">
        <v>1</v>
      </c>
      <c r="N76" s="8" t="str">
        <f t="shared" si="5"/>
        <v>gpu-server-rc1-10/gpu-nic-4</v>
      </c>
      <c r="P76" s="6" t="s">
        <v>9</v>
      </c>
      <c r="Q76" s="7" t="str">
        <f t="shared" si="6"/>
        <v>800g-backend-leaf-u35</v>
      </c>
      <c r="R76" s="7" t="s">
        <v>10</v>
      </c>
      <c r="S76" s="7" t="str">
        <f t="shared" si="7"/>
        <v>E1/10/2</v>
      </c>
      <c r="T76" s="8" t="str">
        <f>IFERROR(__xludf.DUMMYFUNCTION("JOIN("""",Q76:S76)"),"800g-backend-leaf-u35/E1/10/2")</f>
        <v>800g-backend-leaf-u35/E1/10/2</v>
      </c>
      <c r="W76" s="6" t="s">
        <v>0</v>
      </c>
      <c r="X76" s="8" t="str">
        <f t="shared" si="8"/>
        <v>gpu-server-rc1-10/gpu-nic-4----800g-backend-leaf-u35/E1/10/2</v>
      </c>
    </row>
    <row r="77">
      <c r="A77" s="6" t="s">
        <v>6</v>
      </c>
      <c r="B77" s="8" t="str">
        <f t="shared" si="1"/>
        <v>800g-backend-leaf-u32</v>
      </c>
      <c r="C77" s="7"/>
      <c r="D77" s="6" t="s">
        <v>7</v>
      </c>
      <c r="E77" s="8" t="str">
        <f t="shared" si="2"/>
        <v>gpu-server-rc1-10</v>
      </c>
      <c r="F77" s="7"/>
      <c r="G77" s="6" t="s">
        <v>8</v>
      </c>
      <c r="H77" s="8" t="str">
        <f t="shared" si="3"/>
        <v>gpu-nic-5</v>
      </c>
      <c r="I77" s="6"/>
      <c r="J77" s="6" t="s">
        <v>3</v>
      </c>
      <c r="K77" s="7" t="str">
        <f t="shared" si="4"/>
        <v>gpu-server-rc1-10--gpu-nic-5--800g-backend-leaf-u32</v>
      </c>
      <c r="L77" s="6"/>
      <c r="M77" s="6" t="s">
        <v>1</v>
      </c>
      <c r="N77" s="8" t="str">
        <f t="shared" si="5"/>
        <v>gpu-server-rc1-10/gpu-nic-5</v>
      </c>
      <c r="P77" s="6" t="s">
        <v>9</v>
      </c>
      <c r="Q77" s="7" t="str">
        <f t="shared" si="6"/>
        <v>800g-backend-leaf-u32</v>
      </c>
      <c r="R77" s="7" t="s">
        <v>10</v>
      </c>
      <c r="S77" s="7" t="str">
        <f t="shared" si="7"/>
        <v>E1/10/1</v>
      </c>
      <c r="T77" s="8" t="str">
        <f>IFERROR(__xludf.DUMMYFUNCTION("JOIN("""",Q77:S77)"),"800g-backend-leaf-u32/E1/10/1")</f>
        <v>800g-backend-leaf-u32/E1/10/1</v>
      </c>
      <c r="W77" s="6" t="s">
        <v>0</v>
      </c>
      <c r="X77" s="8" t="str">
        <f t="shared" si="8"/>
        <v>gpu-server-rc1-10/gpu-nic-5----800g-backend-leaf-u32/E1/10/1</v>
      </c>
    </row>
    <row r="78">
      <c r="A78" s="6" t="s">
        <v>6</v>
      </c>
      <c r="B78" s="8" t="str">
        <f t="shared" si="1"/>
        <v>800g-backend-leaf-u32</v>
      </c>
      <c r="C78" s="7"/>
      <c r="D78" s="6" t="s">
        <v>7</v>
      </c>
      <c r="E78" s="8" t="str">
        <f t="shared" si="2"/>
        <v>gpu-server-rc1-10</v>
      </c>
      <c r="F78" s="7"/>
      <c r="G78" s="6" t="s">
        <v>8</v>
      </c>
      <c r="H78" s="8" t="str">
        <f t="shared" si="3"/>
        <v>gpu-nic-6</v>
      </c>
      <c r="I78" s="6"/>
      <c r="J78" s="6" t="s">
        <v>3</v>
      </c>
      <c r="K78" s="7" t="str">
        <f t="shared" si="4"/>
        <v>gpu-server-rc1-10--gpu-nic-6--800g-backend-leaf-u32</v>
      </c>
      <c r="L78" s="6"/>
      <c r="M78" s="6" t="s">
        <v>1</v>
      </c>
      <c r="N78" s="8" t="str">
        <f t="shared" si="5"/>
        <v>gpu-server-rc1-10/gpu-nic-6</v>
      </c>
      <c r="P78" s="6" t="s">
        <v>9</v>
      </c>
      <c r="Q78" s="7" t="str">
        <f t="shared" si="6"/>
        <v>800g-backend-leaf-u32</v>
      </c>
      <c r="R78" s="7" t="s">
        <v>10</v>
      </c>
      <c r="S78" s="7" t="str">
        <f t="shared" si="7"/>
        <v>E1/10/2</v>
      </c>
      <c r="T78" s="8" t="str">
        <f>IFERROR(__xludf.DUMMYFUNCTION("JOIN("""",Q78:S78)"),"800g-backend-leaf-u32/E1/10/2")</f>
        <v>800g-backend-leaf-u32/E1/10/2</v>
      </c>
      <c r="W78" s="6" t="s">
        <v>0</v>
      </c>
      <c r="X78" s="8" t="str">
        <f t="shared" si="8"/>
        <v>gpu-server-rc1-10/gpu-nic-6----800g-backend-leaf-u32/E1/10/2</v>
      </c>
    </row>
    <row r="79">
      <c r="A79" s="6" t="s">
        <v>6</v>
      </c>
      <c r="B79" s="8" t="str">
        <f t="shared" si="1"/>
        <v>800g-backend-leaf-u29</v>
      </c>
      <c r="C79" s="7"/>
      <c r="D79" s="6" t="s">
        <v>7</v>
      </c>
      <c r="E79" s="8" t="str">
        <f t="shared" si="2"/>
        <v>gpu-server-rc1-10</v>
      </c>
      <c r="F79" s="7"/>
      <c r="G79" s="6" t="s">
        <v>8</v>
      </c>
      <c r="H79" s="8" t="str">
        <f t="shared" si="3"/>
        <v>gpu-nic-7</v>
      </c>
      <c r="I79" s="6"/>
      <c r="J79" s="6" t="s">
        <v>3</v>
      </c>
      <c r="K79" s="7" t="str">
        <f t="shared" si="4"/>
        <v>gpu-server-rc1-10--gpu-nic-7--800g-backend-leaf-u29</v>
      </c>
      <c r="L79" s="6"/>
      <c r="M79" s="6" t="s">
        <v>1</v>
      </c>
      <c r="N79" s="8" t="str">
        <f t="shared" si="5"/>
        <v>gpu-server-rc1-10/gpu-nic-7</v>
      </c>
      <c r="P79" s="6" t="s">
        <v>9</v>
      </c>
      <c r="Q79" s="7" t="str">
        <f t="shared" si="6"/>
        <v>800g-backend-leaf-u29</v>
      </c>
      <c r="R79" s="7" t="s">
        <v>10</v>
      </c>
      <c r="S79" s="7" t="str">
        <f t="shared" si="7"/>
        <v>E1/10/1</v>
      </c>
      <c r="T79" s="8" t="str">
        <f>IFERROR(__xludf.DUMMYFUNCTION("JOIN("""",Q79:S79)"),"800g-backend-leaf-u29/E1/10/1")</f>
        <v>800g-backend-leaf-u29/E1/10/1</v>
      </c>
      <c r="W79" s="6" t="s">
        <v>0</v>
      </c>
      <c r="X79" s="8" t="str">
        <f t="shared" si="8"/>
        <v>gpu-server-rc1-10/gpu-nic-7----800g-backend-leaf-u29/E1/10/1</v>
      </c>
    </row>
    <row r="80">
      <c r="A80" s="6" t="s">
        <v>6</v>
      </c>
      <c r="B80" s="8" t="str">
        <f t="shared" si="1"/>
        <v>800g-backend-leaf-u29</v>
      </c>
      <c r="C80" s="7"/>
      <c r="D80" s="6" t="s">
        <v>7</v>
      </c>
      <c r="E80" s="8" t="str">
        <f t="shared" si="2"/>
        <v>gpu-server-rc1-10</v>
      </c>
      <c r="F80" s="7"/>
      <c r="G80" s="6" t="s">
        <v>8</v>
      </c>
      <c r="H80" s="8" t="str">
        <f t="shared" si="3"/>
        <v>gpu-nic-8</v>
      </c>
      <c r="I80" s="6"/>
      <c r="J80" s="6" t="s">
        <v>3</v>
      </c>
      <c r="K80" s="7" t="str">
        <f t="shared" si="4"/>
        <v>gpu-server-rc1-10--gpu-nic-8--800g-backend-leaf-u29</v>
      </c>
      <c r="L80" s="6"/>
      <c r="M80" s="6" t="s">
        <v>1</v>
      </c>
      <c r="N80" s="8" t="str">
        <f t="shared" si="5"/>
        <v>gpu-server-rc1-10/gpu-nic-8</v>
      </c>
      <c r="P80" s="6" t="s">
        <v>9</v>
      </c>
      <c r="Q80" s="7" t="str">
        <f t="shared" si="6"/>
        <v>800g-backend-leaf-u29</v>
      </c>
      <c r="R80" s="7" t="s">
        <v>10</v>
      </c>
      <c r="S80" s="7" t="str">
        <f t="shared" si="7"/>
        <v>E1/10/2</v>
      </c>
      <c r="T80" s="8" t="str">
        <f>IFERROR(__xludf.DUMMYFUNCTION("JOIN("""",Q80:S80)"),"800g-backend-leaf-u29/E1/10/2")</f>
        <v>800g-backend-leaf-u29/E1/10/2</v>
      </c>
      <c r="W80" s="6" t="s">
        <v>0</v>
      </c>
      <c r="X80" s="8" t="str">
        <f t="shared" si="8"/>
        <v>gpu-server-rc1-10/gpu-nic-8----800g-backend-leaf-u29/E1/10/2</v>
      </c>
    </row>
    <row r="81">
      <c r="A81" s="6" t="s">
        <v>6</v>
      </c>
      <c r="B81" s="8" t="str">
        <f t="shared" si="1"/>
        <v>800g-backend-leaf-u38</v>
      </c>
      <c r="C81" s="7"/>
      <c r="D81" s="6" t="s">
        <v>7</v>
      </c>
      <c r="E81" s="8" t="str">
        <f t="shared" si="2"/>
        <v>gpu-server-rc1-11</v>
      </c>
      <c r="F81" s="7"/>
      <c r="G81" s="6" t="s">
        <v>8</v>
      </c>
      <c r="H81" s="8" t="str">
        <f t="shared" si="3"/>
        <v>gpu-nic-1</v>
      </c>
      <c r="I81" s="6"/>
      <c r="J81" s="6" t="s">
        <v>3</v>
      </c>
      <c r="K81" s="7" t="str">
        <f t="shared" si="4"/>
        <v>gpu-server-rc1-11--gpu-nic-1--800g-backend-leaf-u38</v>
      </c>
      <c r="L81" s="6"/>
      <c r="M81" s="6" t="s">
        <v>1</v>
      </c>
      <c r="N81" s="8" t="str">
        <f t="shared" si="5"/>
        <v>gpu-server-rc1-11/gpu-nic-1</v>
      </c>
      <c r="P81" s="6" t="s">
        <v>9</v>
      </c>
      <c r="Q81" s="7" t="str">
        <f t="shared" si="6"/>
        <v>800g-backend-leaf-u38</v>
      </c>
      <c r="R81" s="7" t="s">
        <v>10</v>
      </c>
      <c r="S81" s="7" t="str">
        <f t="shared" si="7"/>
        <v>E1/11/1</v>
      </c>
      <c r="T81" s="8" t="str">
        <f>IFERROR(__xludf.DUMMYFUNCTION("JOIN("""",Q81:S81)"),"800g-backend-leaf-u38/E1/11/1")</f>
        <v>800g-backend-leaf-u38/E1/11/1</v>
      </c>
      <c r="W81" s="6" t="s">
        <v>0</v>
      </c>
      <c r="X81" s="8" t="str">
        <f t="shared" si="8"/>
        <v>gpu-server-rc1-11/gpu-nic-1----800g-backend-leaf-u38/E1/11/1</v>
      </c>
    </row>
    <row r="82">
      <c r="A82" s="6" t="s">
        <v>6</v>
      </c>
      <c r="B82" s="8" t="str">
        <f t="shared" si="1"/>
        <v>800g-backend-leaf-u38</v>
      </c>
      <c r="C82" s="7"/>
      <c r="D82" s="6" t="s">
        <v>7</v>
      </c>
      <c r="E82" s="8" t="str">
        <f t="shared" si="2"/>
        <v>gpu-server-rc1-11</v>
      </c>
      <c r="F82" s="7"/>
      <c r="G82" s="6" t="s">
        <v>8</v>
      </c>
      <c r="H82" s="8" t="str">
        <f t="shared" si="3"/>
        <v>gpu-nic-2</v>
      </c>
      <c r="I82" s="6"/>
      <c r="J82" s="6" t="s">
        <v>3</v>
      </c>
      <c r="K82" s="7" t="str">
        <f t="shared" si="4"/>
        <v>gpu-server-rc1-11--gpu-nic-2--800g-backend-leaf-u38</v>
      </c>
      <c r="L82" s="6"/>
      <c r="M82" s="6" t="s">
        <v>1</v>
      </c>
      <c r="N82" s="8" t="str">
        <f t="shared" si="5"/>
        <v>gpu-server-rc1-11/gpu-nic-2</v>
      </c>
      <c r="P82" s="6" t="s">
        <v>9</v>
      </c>
      <c r="Q82" s="7" t="str">
        <f t="shared" si="6"/>
        <v>800g-backend-leaf-u38</v>
      </c>
      <c r="R82" s="7" t="s">
        <v>10</v>
      </c>
      <c r="S82" s="7" t="str">
        <f t="shared" si="7"/>
        <v>E1/11/2</v>
      </c>
      <c r="T82" s="8" t="str">
        <f>IFERROR(__xludf.DUMMYFUNCTION("JOIN("""",Q82:S82)"),"800g-backend-leaf-u38/E1/11/2")</f>
        <v>800g-backend-leaf-u38/E1/11/2</v>
      </c>
      <c r="W82" s="6" t="s">
        <v>0</v>
      </c>
      <c r="X82" s="8" t="str">
        <f t="shared" si="8"/>
        <v>gpu-server-rc1-11/gpu-nic-2----800g-backend-leaf-u38/E1/11/2</v>
      </c>
    </row>
    <row r="83">
      <c r="A83" s="6" t="s">
        <v>6</v>
      </c>
      <c r="B83" s="8" t="str">
        <f t="shared" si="1"/>
        <v>800g-backend-leaf-u35</v>
      </c>
      <c r="C83" s="7"/>
      <c r="D83" s="6" t="s">
        <v>7</v>
      </c>
      <c r="E83" s="8" t="str">
        <f t="shared" si="2"/>
        <v>gpu-server-rc1-11</v>
      </c>
      <c r="F83" s="7"/>
      <c r="G83" s="6" t="s">
        <v>8</v>
      </c>
      <c r="H83" s="8" t="str">
        <f t="shared" si="3"/>
        <v>gpu-nic-3</v>
      </c>
      <c r="I83" s="6"/>
      <c r="J83" s="6" t="s">
        <v>3</v>
      </c>
      <c r="K83" s="7" t="str">
        <f t="shared" si="4"/>
        <v>gpu-server-rc1-11--gpu-nic-3--800g-backend-leaf-u35</v>
      </c>
      <c r="L83" s="6"/>
      <c r="M83" s="6" t="s">
        <v>1</v>
      </c>
      <c r="N83" s="8" t="str">
        <f t="shared" si="5"/>
        <v>gpu-server-rc1-11/gpu-nic-3</v>
      </c>
      <c r="P83" s="6" t="s">
        <v>9</v>
      </c>
      <c r="Q83" s="7" t="str">
        <f t="shared" si="6"/>
        <v>800g-backend-leaf-u35</v>
      </c>
      <c r="R83" s="7" t="s">
        <v>10</v>
      </c>
      <c r="S83" s="7" t="str">
        <f t="shared" si="7"/>
        <v>E1/11/1</v>
      </c>
      <c r="T83" s="8" t="str">
        <f>IFERROR(__xludf.DUMMYFUNCTION("JOIN("""",Q83:S83)"),"800g-backend-leaf-u35/E1/11/1")</f>
        <v>800g-backend-leaf-u35/E1/11/1</v>
      </c>
      <c r="W83" s="6" t="s">
        <v>0</v>
      </c>
      <c r="X83" s="8" t="str">
        <f t="shared" si="8"/>
        <v>gpu-server-rc1-11/gpu-nic-3----800g-backend-leaf-u35/E1/11/1</v>
      </c>
    </row>
    <row r="84">
      <c r="A84" s="6" t="s">
        <v>6</v>
      </c>
      <c r="B84" s="8" t="str">
        <f t="shared" si="1"/>
        <v>800g-backend-leaf-u35</v>
      </c>
      <c r="C84" s="7"/>
      <c r="D84" s="6" t="s">
        <v>7</v>
      </c>
      <c r="E84" s="8" t="str">
        <f t="shared" si="2"/>
        <v>gpu-server-rc1-11</v>
      </c>
      <c r="F84" s="7"/>
      <c r="G84" s="6" t="s">
        <v>8</v>
      </c>
      <c r="H84" s="8" t="str">
        <f t="shared" si="3"/>
        <v>gpu-nic-4</v>
      </c>
      <c r="I84" s="6"/>
      <c r="J84" s="6" t="s">
        <v>3</v>
      </c>
      <c r="K84" s="7" t="str">
        <f t="shared" si="4"/>
        <v>gpu-server-rc1-11--gpu-nic-4--800g-backend-leaf-u35</v>
      </c>
      <c r="L84" s="6"/>
      <c r="M84" s="6" t="s">
        <v>1</v>
      </c>
      <c r="N84" s="8" t="str">
        <f t="shared" si="5"/>
        <v>gpu-server-rc1-11/gpu-nic-4</v>
      </c>
      <c r="P84" s="6" t="s">
        <v>9</v>
      </c>
      <c r="Q84" s="7" t="str">
        <f t="shared" si="6"/>
        <v>800g-backend-leaf-u35</v>
      </c>
      <c r="R84" s="7" t="s">
        <v>10</v>
      </c>
      <c r="S84" s="7" t="str">
        <f t="shared" si="7"/>
        <v>E1/11/2</v>
      </c>
      <c r="T84" s="8" t="str">
        <f>IFERROR(__xludf.DUMMYFUNCTION("JOIN("""",Q84:S84)"),"800g-backend-leaf-u35/E1/11/2")</f>
        <v>800g-backend-leaf-u35/E1/11/2</v>
      </c>
      <c r="W84" s="6" t="s">
        <v>0</v>
      </c>
      <c r="X84" s="8" t="str">
        <f t="shared" si="8"/>
        <v>gpu-server-rc1-11/gpu-nic-4----800g-backend-leaf-u35/E1/11/2</v>
      </c>
    </row>
    <row r="85">
      <c r="A85" s="6" t="s">
        <v>6</v>
      </c>
      <c r="B85" s="8" t="str">
        <f t="shared" si="1"/>
        <v>800g-backend-leaf-u32</v>
      </c>
      <c r="C85" s="7"/>
      <c r="D85" s="6" t="s">
        <v>7</v>
      </c>
      <c r="E85" s="8" t="str">
        <f t="shared" si="2"/>
        <v>gpu-server-rc1-11</v>
      </c>
      <c r="F85" s="7"/>
      <c r="G85" s="6" t="s">
        <v>8</v>
      </c>
      <c r="H85" s="8" t="str">
        <f t="shared" si="3"/>
        <v>gpu-nic-5</v>
      </c>
      <c r="I85" s="6"/>
      <c r="J85" s="6" t="s">
        <v>3</v>
      </c>
      <c r="K85" s="7" t="str">
        <f t="shared" si="4"/>
        <v>gpu-server-rc1-11--gpu-nic-5--800g-backend-leaf-u32</v>
      </c>
      <c r="L85" s="6"/>
      <c r="M85" s="6" t="s">
        <v>1</v>
      </c>
      <c r="N85" s="8" t="str">
        <f t="shared" si="5"/>
        <v>gpu-server-rc1-11/gpu-nic-5</v>
      </c>
      <c r="P85" s="6" t="s">
        <v>9</v>
      </c>
      <c r="Q85" s="7" t="str">
        <f t="shared" si="6"/>
        <v>800g-backend-leaf-u32</v>
      </c>
      <c r="R85" s="7" t="s">
        <v>10</v>
      </c>
      <c r="S85" s="7" t="str">
        <f t="shared" si="7"/>
        <v>E1/11/1</v>
      </c>
      <c r="T85" s="8" t="str">
        <f>IFERROR(__xludf.DUMMYFUNCTION("JOIN("""",Q85:S85)"),"800g-backend-leaf-u32/E1/11/1")</f>
        <v>800g-backend-leaf-u32/E1/11/1</v>
      </c>
      <c r="W85" s="6" t="s">
        <v>0</v>
      </c>
      <c r="X85" s="8" t="str">
        <f t="shared" si="8"/>
        <v>gpu-server-rc1-11/gpu-nic-5----800g-backend-leaf-u32/E1/11/1</v>
      </c>
    </row>
    <row r="86">
      <c r="A86" s="6" t="s">
        <v>6</v>
      </c>
      <c r="B86" s="8" t="str">
        <f t="shared" si="1"/>
        <v>800g-backend-leaf-u32</v>
      </c>
      <c r="C86" s="7"/>
      <c r="D86" s="6" t="s">
        <v>7</v>
      </c>
      <c r="E86" s="8" t="str">
        <f t="shared" si="2"/>
        <v>gpu-server-rc1-11</v>
      </c>
      <c r="F86" s="7"/>
      <c r="G86" s="6" t="s">
        <v>8</v>
      </c>
      <c r="H86" s="8" t="str">
        <f t="shared" si="3"/>
        <v>gpu-nic-6</v>
      </c>
      <c r="I86" s="6"/>
      <c r="J86" s="6" t="s">
        <v>3</v>
      </c>
      <c r="K86" s="7" t="str">
        <f t="shared" si="4"/>
        <v>gpu-server-rc1-11--gpu-nic-6--800g-backend-leaf-u32</v>
      </c>
      <c r="L86" s="6"/>
      <c r="M86" s="6" t="s">
        <v>1</v>
      </c>
      <c r="N86" s="8" t="str">
        <f t="shared" si="5"/>
        <v>gpu-server-rc1-11/gpu-nic-6</v>
      </c>
      <c r="P86" s="6" t="s">
        <v>9</v>
      </c>
      <c r="Q86" s="7" t="str">
        <f t="shared" si="6"/>
        <v>800g-backend-leaf-u32</v>
      </c>
      <c r="R86" s="7" t="s">
        <v>10</v>
      </c>
      <c r="S86" s="7" t="str">
        <f t="shared" si="7"/>
        <v>E1/11/2</v>
      </c>
      <c r="T86" s="8" t="str">
        <f>IFERROR(__xludf.DUMMYFUNCTION("JOIN("""",Q86:S86)"),"800g-backend-leaf-u32/E1/11/2")</f>
        <v>800g-backend-leaf-u32/E1/11/2</v>
      </c>
      <c r="W86" s="6" t="s">
        <v>0</v>
      </c>
      <c r="X86" s="8" t="str">
        <f t="shared" si="8"/>
        <v>gpu-server-rc1-11/gpu-nic-6----800g-backend-leaf-u32/E1/11/2</v>
      </c>
    </row>
    <row r="87">
      <c r="A87" s="6" t="s">
        <v>6</v>
      </c>
      <c r="B87" s="8" t="str">
        <f t="shared" si="1"/>
        <v>800g-backend-leaf-u29</v>
      </c>
      <c r="C87" s="7"/>
      <c r="D87" s="6" t="s">
        <v>7</v>
      </c>
      <c r="E87" s="8" t="str">
        <f t="shared" si="2"/>
        <v>gpu-server-rc1-11</v>
      </c>
      <c r="F87" s="7"/>
      <c r="G87" s="6" t="s">
        <v>8</v>
      </c>
      <c r="H87" s="8" t="str">
        <f t="shared" si="3"/>
        <v>gpu-nic-7</v>
      </c>
      <c r="I87" s="6"/>
      <c r="J87" s="6" t="s">
        <v>3</v>
      </c>
      <c r="K87" s="7" t="str">
        <f t="shared" si="4"/>
        <v>gpu-server-rc1-11--gpu-nic-7--800g-backend-leaf-u29</v>
      </c>
      <c r="L87" s="6"/>
      <c r="M87" s="6" t="s">
        <v>1</v>
      </c>
      <c r="N87" s="8" t="str">
        <f t="shared" si="5"/>
        <v>gpu-server-rc1-11/gpu-nic-7</v>
      </c>
      <c r="P87" s="6" t="s">
        <v>9</v>
      </c>
      <c r="Q87" s="7" t="str">
        <f t="shared" si="6"/>
        <v>800g-backend-leaf-u29</v>
      </c>
      <c r="R87" s="7" t="s">
        <v>10</v>
      </c>
      <c r="S87" s="7" t="str">
        <f t="shared" si="7"/>
        <v>E1/11/1</v>
      </c>
      <c r="T87" s="8" t="str">
        <f>IFERROR(__xludf.DUMMYFUNCTION("JOIN("""",Q87:S87)"),"800g-backend-leaf-u29/E1/11/1")</f>
        <v>800g-backend-leaf-u29/E1/11/1</v>
      </c>
      <c r="W87" s="6" t="s">
        <v>0</v>
      </c>
      <c r="X87" s="8" t="str">
        <f t="shared" si="8"/>
        <v>gpu-server-rc1-11/gpu-nic-7----800g-backend-leaf-u29/E1/11/1</v>
      </c>
    </row>
    <row r="88">
      <c r="A88" s="6" t="s">
        <v>6</v>
      </c>
      <c r="B88" s="8" t="str">
        <f t="shared" si="1"/>
        <v>800g-backend-leaf-u29</v>
      </c>
      <c r="C88" s="7"/>
      <c r="D88" s="6" t="s">
        <v>7</v>
      </c>
      <c r="E88" s="8" t="str">
        <f t="shared" si="2"/>
        <v>gpu-server-rc1-11</v>
      </c>
      <c r="F88" s="7"/>
      <c r="G88" s="6" t="s">
        <v>8</v>
      </c>
      <c r="H88" s="8" t="str">
        <f t="shared" si="3"/>
        <v>gpu-nic-8</v>
      </c>
      <c r="I88" s="6"/>
      <c r="J88" s="6" t="s">
        <v>3</v>
      </c>
      <c r="K88" s="7" t="str">
        <f t="shared" si="4"/>
        <v>gpu-server-rc1-11--gpu-nic-8--800g-backend-leaf-u29</v>
      </c>
      <c r="L88" s="6"/>
      <c r="M88" s="6" t="s">
        <v>1</v>
      </c>
      <c r="N88" s="8" t="str">
        <f t="shared" si="5"/>
        <v>gpu-server-rc1-11/gpu-nic-8</v>
      </c>
      <c r="P88" s="6" t="s">
        <v>9</v>
      </c>
      <c r="Q88" s="7" t="str">
        <f t="shared" si="6"/>
        <v>800g-backend-leaf-u29</v>
      </c>
      <c r="R88" s="7" t="s">
        <v>10</v>
      </c>
      <c r="S88" s="7" t="str">
        <f t="shared" si="7"/>
        <v>E1/11/2</v>
      </c>
      <c r="T88" s="8" t="str">
        <f>IFERROR(__xludf.DUMMYFUNCTION("JOIN("""",Q88:S88)"),"800g-backend-leaf-u29/E1/11/2")</f>
        <v>800g-backend-leaf-u29/E1/11/2</v>
      </c>
      <c r="W88" s="6" t="s">
        <v>0</v>
      </c>
      <c r="X88" s="8" t="str">
        <f t="shared" si="8"/>
        <v>gpu-server-rc1-11/gpu-nic-8----800g-backend-leaf-u29/E1/11/2</v>
      </c>
    </row>
    <row r="89">
      <c r="A89" s="6" t="s">
        <v>6</v>
      </c>
      <c r="B89" s="8" t="str">
        <f t="shared" si="1"/>
        <v>800g-backend-leaf-u38</v>
      </c>
      <c r="C89" s="7"/>
      <c r="D89" s="6" t="s">
        <v>7</v>
      </c>
      <c r="E89" s="8" t="str">
        <f t="shared" si="2"/>
        <v>gpu-server-rc1-12</v>
      </c>
      <c r="F89" s="7"/>
      <c r="G89" s="6" t="s">
        <v>8</v>
      </c>
      <c r="H89" s="8" t="str">
        <f t="shared" si="3"/>
        <v>gpu-nic-1</v>
      </c>
      <c r="I89" s="6"/>
      <c r="J89" s="6" t="s">
        <v>3</v>
      </c>
      <c r="K89" s="7" t="str">
        <f t="shared" si="4"/>
        <v>gpu-server-rc1-12--gpu-nic-1--800g-backend-leaf-u38</v>
      </c>
      <c r="L89" s="6"/>
      <c r="M89" s="6" t="s">
        <v>1</v>
      </c>
      <c r="N89" s="8" t="str">
        <f t="shared" si="5"/>
        <v>gpu-server-rc1-12/gpu-nic-1</v>
      </c>
      <c r="P89" s="6" t="s">
        <v>9</v>
      </c>
      <c r="Q89" s="7" t="str">
        <f t="shared" si="6"/>
        <v>800g-backend-leaf-u38</v>
      </c>
      <c r="R89" s="7" t="s">
        <v>10</v>
      </c>
      <c r="S89" s="7" t="str">
        <f t="shared" si="7"/>
        <v>E1/12/1</v>
      </c>
      <c r="T89" s="8" t="str">
        <f>IFERROR(__xludf.DUMMYFUNCTION("JOIN("""",Q89:S89)"),"800g-backend-leaf-u38/E1/12/1")</f>
        <v>800g-backend-leaf-u38/E1/12/1</v>
      </c>
      <c r="W89" s="6" t="s">
        <v>0</v>
      </c>
      <c r="X89" s="8" t="str">
        <f t="shared" si="8"/>
        <v>gpu-server-rc1-12/gpu-nic-1----800g-backend-leaf-u38/E1/12/1</v>
      </c>
    </row>
    <row r="90">
      <c r="A90" s="6" t="s">
        <v>6</v>
      </c>
      <c r="B90" s="8" t="str">
        <f t="shared" si="1"/>
        <v>800g-backend-leaf-u38</v>
      </c>
      <c r="C90" s="7"/>
      <c r="D90" s="6" t="s">
        <v>7</v>
      </c>
      <c r="E90" s="8" t="str">
        <f t="shared" si="2"/>
        <v>gpu-server-rc1-12</v>
      </c>
      <c r="F90" s="7"/>
      <c r="G90" s="6" t="s">
        <v>8</v>
      </c>
      <c r="H90" s="8" t="str">
        <f t="shared" si="3"/>
        <v>gpu-nic-2</v>
      </c>
      <c r="I90" s="6"/>
      <c r="J90" s="6" t="s">
        <v>3</v>
      </c>
      <c r="K90" s="7" t="str">
        <f t="shared" si="4"/>
        <v>gpu-server-rc1-12--gpu-nic-2--800g-backend-leaf-u38</v>
      </c>
      <c r="L90" s="6"/>
      <c r="M90" s="6" t="s">
        <v>1</v>
      </c>
      <c r="N90" s="8" t="str">
        <f t="shared" si="5"/>
        <v>gpu-server-rc1-12/gpu-nic-2</v>
      </c>
      <c r="P90" s="6" t="s">
        <v>9</v>
      </c>
      <c r="Q90" s="7" t="str">
        <f t="shared" si="6"/>
        <v>800g-backend-leaf-u38</v>
      </c>
      <c r="R90" s="7" t="s">
        <v>10</v>
      </c>
      <c r="S90" s="7" t="str">
        <f t="shared" si="7"/>
        <v>E1/12/2</v>
      </c>
      <c r="T90" s="8" t="str">
        <f>IFERROR(__xludf.DUMMYFUNCTION("JOIN("""",Q90:S90)"),"800g-backend-leaf-u38/E1/12/2")</f>
        <v>800g-backend-leaf-u38/E1/12/2</v>
      </c>
      <c r="W90" s="6" t="s">
        <v>0</v>
      </c>
      <c r="X90" s="8" t="str">
        <f t="shared" si="8"/>
        <v>gpu-server-rc1-12/gpu-nic-2----800g-backend-leaf-u38/E1/12/2</v>
      </c>
    </row>
    <row r="91">
      <c r="A91" s="6" t="s">
        <v>6</v>
      </c>
      <c r="B91" s="8" t="str">
        <f t="shared" si="1"/>
        <v>800g-backend-leaf-u35</v>
      </c>
      <c r="C91" s="7"/>
      <c r="D91" s="6" t="s">
        <v>7</v>
      </c>
      <c r="E91" s="8" t="str">
        <f t="shared" si="2"/>
        <v>gpu-server-rc1-12</v>
      </c>
      <c r="F91" s="7"/>
      <c r="G91" s="6" t="s">
        <v>8</v>
      </c>
      <c r="H91" s="8" t="str">
        <f t="shared" si="3"/>
        <v>gpu-nic-3</v>
      </c>
      <c r="I91" s="6"/>
      <c r="J91" s="6" t="s">
        <v>3</v>
      </c>
      <c r="K91" s="7" t="str">
        <f t="shared" si="4"/>
        <v>gpu-server-rc1-12--gpu-nic-3--800g-backend-leaf-u35</v>
      </c>
      <c r="L91" s="6"/>
      <c r="M91" s="6" t="s">
        <v>1</v>
      </c>
      <c r="N91" s="8" t="str">
        <f t="shared" si="5"/>
        <v>gpu-server-rc1-12/gpu-nic-3</v>
      </c>
      <c r="P91" s="6" t="s">
        <v>9</v>
      </c>
      <c r="Q91" s="7" t="str">
        <f t="shared" si="6"/>
        <v>800g-backend-leaf-u35</v>
      </c>
      <c r="R91" s="7" t="s">
        <v>10</v>
      </c>
      <c r="S91" s="7" t="str">
        <f t="shared" si="7"/>
        <v>E1/12/1</v>
      </c>
      <c r="T91" s="8" t="str">
        <f>IFERROR(__xludf.DUMMYFUNCTION("JOIN("""",Q91:S91)"),"800g-backend-leaf-u35/E1/12/1")</f>
        <v>800g-backend-leaf-u35/E1/12/1</v>
      </c>
      <c r="W91" s="6" t="s">
        <v>0</v>
      </c>
      <c r="X91" s="8" t="str">
        <f t="shared" si="8"/>
        <v>gpu-server-rc1-12/gpu-nic-3----800g-backend-leaf-u35/E1/12/1</v>
      </c>
    </row>
    <row r="92">
      <c r="A92" s="6" t="s">
        <v>6</v>
      </c>
      <c r="B92" s="8" t="str">
        <f t="shared" si="1"/>
        <v>800g-backend-leaf-u35</v>
      </c>
      <c r="C92" s="7"/>
      <c r="D92" s="6" t="s">
        <v>7</v>
      </c>
      <c r="E92" s="8" t="str">
        <f t="shared" si="2"/>
        <v>gpu-server-rc1-12</v>
      </c>
      <c r="F92" s="7"/>
      <c r="G92" s="6" t="s">
        <v>8</v>
      </c>
      <c r="H92" s="8" t="str">
        <f t="shared" si="3"/>
        <v>gpu-nic-4</v>
      </c>
      <c r="I92" s="6"/>
      <c r="J92" s="6" t="s">
        <v>3</v>
      </c>
      <c r="K92" s="7" t="str">
        <f t="shared" si="4"/>
        <v>gpu-server-rc1-12--gpu-nic-4--800g-backend-leaf-u35</v>
      </c>
      <c r="L92" s="6"/>
      <c r="M92" s="6" t="s">
        <v>1</v>
      </c>
      <c r="N92" s="8" t="str">
        <f t="shared" si="5"/>
        <v>gpu-server-rc1-12/gpu-nic-4</v>
      </c>
      <c r="P92" s="6" t="s">
        <v>9</v>
      </c>
      <c r="Q92" s="7" t="str">
        <f t="shared" si="6"/>
        <v>800g-backend-leaf-u35</v>
      </c>
      <c r="R92" s="7" t="s">
        <v>10</v>
      </c>
      <c r="S92" s="7" t="str">
        <f t="shared" si="7"/>
        <v>E1/12/2</v>
      </c>
      <c r="T92" s="8" t="str">
        <f>IFERROR(__xludf.DUMMYFUNCTION("JOIN("""",Q92:S92)"),"800g-backend-leaf-u35/E1/12/2")</f>
        <v>800g-backend-leaf-u35/E1/12/2</v>
      </c>
      <c r="W92" s="6" t="s">
        <v>0</v>
      </c>
      <c r="X92" s="8" t="str">
        <f t="shared" si="8"/>
        <v>gpu-server-rc1-12/gpu-nic-4----800g-backend-leaf-u35/E1/12/2</v>
      </c>
    </row>
    <row r="93">
      <c r="A93" s="6" t="s">
        <v>6</v>
      </c>
      <c r="B93" s="8" t="str">
        <f t="shared" si="1"/>
        <v>800g-backend-leaf-u32</v>
      </c>
      <c r="C93" s="7"/>
      <c r="D93" s="6" t="s">
        <v>7</v>
      </c>
      <c r="E93" s="8" t="str">
        <f t="shared" si="2"/>
        <v>gpu-server-rc1-12</v>
      </c>
      <c r="F93" s="7"/>
      <c r="G93" s="6" t="s">
        <v>8</v>
      </c>
      <c r="H93" s="8" t="str">
        <f t="shared" si="3"/>
        <v>gpu-nic-5</v>
      </c>
      <c r="I93" s="6"/>
      <c r="J93" s="6" t="s">
        <v>3</v>
      </c>
      <c r="K93" s="7" t="str">
        <f t="shared" si="4"/>
        <v>gpu-server-rc1-12--gpu-nic-5--800g-backend-leaf-u32</v>
      </c>
      <c r="L93" s="6"/>
      <c r="M93" s="6" t="s">
        <v>1</v>
      </c>
      <c r="N93" s="8" t="str">
        <f t="shared" si="5"/>
        <v>gpu-server-rc1-12/gpu-nic-5</v>
      </c>
      <c r="P93" s="6" t="s">
        <v>9</v>
      </c>
      <c r="Q93" s="7" t="str">
        <f t="shared" si="6"/>
        <v>800g-backend-leaf-u32</v>
      </c>
      <c r="R93" s="7" t="s">
        <v>10</v>
      </c>
      <c r="S93" s="7" t="str">
        <f t="shared" si="7"/>
        <v>E1/12/1</v>
      </c>
      <c r="T93" s="8" t="str">
        <f>IFERROR(__xludf.DUMMYFUNCTION("JOIN("""",Q93:S93)"),"800g-backend-leaf-u32/E1/12/1")</f>
        <v>800g-backend-leaf-u32/E1/12/1</v>
      </c>
      <c r="W93" s="6" t="s">
        <v>0</v>
      </c>
      <c r="X93" s="8" t="str">
        <f t="shared" si="8"/>
        <v>gpu-server-rc1-12/gpu-nic-5----800g-backend-leaf-u32/E1/12/1</v>
      </c>
    </row>
    <row r="94">
      <c r="A94" s="6" t="s">
        <v>6</v>
      </c>
      <c r="B94" s="8" t="str">
        <f t="shared" si="1"/>
        <v>800g-backend-leaf-u32</v>
      </c>
      <c r="C94" s="7"/>
      <c r="D94" s="6" t="s">
        <v>7</v>
      </c>
      <c r="E94" s="8" t="str">
        <f t="shared" si="2"/>
        <v>gpu-server-rc1-12</v>
      </c>
      <c r="F94" s="7"/>
      <c r="G94" s="6" t="s">
        <v>8</v>
      </c>
      <c r="H94" s="8" t="str">
        <f t="shared" si="3"/>
        <v>gpu-nic-6</v>
      </c>
      <c r="I94" s="6"/>
      <c r="J94" s="6" t="s">
        <v>3</v>
      </c>
      <c r="K94" s="7" t="str">
        <f t="shared" si="4"/>
        <v>gpu-server-rc1-12--gpu-nic-6--800g-backend-leaf-u32</v>
      </c>
      <c r="L94" s="6"/>
      <c r="M94" s="6" t="s">
        <v>1</v>
      </c>
      <c r="N94" s="8" t="str">
        <f t="shared" si="5"/>
        <v>gpu-server-rc1-12/gpu-nic-6</v>
      </c>
      <c r="P94" s="6" t="s">
        <v>9</v>
      </c>
      <c r="Q94" s="7" t="str">
        <f t="shared" si="6"/>
        <v>800g-backend-leaf-u32</v>
      </c>
      <c r="R94" s="7" t="s">
        <v>10</v>
      </c>
      <c r="S94" s="7" t="str">
        <f t="shared" si="7"/>
        <v>E1/12/2</v>
      </c>
      <c r="T94" s="8" t="str">
        <f>IFERROR(__xludf.DUMMYFUNCTION("JOIN("""",Q94:S94)"),"800g-backend-leaf-u32/E1/12/2")</f>
        <v>800g-backend-leaf-u32/E1/12/2</v>
      </c>
      <c r="W94" s="6" t="s">
        <v>0</v>
      </c>
      <c r="X94" s="8" t="str">
        <f t="shared" si="8"/>
        <v>gpu-server-rc1-12/gpu-nic-6----800g-backend-leaf-u32/E1/12/2</v>
      </c>
    </row>
    <row r="95">
      <c r="A95" s="6" t="s">
        <v>6</v>
      </c>
      <c r="B95" s="8" t="str">
        <f t="shared" si="1"/>
        <v>800g-backend-leaf-u29</v>
      </c>
      <c r="C95" s="7"/>
      <c r="D95" s="6" t="s">
        <v>7</v>
      </c>
      <c r="E95" s="8" t="str">
        <f t="shared" si="2"/>
        <v>gpu-server-rc1-12</v>
      </c>
      <c r="F95" s="7"/>
      <c r="G95" s="6" t="s">
        <v>8</v>
      </c>
      <c r="H95" s="8" t="str">
        <f t="shared" si="3"/>
        <v>gpu-nic-7</v>
      </c>
      <c r="I95" s="6"/>
      <c r="J95" s="6" t="s">
        <v>3</v>
      </c>
      <c r="K95" s="7" t="str">
        <f t="shared" si="4"/>
        <v>gpu-server-rc1-12--gpu-nic-7--800g-backend-leaf-u29</v>
      </c>
      <c r="L95" s="6"/>
      <c r="M95" s="6" t="s">
        <v>1</v>
      </c>
      <c r="N95" s="8" t="str">
        <f t="shared" si="5"/>
        <v>gpu-server-rc1-12/gpu-nic-7</v>
      </c>
      <c r="P95" s="6" t="s">
        <v>9</v>
      </c>
      <c r="Q95" s="7" t="str">
        <f t="shared" si="6"/>
        <v>800g-backend-leaf-u29</v>
      </c>
      <c r="R95" s="7" t="s">
        <v>10</v>
      </c>
      <c r="S95" s="7" t="str">
        <f t="shared" si="7"/>
        <v>E1/12/1</v>
      </c>
      <c r="T95" s="8" t="str">
        <f>IFERROR(__xludf.DUMMYFUNCTION("JOIN("""",Q95:S95)"),"800g-backend-leaf-u29/E1/12/1")</f>
        <v>800g-backend-leaf-u29/E1/12/1</v>
      </c>
      <c r="W95" s="6" t="s">
        <v>0</v>
      </c>
      <c r="X95" s="8" t="str">
        <f t="shared" si="8"/>
        <v>gpu-server-rc1-12/gpu-nic-7----800g-backend-leaf-u29/E1/12/1</v>
      </c>
    </row>
    <row r="96">
      <c r="A96" s="6" t="s">
        <v>6</v>
      </c>
      <c r="B96" s="8" t="str">
        <f t="shared" si="1"/>
        <v>800g-backend-leaf-u29</v>
      </c>
      <c r="C96" s="7"/>
      <c r="D96" s="6" t="s">
        <v>7</v>
      </c>
      <c r="E96" s="8" t="str">
        <f t="shared" si="2"/>
        <v>gpu-server-rc1-12</v>
      </c>
      <c r="F96" s="7"/>
      <c r="G96" s="6" t="s">
        <v>8</v>
      </c>
      <c r="H96" s="8" t="str">
        <f t="shared" si="3"/>
        <v>gpu-nic-8</v>
      </c>
      <c r="I96" s="6"/>
      <c r="J96" s="6" t="s">
        <v>3</v>
      </c>
      <c r="K96" s="7" t="str">
        <f t="shared" si="4"/>
        <v>gpu-server-rc1-12--gpu-nic-8--800g-backend-leaf-u29</v>
      </c>
      <c r="L96" s="6"/>
      <c r="M96" s="6" t="s">
        <v>1</v>
      </c>
      <c r="N96" s="8" t="str">
        <f t="shared" si="5"/>
        <v>gpu-server-rc1-12/gpu-nic-8</v>
      </c>
      <c r="P96" s="6" t="s">
        <v>9</v>
      </c>
      <c r="Q96" s="7" t="str">
        <f t="shared" si="6"/>
        <v>800g-backend-leaf-u29</v>
      </c>
      <c r="R96" s="7" t="s">
        <v>10</v>
      </c>
      <c r="S96" s="7" t="str">
        <f t="shared" si="7"/>
        <v>E1/12/2</v>
      </c>
      <c r="T96" s="8" t="str">
        <f>IFERROR(__xludf.DUMMYFUNCTION("JOIN("""",Q96:S96)"),"800g-backend-leaf-u29/E1/12/2")</f>
        <v>800g-backend-leaf-u29/E1/12/2</v>
      </c>
      <c r="W96" s="6" t="s">
        <v>0</v>
      </c>
      <c r="X96" s="8" t="str">
        <f t="shared" si="8"/>
        <v>gpu-server-rc1-12/gpu-nic-8----800g-backend-leaf-u29/E1/12/2</v>
      </c>
    </row>
    <row r="97">
      <c r="A97" s="6" t="s">
        <v>6</v>
      </c>
      <c r="B97" s="8" t="str">
        <f t="shared" si="1"/>
        <v>800g-backend-leaf-u38</v>
      </c>
      <c r="C97" s="7"/>
      <c r="D97" s="6" t="s">
        <v>7</v>
      </c>
      <c r="E97" s="8" t="str">
        <f t="shared" si="2"/>
        <v>gpu-server-rc1-13</v>
      </c>
      <c r="F97" s="7"/>
      <c r="G97" s="6" t="s">
        <v>8</v>
      </c>
      <c r="H97" s="8" t="str">
        <f t="shared" si="3"/>
        <v>gpu-nic-1</v>
      </c>
      <c r="I97" s="6"/>
      <c r="J97" s="6" t="s">
        <v>3</v>
      </c>
      <c r="K97" s="7" t="str">
        <f t="shared" si="4"/>
        <v>gpu-server-rc1-13--gpu-nic-1--800g-backend-leaf-u38</v>
      </c>
      <c r="L97" s="6"/>
      <c r="M97" s="6" t="s">
        <v>1</v>
      </c>
      <c r="N97" s="8" t="str">
        <f t="shared" si="5"/>
        <v>gpu-server-rc1-13/gpu-nic-1</v>
      </c>
      <c r="P97" s="6" t="s">
        <v>9</v>
      </c>
      <c r="Q97" s="7" t="str">
        <f t="shared" si="6"/>
        <v>800g-backend-leaf-u38</v>
      </c>
      <c r="R97" s="7" t="s">
        <v>10</v>
      </c>
      <c r="S97" s="7" t="str">
        <f t="shared" si="7"/>
        <v>E1/13/1</v>
      </c>
      <c r="T97" s="8" t="str">
        <f>IFERROR(__xludf.DUMMYFUNCTION("JOIN("""",Q97:S97)"),"800g-backend-leaf-u38/E1/13/1")</f>
        <v>800g-backend-leaf-u38/E1/13/1</v>
      </c>
      <c r="W97" s="6" t="s">
        <v>0</v>
      </c>
      <c r="X97" s="8" t="str">
        <f t="shared" si="8"/>
        <v>gpu-server-rc1-13/gpu-nic-1----800g-backend-leaf-u38/E1/13/1</v>
      </c>
    </row>
    <row r="98">
      <c r="A98" s="6" t="s">
        <v>6</v>
      </c>
      <c r="B98" s="8" t="str">
        <f t="shared" si="1"/>
        <v>800g-backend-leaf-u38</v>
      </c>
      <c r="C98" s="7"/>
      <c r="D98" s="6" t="s">
        <v>7</v>
      </c>
      <c r="E98" s="8" t="str">
        <f t="shared" si="2"/>
        <v>gpu-server-rc1-13</v>
      </c>
      <c r="F98" s="7"/>
      <c r="G98" s="6" t="s">
        <v>8</v>
      </c>
      <c r="H98" s="8" t="str">
        <f t="shared" si="3"/>
        <v>gpu-nic-2</v>
      </c>
      <c r="I98" s="6"/>
      <c r="J98" s="6" t="s">
        <v>3</v>
      </c>
      <c r="K98" s="7" t="str">
        <f t="shared" si="4"/>
        <v>gpu-server-rc1-13--gpu-nic-2--800g-backend-leaf-u38</v>
      </c>
      <c r="L98" s="6"/>
      <c r="M98" s="6" t="s">
        <v>1</v>
      </c>
      <c r="N98" s="8" t="str">
        <f t="shared" si="5"/>
        <v>gpu-server-rc1-13/gpu-nic-2</v>
      </c>
      <c r="P98" s="6" t="s">
        <v>9</v>
      </c>
      <c r="Q98" s="7" t="str">
        <f t="shared" si="6"/>
        <v>800g-backend-leaf-u38</v>
      </c>
      <c r="R98" s="7" t="s">
        <v>10</v>
      </c>
      <c r="S98" s="7" t="str">
        <f t="shared" si="7"/>
        <v>E1/13/2</v>
      </c>
      <c r="T98" s="8" t="str">
        <f>IFERROR(__xludf.DUMMYFUNCTION("JOIN("""",Q98:S98)"),"800g-backend-leaf-u38/E1/13/2")</f>
        <v>800g-backend-leaf-u38/E1/13/2</v>
      </c>
      <c r="W98" s="6" t="s">
        <v>0</v>
      </c>
      <c r="X98" s="8" t="str">
        <f t="shared" si="8"/>
        <v>gpu-server-rc1-13/gpu-nic-2----800g-backend-leaf-u38/E1/13/2</v>
      </c>
    </row>
    <row r="99">
      <c r="A99" s="6" t="s">
        <v>6</v>
      </c>
      <c r="B99" s="8" t="str">
        <f t="shared" si="1"/>
        <v>800g-backend-leaf-u35</v>
      </c>
      <c r="C99" s="7"/>
      <c r="D99" s="6" t="s">
        <v>7</v>
      </c>
      <c r="E99" s="8" t="str">
        <f t="shared" si="2"/>
        <v>gpu-server-rc1-13</v>
      </c>
      <c r="F99" s="7"/>
      <c r="G99" s="6" t="s">
        <v>8</v>
      </c>
      <c r="H99" s="8" t="str">
        <f t="shared" si="3"/>
        <v>gpu-nic-3</v>
      </c>
      <c r="I99" s="6"/>
      <c r="J99" s="6" t="s">
        <v>3</v>
      </c>
      <c r="K99" s="7" t="str">
        <f t="shared" si="4"/>
        <v>gpu-server-rc1-13--gpu-nic-3--800g-backend-leaf-u35</v>
      </c>
      <c r="L99" s="6"/>
      <c r="M99" s="6" t="s">
        <v>1</v>
      </c>
      <c r="N99" s="8" t="str">
        <f t="shared" si="5"/>
        <v>gpu-server-rc1-13/gpu-nic-3</v>
      </c>
      <c r="P99" s="6" t="s">
        <v>9</v>
      </c>
      <c r="Q99" s="7" t="str">
        <f t="shared" si="6"/>
        <v>800g-backend-leaf-u35</v>
      </c>
      <c r="R99" s="7" t="s">
        <v>10</v>
      </c>
      <c r="S99" s="7" t="str">
        <f t="shared" si="7"/>
        <v>E1/13/1</v>
      </c>
      <c r="T99" s="8" t="str">
        <f>IFERROR(__xludf.DUMMYFUNCTION("JOIN("""",Q99:S99)"),"800g-backend-leaf-u35/E1/13/1")</f>
        <v>800g-backend-leaf-u35/E1/13/1</v>
      </c>
      <c r="W99" s="6" t="s">
        <v>0</v>
      </c>
      <c r="X99" s="8" t="str">
        <f t="shared" si="8"/>
        <v>gpu-server-rc1-13/gpu-nic-3----800g-backend-leaf-u35/E1/13/1</v>
      </c>
    </row>
    <row r="100">
      <c r="A100" s="6" t="s">
        <v>6</v>
      </c>
      <c r="B100" s="8" t="str">
        <f t="shared" si="1"/>
        <v>800g-backend-leaf-u35</v>
      </c>
      <c r="C100" s="7"/>
      <c r="D100" s="6" t="s">
        <v>7</v>
      </c>
      <c r="E100" s="8" t="str">
        <f t="shared" si="2"/>
        <v>gpu-server-rc1-13</v>
      </c>
      <c r="F100" s="7"/>
      <c r="G100" s="6" t="s">
        <v>8</v>
      </c>
      <c r="H100" s="8" t="str">
        <f t="shared" si="3"/>
        <v>gpu-nic-4</v>
      </c>
      <c r="I100" s="6"/>
      <c r="J100" s="6" t="s">
        <v>3</v>
      </c>
      <c r="K100" s="7" t="str">
        <f t="shared" si="4"/>
        <v>gpu-server-rc1-13--gpu-nic-4--800g-backend-leaf-u35</v>
      </c>
      <c r="L100" s="6"/>
      <c r="M100" s="6" t="s">
        <v>1</v>
      </c>
      <c r="N100" s="8" t="str">
        <f t="shared" si="5"/>
        <v>gpu-server-rc1-13/gpu-nic-4</v>
      </c>
      <c r="P100" s="6" t="s">
        <v>9</v>
      </c>
      <c r="Q100" s="7" t="str">
        <f t="shared" si="6"/>
        <v>800g-backend-leaf-u35</v>
      </c>
      <c r="R100" s="7" t="s">
        <v>10</v>
      </c>
      <c r="S100" s="7" t="str">
        <f t="shared" si="7"/>
        <v>E1/13/2</v>
      </c>
      <c r="T100" s="8" t="str">
        <f>IFERROR(__xludf.DUMMYFUNCTION("JOIN("""",Q100:S100)"),"800g-backend-leaf-u35/E1/13/2")</f>
        <v>800g-backend-leaf-u35/E1/13/2</v>
      </c>
      <c r="W100" s="6" t="s">
        <v>0</v>
      </c>
      <c r="X100" s="8" t="str">
        <f t="shared" si="8"/>
        <v>gpu-server-rc1-13/gpu-nic-4----800g-backend-leaf-u35/E1/13/2</v>
      </c>
    </row>
    <row r="101">
      <c r="A101" s="6" t="s">
        <v>6</v>
      </c>
      <c r="B101" s="8" t="str">
        <f t="shared" si="1"/>
        <v>800g-backend-leaf-u32</v>
      </c>
      <c r="C101" s="7"/>
      <c r="D101" s="6" t="s">
        <v>7</v>
      </c>
      <c r="E101" s="8" t="str">
        <f t="shared" si="2"/>
        <v>gpu-server-rc1-13</v>
      </c>
      <c r="F101" s="7"/>
      <c r="G101" s="6" t="s">
        <v>8</v>
      </c>
      <c r="H101" s="8" t="str">
        <f t="shared" si="3"/>
        <v>gpu-nic-5</v>
      </c>
      <c r="I101" s="6"/>
      <c r="J101" s="6" t="s">
        <v>3</v>
      </c>
      <c r="K101" s="7" t="str">
        <f t="shared" si="4"/>
        <v>gpu-server-rc1-13--gpu-nic-5--800g-backend-leaf-u32</v>
      </c>
      <c r="L101" s="6"/>
      <c r="M101" s="6" t="s">
        <v>1</v>
      </c>
      <c r="N101" s="8" t="str">
        <f t="shared" si="5"/>
        <v>gpu-server-rc1-13/gpu-nic-5</v>
      </c>
      <c r="P101" s="6" t="s">
        <v>9</v>
      </c>
      <c r="Q101" s="7" t="str">
        <f t="shared" si="6"/>
        <v>800g-backend-leaf-u32</v>
      </c>
      <c r="R101" s="7" t="s">
        <v>10</v>
      </c>
      <c r="S101" s="7" t="str">
        <f t="shared" si="7"/>
        <v>E1/13/1</v>
      </c>
      <c r="T101" s="8" t="str">
        <f>IFERROR(__xludf.DUMMYFUNCTION("JOIN("""",Q101:S101)"),"800g-backend-leaf-u32/E1/13/1")</f>
        <v>800g-backend-leaf-u32/E1/13/1</v>
      </c>
      <c r="W101" s="6" t="s">
        <v>0</v>
      </c>
      <c r="X101" s="8" t="str">
        <f t="shared" si="8"/>
        <v>gpu-server-rc1-13/gpu-nic-5----800g-backend-leaf-u32/E1/13/1</v>
      </c>
    </row>
    <row r="102">
      <c r="A102" s="6" t="s">
        <v>6</v>
      </c>
      <c r="B102" s="8" t="str">
        <f t="shared" si="1"/>
        <v>800g-backend-leaf-u32</v>
      </c>
      <c r="C102" s="7"/>
      <c r="D102" s="6" t="s">
        <v>7</v>
      </c>
      <c r="E102" s="8" t="str">
        <f t="shared" si="2"/>
        <v>gpu-server-rc1-13</v>
      </c>
      <c r="F102" s="7"/>
      <c r="G102" s="6" t="s">
        <v>8</v>
      </c>
      <c r="H102" s="8" t="str">
        <f t="shared" si="3"/>
        <v>gpu-nic-6</v>
      </c>
      <c r="I102" s="6"/>
      <c r="J102" s="6" t="s">
        <v>3</v>
      </c>
      <c r="K102" s="7" t="str">
        <f t="shared" si="4"/>
        <v>gpu-server-rc1-13--gpu-nic-6--800g-backend-leaf-u32</v>
      </c>
      <c r="L102" s="6"/>
      <c r="M102" s="6" t="s">
        <v>1</v>
      </c>
      <c r="N102" s="8" t="str">
        <f t="shared" si="5"/>
        <v>gpu-server-rc1-13/gpu-nic-6</v>
      </c>
      <c r="P102" s="6" t="s">
        <v>9</v>
      </c>
      <c r="Q102" s="7" t="str">
        <f t="shared" si="6"/>
        <v>800g-backend-leaf-u32</v>
      </c>
      <c r="R102" s="7" t="s">
        <v>10</v>
      </c>
      <c r="S102" s="7" t="str">
        <f t="shared" si="7"/>
        <v>E1/13/2</v>
      </c>
      <c r="T102" s="8" t="str">
        <f>IFERROR(__xludf.DUMMYFUNCTION("JOIN("""",Q102:S102)"),"800g-backend-leaf-u32/E1/13/2")</f>
        <v>800g-backend-leaf-u32/E1/13/2</v>
      </c>
      <c r="W102" s="6" t="s">
        <v>0</v>
      </c>
      <c r="X102" s="8" t="str">
        <f t="shared" si="8"/>
        <v>gpu-server-rc1-13/gpu-nic-6----800g-backend-leaf-u32/E1/13/2</v>
      </c>
    </row>
    <row r="103">
      <c r="A103" s="6" t="s">
        <v>6</v>
      </c>
      <c r="B103" s="8" t="str">
        <f t="shared" si="1"/>
        <v>800g-backend-leaf-u29</v>
      </c>
      <c r="C103" s="7"/>
      <c r="D103" s="6" t="s">
        <v>7</v>
      </c>
      <c r="E103" s="8" t="str">
        <f t="shared" si="2"/>
        <v>gpu-server-rc1-13</v>
      </c>
      <c r="F103" s="7"/>
      <c r="G103" s="6" t="s">
        <v>8</v>
      </c>
      <c r="H103" s="8" t="str">
        <f t="shared" si="3"/>
        <v>gpu-nic-7</v>
      </c>
      <c r="I103" s="6"/>
      <c r="J103" s="6" t="s">
        <v>3</v>
      </c>
      <c r="K103" s="7" t="str">
        <f t="shared" si="4"/>
        <v>gpu-server-rc1-13--gpu-nic-7--800g-backend-leaf-u29</v>
      </c>
      <c r="L103" s="6"/>
      <c r="M103" s="6" t="s">
        <v>1</v>
      </c>
      <c r="N103" s="8" t="str">
        <f t="shared" si="5"/>
        <v>gpu-server-rc1-13/gpu-nic-7</v>
      </c>
      <c r="P103" s="6" t="s">
        <v>9</v>
      </c>
      <c r="Q103" s="7" t="str">
        <f t="shared" si="6"/>
        <v>800g-backend-leaf-u29</v>
      </c>
      <c r="R103" s="7" t="s">
        <v>10</v>
      </c>
      <c r="S103" s="7" t="str">
        <f t="shared" si="7"/>
        <v>E1/13/1</v>
      </c>
      <c r="T103" s="8" t="str">
        <f>IFERROR(__xludf.DUMMYFUNCTION("JOIN("""",Q103:S103)"),"800g-backend-leaf-u29/E1/13/1")</f>
        <v>800g-backend-leaf-u29/E1/13/1</v>
      </c>
      <c r="W103" s="6" t="s">
        <v>0</v>
      </c>
      <c r="X103" s="8" t="str">
        <f t="shared" si="8"/>
        <v>gpu-server-rc1-13/gpu-nic-7----800g-backend-leaf-u29/E1/13/1</v>
      </c>
    </row>
    <row r="104">
      <c r="A104" s="6" t="s">
        <v>6</v>
      </c>
      <c r="B104" s="8" t="str">
        <f t="shared" si="1"/>
        <v>800g-backend-leaf-u29</v>
      </c>
      <c r="C104" s="7"/>
      <c r="D104" s="6" t="s">
        <v>7</v>
      </c>
      <c r="E104" s="8" t="str">
        <f t="shared" si="2"/>
        <v>gpu-server-rc1-13</v>
      </c>
      <c r="F104" s="7"/>
      <c r="G104" s="6" t="s">
        <v>8</v>
      </c>
      <c r="H104" s="8" t="str">
        <f t="shared" si="3"/>
        <v>gpu-nic-8</v>
      </c>
      <c r="I104" s="6"/>
      <c r="J104" s="6" t="s">
        <v>3</v>
      </c>
      <c r="K104" s="7" t="str">
        <f t="shared" si="4"/>
        <v>gpu-server-rc1-13--gpu-nic-8--800g-backend-leaf-u29</v>
      </c>
      <c r="L104" s="6"/>
      <c r="M104" s="6" t="s">
        <v>1</v>
      </c>
      <c r="N104" s="8" t="str">
        <f t="shared" si="5"/>
        <v>gpu-server-rc1-13/gpu-nic-8</v>
      </c>
      <c r="P104" s="6" t="s">
        <v>9</v>
      </c>
      <c r="Q104" s="7" t="str">
        <f t="shared" si="6"/>
        <v>800g-backend-leaf-u29</v>
      </c>
      <c r="R104" s="7" t="s">
        <v>10</v>
      </c>
      <c r="S104" s="7" t="str">
        <f t="shared" si="7"/>
        <v>E1/13/2</v>
      </c>
      <c r="T104" s="8" t="str">
        <f>IFERROR(__xludf.DUMMYFUNCTION("JOIN("""",Q104:S104)"),"800g-backend-leaf-u29/E1/13/2")</f>
        <v>800g-backend-leaf-u29/E1/13/2</v>
      </c>
      <c r="W104" s="6" t="s">
        <v>0</v>
      </c>
      <c r="X104" s="8" t="str">
        <f t="shared" si="8"/>
        <v>gpu-server-rc1-13/gpu-nic-8----800g-backend-leaf-u29/E1/13/2</v>
      </c>
    </row>
    <row r="105">
      <c r="A105" s="6" t="s">
        <v>6</v>
      </c>
      <c r="B105" s="8" t="str">
        <f t="shared" si="1"/>
        <v>800g-backend-leaf-u38</v>
      </c>
      <c r="C105" s="7"/>
      <c r="D105" s="6" t="s">
        <v>7</v>
      </c>
      <c r="E105" s="8" t="str">
        <f t="shared" si="2"/>
        <v>gpu-server-rc1-14</v>
      </c>
      <c r="F105" s="7"/>
      <c r="G105" s="6" t="s">
        <v>8</v>
      </c>
      <c r="H105" s="8" t="str">
        <f t="shared" si="3"/>
        <v>gpu-nic-1</v>
      </c>
      <c r="I105" s="6"/>
      <c r="J105" s="6" t="s">
        <v>3</v>
      </c>
      <c r="K105" s="7" t="str">
        <f t="shared" si="4"/>
        <v>gpu-server-rc1-14--gpu-nic-1--800g-backend-leaf-u38</v>
      </c>
      <c r="L105" s="6"/>
      <c r="M105" s="6" t="s">
        <v>1</v>
      </c>
      <c r="N105" s="8" t="str">
        <f t="shared" si="5"/>
        <v>gpu-server-rc1-14/gpu-nic-1</v>
      </c>
      <c r="P105" s="6" t="s">
        <v>9</v>
      </c>
      <c r="Q105" s="7" t="str">
        <f t="shared" si="6"/>
        <v>800g-backend-leaf-u38</v>
      </c>
      <c r="R105" s="7" t="s">
        <v>10</v>
      </c>
      <c r="S105" s="7" t="str">
        <f t="shared" si="7"/>
        <v>E1/14/1</v>
      </c>
      <c r="T105" s="8" t="str">
        <f>IFERROR(__xludf.DUMMYFUNCTION("JOIN("""",Q105:S105)"),"800g-backend-leaf-u38/E1/14/1")</f>
        <v>800g-backend-leaf-u38/E1/14/1</v>
      </c>
      <c r="W105" s="6" t="s">
        <v>0</v>
      </c>
      <c r="X105" s="8" t="str">
        <f t="shared" si="8"/>
        <v>gpu-server-rc1-14/gpu-nic-1----800g-backend-leaf-u38/E1/14/1</v>
      </c>
    </row>
    <row r="106">
      <c r="A106" s="6" t="s">
        <v>6</v>
      </c>
      <c r="B106" s="8" t="str">
        <f t="shared" si="1"/>
        <v>800g-backend-leaf-u38</v>
      </c>
      <c r="C106" s="7"/>
      <c r="D106" s="6" t="s">
        <v>7</v>
      </c>
      <c r="E106" s="8" t="str">
        <f t="shared" si="2"/>
        <v>gpu-server-rc1-14</v>
      </c>
      <c r="F106" s="7"/>
      <c r="G106" s="6" t="s">
        <v>8</v>
      </c>
      <c r="H106" s="8" t="str">
        <f t="shared" si="3"/>
        <v>gpu-nic-2</v>
      </c>
      <c r="I106" s="6"/>
      <c r="J106" s="6" t="s">
        <v>3</v>
      </c>
      <c r="K106" s="7" t="str">
        <f t="shared" si="4"/>
        <v>gpu-server-rc1-14--gpu-nic-2--800g-backend-leaf-u38</v>
      </c>
      <c r="L106" s="6"/>
      <c r="M106" s="6" t="s">
        <v>1</v>
      </c>
      <c r="N106" s="8" t="str">
        <f t="shared" si="5"/>
        <v>gpu-server-rc1-14/gpu-nic-2</v>
      </c>
      <c r="P106" s="6" t="s">
        <v>9</v>
      </c>
      <c r="Q106" s="7" t="str">
        <f t="shared" si="6"/>
        <v>800g-backend-leaf-u38</v>
      </c>
      <c r="R106" s="7" t="s">
        <v>10</v>
      </c>
      <c r="S106" s="7" t="str">
        <f t="shared" si="7"/>
        <v>E1/14/2</v>
      </c>
      <c r="T106" s="8" t="str">
        <f>IFERROR(__xludf.DUMMYFUNCTION("JOIN("""",Q106:S106)"),"800g-backend-leaf-u38/E1/14/2")</f>
        <v>800g-backend-leaf-u38/E1/14/2</v>
      </c>
      <c r="W106" s="6" t="s">
        <v>0</v>
      </c>
      <c r="X106" s="8" t="str">
        <f t="shared" si="8"/>
        <v>gpu-server-rc1-14/gpu-nic-2----800g-backend-leaf-u38/E1/14/2</v>
      </c>
    </row>
    <row r="107">
      <c r="A107" s="6" t="s">
        <v>6</v>
      </c>
      <c r="B107" s="8" t="str">
        <f t="shared" si="1"/>
        <v>800g-backend-leaf-u35</v>
      </c>
      <c r="C107" s="7"/>
      <c r="D107" s="6" t="s">
        <v>7</v>
      </c>
      <c r="E107" s="8" t="str">
        <f t="shared" si="2"/>
        <v>gpu-server-rc1-14</v>
      </c>
      <c r="F107" s="7"/>
      <c r="G107" s="6" t="s">
        <v>8</v>
      </c>
      <c r="H107" s="8" t="str">
        <f t="shared" si="3"/>
        <v>gpu-nic-3</v>
      </c>
      <c r="I107" s="6"/>
      <c r="J107" s="6" t="s">
        <v>3</v>
      </c>
      <c r="K107" s="7" t="str">
        <f t="shared" si="4"/>
        <v>gpu-server-rc1-14--gpu-nic-3--800g-backend-leaf-u35</v>
      </c>
      <c r="L107" s="6"/>
      <c r="M107" s="6" t="s">
        <v>1</v>
      </c>
      <c r="N107" s="8" t="str">
        <f t="shared" si="5"/>
        <v>gpu-server-rc1-14/gpu-nic-3</v>
      </c>
      <c r="P107" s="6" t="s">
        <v>9</v>
      </c>
      <c r="Q107" s="7" t="str">
        <f t="shared" si="6"/>
        <v>800g-backend-leaf-u35</v>
      </c>
      <c r="R107" s="7" t="s">
        <v>10</v>
      </c>
      <c r="S107" s="7" t="str">
        <f t="shared" si="7"/>
        <v>E1/14/1</v>
      </c>
      <c r="T107" s="8" t="str">
        <f>IFERROR(__xludf.DUMMYFUNCTION("JOIN("""",Q107:S107)"),"800g-backend-leaf-u35/E1/14/1")</f>
        <v>800g-backend-leaf-u35/E1/14/1</v>
      </c>
      <c r="W107" s="6" t="s">
        <v>0</v>
      </c>
      <c r="X107" s="8" t="str">
        <f t="shared" si="8"/>
        <v>gpu-server-rc1-14/gpu-nic-3----800g-backend-leaf-u35/E1/14/1</v>
      </c>
    </row>
    <row r="108">
      <c r="A108" s="6" t="s">
        <v>6</v>
      </c>
      <c r="B108" s="8" t="str">
        <f t="shared" si="1"/>
        <v>800g-backend-leaf-u35</v>
      </c>
      <c r="C108" s="7"/>
      <c r="D108" s="6" t="s">
        <v>7</v>
      </c>
      <c r="E108" s="8" t="str">
        <f t="shared" si="2"/>
        <v>gpu-server-rc1-14</v>
      </c>
      <c r="F108" s="7"/>
      <c r="G108" s="6" t="s">
        <v>8</v>
      </c>
      <c r="H108" s="8" t="str">
        <f t="shared" si="3"/>
        <v>gpu-nic-4</v>
      </c>
      <c r="I108" s="6"/>
      <c r="J108" s="6" t="s">
        <v>3</v>
      </c>
      <c r="K108" s="7" t="str">
        <f t="shared" si="4"/>
        <v>gpu-server-rc1-14--gpu-nic-4--800g-backend-leaf-u35</v>
      </c>
      <c r="L108" s="6"/>
      <c r="M108" s="6" t="s">
        <v>1</v>
      </c>
      <c r="N108" s="8" t="str">
        <f t="shared" si="5"/>
        <v>gpu-server-rc1-14/gpu-nic-4</v>
      </c>
      <c r="P108" s="6" t="s">
        <v>9</v>
      </c>
      <c r="Q108" s="7" t="str">
        <f t="shared" si="6"/>
        <v>800g-backend-leaf-u35</v>
      </c>
      <c r="R108" s="7" t="s">
        <v>10</v>
      </c>
      <c r="S108" s="7" t="str">
        <f t="shared" si="7"/>
        <v>E1/14/2</v>
      </c>
      <c r="T108" s="8" t="str">
        <f>IFERROR(__xludf.DUMMYFUNCTION("JOIN("""",Q108:S108)"),"800g-backend-leaf-u35/E1/14/2")</f>
        <v>800g-backend-leaf-u35/E1/14/2</v>
      </c>
      <c r="W108" s="6" t="s">
        <v>0</v>
      </c>
      <c r="X108" s="8" t="str">
        <f t="shared" si="8"/>
        <v>gpu-server-rc1-14/gpu-nic-4----800g-backend-leaf-u35/E1/14/2</v>
      </c>
    </row>
    <row r="109">
      <c r="A109" s="6" t="s">
        <v>6</v>
      </c>
      <c r="B109" s="8" t="str">
        <f t="shared" si="1"/>
        <v>800g-backend-leaf-u32</v>
      </c>
      <c r="C109" s="7"/>
      <c r="D109" s="6" t="s">
        <v>7</v>
      </c>
      <c r="E109" s="8" t="str">
        <f t="shared" si="2"/>
        <v>gpu-server-rc1-14</v>
      </c>
      <c r="F109" s="7"/>
      <c r="G109" s="6" t="s">
        <v>8</v>
      </c>
      <c r="H109" s="8" t="str">
        <f t="shared" si="3"/>
        <v>gpu-nic-5</v>
      </c>
      <c r="I109" s="6"/>
      <c r="J109" s="6" t="s">
        <v>3</v>
      </c>
      <c r="K109" s="7" t="str">
        <f t="shared" si="4"/>
        <v>gpu-server-rc1-14--gpu-nic-5--800g-backend-leaf-u32</v>
      </c>
      <c r="L109" s="6"/>
      <c r="M109" s="6" t="s">
        <v>1</v>
      </c>
      <c r="N109" s="8" t="str">
        <f t="shared" si="5"/>
        <v>gpu-server-rc1-14/gpu-nic-5</v>
      </c>
      <c r="P109" s="6" t="s">
        <v>9</v>
      </c>
      <c r="Q109" s="7" t="str">
        <f t="shared" si="6"/>
        <v>800g-backend-leaf-u32</v>
      </c>
      <c r="R109" s="7" t="s">
        <v>10</v>
      </c>
      <c r="S109" s="7" t="str">
        <f t="shared" si="7"/>
        <v>E1/14/1</v>
      </c>
      <c r="T109" s="8" t="str">
        <f>IFERROR(__xludf.DUMMYFUNCTION("JOIN("""",Q109:S109)"),"800g-backend-leaf-u32/E1/14/1")</f>
        <v>800g-backend-leaf-u32/E1/14/1</v>
      </c>
      <c r="W109" s="6" t="s">
        <v>0</v>
      </c>
      <c r="X109" s="8" t="str">
        <f t="shared" si="8"/>
        <v>gpu-server-rc1-14/gpu-nic-5----800g-backend-leaf-u32/E1/14/1</v>
      </c>
    </row>
    <row r="110">
      <c r="A110" s="6" t="s">
        <v>6</v>
      </c>
      <c r="B110" s="8" t="str">
        <f t="shared" si="1"/>
        <v>800g-backend-leaf-u32</v>
      </c>
      <c r="C110" s="7"/>
      <c r="D110" s="6" t="s">
        <v>7</v>
      </c>
      <c r="E110" s="8" t="str">
        <f t="shared" si="2"/>
        <v>gpu-server-rc1-14</v>
      </c>
      <c r="F110" s="7"/>
      <c r="G110" s="6" t="s">
        <v>8</v>
      </c>
      <c r="H110" s="8" t="str">
        <f t="shared" si="3"/>
        <v>gpu-nic-6</v>
      </c>
      <c r="I110" s="6"/>
      <c r="J110" s="6" t="s">
        <v>3</v>
      </c>
      <c r="K110" s="7" t="str">
        <f t="shared" si="4"/>
        <v>gpu-server-rc1-14--gpu-nic-6--800g-backend-leaf-u32</v>
      </c>
      <c r="L110" s="6"/>
      <c r="M110" s="6" t="s">
        <v>1</v>
      </c>
      <c r="N110" s="8" t="str">
        <f t="shared" si="5"/>
        <v>gpu-server-rc1-14/gpu-nic-6</v>
      </c>
      <c r="P110" s="6" t="s">
        <v>9</v>
      </c>
      <c r="Q110" s="7" t="str">
        <f t="shared" si="6"/>
        <v>800g-backend-leaf-u32</v>
      </c>
      <c r="R110" s="7" t="s">
        <v>10</v>
      </c>
      <c r="S110" s="7" t="str">
        <f t="shared" si="7"/>
        <v>E1/14/2</v>
      </c>
      <c r="T110" s="8" t="str">
        <f>IFERROR(__xludf.DUMMYFUNCTION("JOIN("""",Q110:S110)"),"800g-backend-leaf-u32/E1/14/2")</f>
        <v>800g-backend-leaf-u32/E1/14/2</v>
      </c>
      <c r="W110" s="6" t="s">
        <v>0</v>
      </c>
      <c r="X110" s="8" t="str">
        <f t="shared" si="8"/>
        <v>gpu-server-rc1-14/gpu-nic-6----800g-backend-leaf-u32/E1/14/2</v>
      </c>
    </row>
    <row r="111">
      <c r="A111" s="6" t="s">
        <v>6</v>
      </c>
      <c r="B111" s="8" t="str">
        <f t="shared" si="1"/>
        <v>800g-backend-leaf-u29</v>
      </c>
      <c r="C111" s="7"/>
      <c r="D111" s="6" t="s">
        <v>7</v>
      </c>
      <c r="E111" s="8" t="str">
        <f t="shared" si="2"/>
        <v>gpu-server-rc1-14</v>
      </c>
      <c r="F111" s="7"/>
      <c r="G111" s="6" t="s">
        <v>8</v>
      </c>
      <c r="H111" s="8" t="str">
        <f t="shared" si="3"/>
        <v>gpu-nic-7</v>
      </c>
      <c r="I111" s="6"/>
      <c r="J111" s="6" t="s">
        <v>3</v>
      </c>
      <c r="K111" s="7" t="str">
        <f t="shared" si="4"/>
        <v>gpu-server-rc1-14--gpu-nic-7--800g-backend-leaf-u29</v>
      </c>
      <c r="L111" s="6"/>
      <c r="M111" s="6" t="s">
        <v>1</v>
      </c>
      <c r="N111" s="8" t="str">
        <f t="shared" si="5"/>
        <v>gpu-server-rc1-14/gpu-nic-7</v>
      </c>
      <c r="P111" s="6" t="s">
        <v>9</v>
      </c>
      <c r="Q111" s="7" t="str">
        <f t="shared" si="6"/>
        <v>800g-backend-leaf-u29</v>
      </c>
      <c r="R111" s="7" t="s">
        <v>10</v>
      </c>
      <c r="S111" s="7" t="str">
        <f t="shared" si="7"/>
        <v>E1/14/1</v>
      </c>
      <c r="T111" s="8" t="str">
        <f>IFERROR(__xludf.DUMMYFUNCTION("JOIN("""",Q111:S111)"),"800g-backend-leaf-u29/E1/14/1")</f>
        <v>800g-backend-leaf-u29/E1/14/1</v>
      </c>
      <c r="W111" s="6" t="s">
        <v>0</v>
      </c>
      <c r="X111" s="8" t="str">
        <f t="shared" si="8"/>
        <v>gpu-server-rc1-14/gpu-nic-7----800g-backend-leaf-u29/E1/14/1</v>
      </c>
    </row>
    <row r="112">
      <c r="A112" s="6" t="s">
        <v>6</v>
      </c>
      <c r="B112" s="8" t="str">
        <f t="shared" si="1"/>
        <v>800g-backend-leaf-u29</v>
      </c>
      <c r="C112" s="7"/>
      <c r="D112" s="6" t="s">
        <v>7</v>
      </c>
      <c r="E112" s="8" t="str">
        <f t="shared" si="2"/>
        <v>gpu-server-rc1-14</v>
      </c>
      <c r="F112" s="7"/>
      <c r="G112" s="6" t="s">
        <v>8</v>
      </c>
      <c r="H112" s="8" t="str">
        <f t="shared" si="3"/>
        <v>gpu-nic-8</v>
      </c>
      <c r="I112" s="6"/>
      <c r="J112" s="6" t="s">
        <v>3</v>
      </c>
      <c r="K112" s="7" t="str">
        <f t="shared" si="4"/>
        <v>gpu-server-rc1-14--gpu-nic-8--800g-backend-leaf-u29</v>
      </c>
      <c r="L112" s="6"/>
      <c r="M112" s="6" t="s">
        <v>1</v>
      </c>
      <c r="N112" s="8" t="str">
        <f t="shared" si="5"/>
        <v>gpu-server-rc1-14/gpu-nic-8</v>
      </c>
      <c r="P112" s="6" t="s">
        <v>9</v>
      </c>
      <c r="Q112" s="7" t="str">
        <f t="shared" si="6"/>
        <v>800g-backend-leaf-u29</v>
      </c>
      <c r="R112" s="7" t="s">
        <v>10</v>
      </c>
      <c r="S112" s="7" t="str">
        <f t="shared" si="7"/>
        <v>E1/14/2</v>
      </c>
      <c r="T112" s="8" t="str">
        <f>IFERROR(__xludf.DUMMYFUNCTION("JOIN("""",Q112:S112)"),"800g-backend-leaf-u29/E1/14/2")</f>
        <v>800g-backend-leaf-u29/E1/14/2</v>
      </c>
      <c r="W112" s="6" t="s">
        <v>0</v>
      </c>
      <c r="X112" s="8" t="str">
        <f t="shared" si="8"/>
        <v>gpu-server-rc1-14/gpu-nic-8----800g-backend-leaf-u29/E1/14/2</v>
      </c>
    </row>
    <row r="113">
      <c r="A113" s="6" t="s">
        <v>6</v>
      </c>
      <c r="B113" s="8" t="str">
        <f t="shared" si="1"/>
        <v>800g-backend-leaf-u38</v>
      </c>
      <c r="C113" s="7"/>
      <c r="D113" s="6" t="s">
        <v>7</v>
      </c>
      <c r="E113" s="8" t="str">
        <f t="shared" si="2"/>
        <v>gpu-server-rc1-15</v>
      </c>
      <c r="F113" s="7"/>
      <c r="G113" s="6" t="s">
        <v>8</v>
      </c>
      <c r="H113" s="8" t="str">
        <f t="shared" si="3"/>
        <v>gpu-nic-1</v>
      </c>
      <c r="I113" s="6"/>
      <c r="J113" s="6" t="s">
        <v>3</v>
      </c>
      <c r="K113" s="7" t="str">
        <f t="shared" si="4"/>
        <v>gpu-server-rc1-15--gpu-nic-1--800g-backend-leaf-u38</v>
      </c>
      <c r="L113" s="6"/>
      <c r="M113" s="6" t="s">
        <v>1</v>
      </c>
      <c r="N113" s="8" t="str">
        <f t="shared" si="5"/>
        <v>gpu-server-rc1-15/gpu-nic-1</v>
      </c>
      <c r="P113" s="6" t="s">
        <v>9</v>
      </c>
      <c r="Q113" s="7" t="str">
        <f t="shared" si="6"/>
        <v>800g-backend-leaf-u38</v>
      </c>
      <c r="R113" s="7" t="s">
        <v>10</v>
      </c>
      <c r="S113" s="7" t="str">
        <f t="shared" si="7"/>
        <v>E1/15/1</v>
      </c>
      <c r="T113" s="8" t="str">
        <f>IFERROR(__xludf.DUMMYFUNCTION("JOIN("""",Q113:S113)"),"800g-backend-leaf-u38/E1/15/1")</f>
        <v>800g-backend-leaf-u38/E1/15/1</v>
      </c>
      <c r="W113" s="6" t="s">
        <v>0</v>
      </c>
      <c r="X113" s="8" t="str">
        <f t="shared" si="8"/>
        <v>gpu-server-rc1-15/gpu-nic-1----800g-backend-leaf-u38/E1/15/1</v>
      </c>
    </row>
    <row r="114">
      <c r="A114" s="6" t="s">
        <v>6</v>
      </c>
      <c r="B114" s="8" t="str">
        <f t="shared" si="1"/>
        <v>800g-backend-leaf-u38</v>
      </c>
      <c r="C114" s="7"/>
      <c r="D114" s="6" t="s">
        <v>7</v>
      </c>
      <c r="E114" s="8" t="str">
        <f t="shared" si="2"/>
        <v>gpu-server-rc1-15</v>
      </c>
      <c r="F114" s="7"/>
      <c r="G114" s="6" t="s">
        <v>8</v>
      </c>
      <c r="H114" s="8" t="str">
        <f t="shared" si="3"/>
        <v>gpu-nic-2</v>
      </c>
      <c r="I114" s="6"/>
      <c r="J114" s="6" t="s">
        <v>3</v>
      </c>
      <c r="K114" s="7" t="str">
        <f t="shared" si="4"/>
        <v>gpu-server-rc1-15--gpu-nic-2--800g-backend-leaf-u38</v>
      </c>
      <c r="L114" s="6"/>
      <c r="M114" s="6" t="s">
        <v>1</v>
      </c>
      <c r="N114" s="8" t="str">
        <f t="shared" si="5"/>
        <v>gpu-server-rc1-15/gpu-nic-2</v>
      </c>
      <c r="P114" s="6" t="s">
        <v>9</v>
      </c>
      <c r="Q114" s="7" t="str">
        <f t="shared" si="6"/>
        <v>800g-backend-leaf-u38</v>
      </c>
      <c r="R114" s="7" t="s">
        <v>10</v>
      </c>
      <c r="S114" s="7" t="str">
        <f t="shared" si="7"/>
        <v>E1/15/2</v>
      </c>
      <c r="T114" s="8" t="str">
        <f>IFERROR(__xludf.DUMMYFUNCTION("JOIN("""",Q114:S114)"),"800g-backend-leaf-u38/E1/15/2")</f>
        <v>800g-backend-leaf-u38/E1/15/2</v>
      </c>
      <c r="W114" s="6" t="s">
        <v>0</v>
      </c>
      <c r="X114" s="8" t="str">
        <f t="shared" si="8"/>
        <v>gpu-server-rc1-15/gpu-nic-2----800g-backend-leaf-u38/E1/15/2</v>
      </c>
    </row>
    <row r="115">
      <c r="A115" s="6" t="s">
        <v>6</v>
      </c>
      <c r="B115" s="8" t="str">
        <f t="shared" si="1"/>
        <v>800g-backend-leaf-u35</v>
      </c>
      <c r="C115" s="7"/>
      <c r="D115" s="6" t="s">
        <v>7</v>
      </c>
      <c r="E115" s="8" t="str">
        <f t="shared" si="2"/>
        <v>gpu-server-rc1-15</v>
      </c>
      <c r="F115" s="7"/>
      <c r="G115" s="6" t="s">
        <v>8</v>
      </c>
      <c r="H115" s="8" t="str">
        <f t="shared" si="3"/>
        <v>gpu-nic-3</v>
      </c>
      <c r="I115" s="6"/>
      <c r="J115" s="6" t="s">
        <v>3</v>
      </c>
      <c r="K115" s="7" t="str">
        <f t="shared" si="4"/>
        <v>gpu-server-rc1-15--gpu-nic-3--800g-backend-leaf-u35</v>
      </c>
      <c r="L115" s="6"/>
      <c r="M115" s="6" t="s">
        <v>1</v>
      </c>
      <c r="N115" s="8" t="str">
        <f t="shared" si="5"/>
        <v>gpu-server-rc1-15/gpu-nic-3</v>
      </c>
      <c r="P115" s="6" t="s">
        <v>9</v>
      </c>
      <c r="Q115" s="7" t="str">
        <f t="shared" si="6"/>
        <v>800g-backend-leaf-u35</v>
      </c>
      <c r="R115" s="7" t="s">
        <v>10</v>
      </c>
      <c r="S115" s="7" t="str">
        <f t="shared" si="7"/>
        <v>E1/15/1</v>
      </c>
      <c r="T115" s="8" t="str">
        <f>IFERROR(__xludf.DUMMYFUNCTION("JOIN("""",Q115:S115)"),"800g-backend-leaf-u35/E1/15/1")</f>
        <v>800g-backend-leaf-u35/E1/15/1</v>
      </c>
      <c r="W115" s="6" t="s">
        <v>0</v>
      </c>
      <c r="X115" s="8" t="str">
        <f t="shared" si="8"/>
        <v>gpu-server-rc1-15/gpu-nic-3----800g-backend-leaf-u35/E1/15/1</v>
      </c>
    </row>
    <row r="116">
      <c r="A116" s="6" t="s">
        <v>6</v>
      </c>
      <c r="B116" s="8" t="str">
        <f t="shared" si="1"/>
        <v>800g-backend-leaf-u35</v>
      </c>
      <c r="C116" s="7"/>
      <c r="D116" s="6" t="s">
        <v>7</v>
      </c>
      <c r="E116" s="8" t="str">
        <f t="shared" si="2"/>
        <v>gpu-server-rc1-15</v>
      </c>
      <c r="F116" s="7"/>
      <c r="G116" s="6" t="s">
        <v>8</v>
      </c>
      <c r="H116" s="8" t="str">
        <f t="shared" si="3"/>
        <v>gpu-nic-4</v>
      </c>
      <c r="I116" s="6"/>
      <c r="J116" s="6" t="s">
        <v>3</v>
      </c>
      <c r="K116" s="7" t="str">
        <f t="shared" si="4"/>
        <v>gpu-server-rc1-15--gpu-nic-4--800g-backend-leaf-u35</v>
      </c>
      <c r="L116" s="6"/>
      <c r="M116" s="6" t="s">
        <v>1</v>
      </c>
      <c r="N116" s="8" t="str">
        <f t="shared" si="5"/>
        <v>gpu-server-rc1-15/gpu-nic-4</v>
      </c>
      <c r="P116" s="6" t="s">
        <v>9</v>
      </c>
      <c r="Q116" s="7" t="str">
        <f t="shared" si="6"/>
        <v>800g-backend-leaf-u35</v>
      </c>
      <c r="R116" s="7" t="s">
        <v>10</v>
      </c>
      <c r="S116" s="7" t="str">
        <f t="shared" si="7"/>
        <v>E1/15/2</v>
      </c>
      <c r="T116" s="8" t="str">
        <f>IFERROR(__xludf.DUMMYFUNCTION("JOIN("""",Q116:S116)"),"800g-backend-leaf-u35/E1/15/2")</f>
        <v>800g-backend-leaf-u35/E1/15/2</v>
      </c>
      <c r="W116" s="6" t="s">
        <v>0</v>
      </c>
      <c r="X116" s="8" t="str">
        <f t="shared" si="8"/>
        <v>gpu-server-rc1-15/gpu-nic-4----800g-backend-leaf-u35/E1/15/2</v>
      </c>
    </row>
    <row r="117">
      <c r="A117" s="6" t="s">
        <v>6</v>
      </c>
      <c r="B117" s="8" t="str">
        <f t="shared" si="1"/>
        <v>800g-backend-leaf-u32</v>
      </c>
      <c r="C117" s="7"/>
      <c r="D117" s="6" t="s">
        <v>7</v>
      </c>
      <c r="E117" s="8" t="str">
        <f t="shared" si="2"/>
        <v>gpu-server-rc1-15</v>
      </c>
      <c r="F117" s="7"/>
      <c r="G117" s="6" t="s">
        <v>8</v>
      </c>
      <c r="H117" s="8" t="str">
        <f t="shared" si="3"/>
        <v>gpu-nic-5</v>
      </c>
      <c r="I117" s="6"/>
      <c r="J117" s="6" t="s">
        <v>3</v>
      </c>
      <c r="K117" s="7" t="str">
        <f t="shared" si="4"/>
        <v>gpu-server-rc1-15--gpu-nic-5--800g-backend-leaf-u32</v>
      </c>
      <c r="L117" s="6"/>
      <c r="M117" s="6" t="s">
        <v>1</v>
      </c>
      <c r="N117" s="8" t="str">
        <f t="shared" si="5"/>
        <v>gpu-server-rc1-15/gpu-nic-5</v>
      </c>
      <c r="P117" s="6" t="s">
        <v>9</v>
      </c>
      <c r="Q117" s="7" t="str">
        <f t="shared" si="6"/>
        <v>800g-backend-leaf-u32</v>
      </c>
      <c r="R117" s="7" t="s">
        <v>10</v>
      </c>
      <c r="S117" s="7" t="str">
        <f t="shared" si="7"/>
        <v>E1/15/1</v>
      </c>
      <c r="T117" s="8" t="str">
        <f>IFERROR(__xludf.DUMMYFUNCTION("JOIN("""",Q117:S117)"),"800g-backend-leaf-u32/E1/15/1")</f>
        <v>800g-backend-leaf-u32/E1/15/1</v>
      </c>
      <c r="W117" s="6" t="s">
        <v>0</v>
      </c>
      <c r="X117" s="8" t="str">
        <f t="shared" si="8"/>
        <v>gpu-server-rc1-15/gpu-nic-5----800g-backend-leaf-u32/E1/15/1</v>
      </c>
    </row>
    <row r="118">
      <c r="A118" s="6" t="s">
        <v>6</v>
      </c>
      <c r="B118" s="8" t="str">
        <f t="shared" si="1"/>
        <v>800g-backend-leaf-u32</v>
      </c>
      <c r="C118" s="7"/>
      <c r="D118" s="6" t="s">
        <v>7</v>
      </c>
      <c r="E118" s="8" t="str">
        <f t="shared" si="2"/>
        <v>gpu-server-rc1-15</v>
      </c>
      <c r="F118" s="7"/>
      <c r="G118" s="6" t="s">
        <v>8</v>
      </c>
      <c r="H118" s="8" t="str">
        <f t="shared" si="3"/>
        <v>gpu-nic-6</v>
      </c>
      <c r="I118" s="6"/>
      <c r="J118" s="6" t="s">
        <v>3</v>
      </c>
      <c r="K118" s="7" t="str">
        <f t="shared" si="4"/>
        <v>gpu-server-rc1-15--gpu-nic-6--800g-backend-leaf-u32</v>
      </c>
      <c r="L118" s="6"/>
      <c r="M118" s="6" t="s">
        <v>1</v>
      </c>
      <c r="N118" s="8" t="str">
        <f t="shared" si="5"/>
        <v>gpu-server-rc1-15/gpu-nic-6</v>
      </c>
      <c r="P118" s="6" t="s">
        <v>9</v>
      </c>
      <c r="Q118" s="7" t="str">
        <f t="shared" si="6"/>
        <v>800g-backend-leaf-u32</v>
      </c>
      <c r="R118" s="7" t="s">
        <v>10</v>
      </c>
      <c r="S118" s="7" t="str">
        <f t="shared" si="7"/>
        <v>E1/15/2</v>
      </c>
      <c r="T118" s="8" t="str">
        <f>IFERROR(__xludf.DUMMYFUNCTION("JOIN("""",Q118:S118)"),"800g-backend-leaf-u32/E1/15/2")</f>
        <v>800g-backend-leaf-u32/E1/15/2</v>
      </c>
      <c r="W118" s="6" t="s">
        <v>0</v>
      </c>
      <c r="X118" s="8" t="str">
        <f t="shared" si="8"/>
        <v>gpu-server-rc1-15/gpu-nic-6----800g-backend-leaf-u32/E1/15/2</v>
      </c>
    </row>
    <row r="119">
      <c r="A119" s="6" t="s">
        <v>6</v>
      </c>
      <c r="B119" s="8" t="str">
        <f t="shared" si="1"/>
        <v>800g-backend-leaf-u29</v>
      </c>
      <c r="C119" s="7"/>
      <c r="D119" s="6" t="s">
        <v>7</v>
      </c>
      <c r="E119" s="8" t="str">
        <f t="shared" si="2"/>
        <v>gpu-server-rc1-15</v>
      </c>
      <c r="F119" s="7"/>
      <c r="G119" s="6" t="s">
        <v>8</v>
      </c>
      <c r="H119" s="8" t="str">
        <f t="shared" si="3"/>
        <v>gpu-nic-7</v>
      </c>
      <c r="I119" s="6"/>
      <c r="J119" s="6" t="s">
        <v>3</v>
      </c>
      <c r="K119" s="7" t="str">
        <f t="shared" si="4"/>
        <v>gpu-server-rc1-15--gpu-nic-7--800g-backend-leaf-u29</v>
      </c>
      <c r="L119" s="6"/>
      <c r="M119" s="6" t="s">
        <v>1</v>
      </c>
      <c r="N119" s="8" t="str">
        <f t="shared" si="5"/>
        <v>gpu-server-rc1-15/gpu-nic-7</v>
      </c>
      <c r="P119" s="6" t="s">
        <v>9</v>
      </c>
      <c r="Q119" s="7" t="str">
        <f t="shared" si="6"/>
        <v>800g-backend-leaf-u29</v>
      </c>
      <c r="R119" s="7" t="s">
        <v>10</v>
      </c>
      <c r="S119" s="7" t="str">
        <f t="shared" si="7"/>
        <v>E1/15/1</v>
      </c>
      <c r="T119" s="8" t="str">
        <f>IFERROR(__xludf.DUMMYFUNCTION("JOIN("""",Q119:S119)"),"800g-backend-leaf-u29/E1/15/1")</f>
        <v>800g-backend-leaf-u29/E1/15/1</v>
      </c>
      <c r="W119" s="6" t="s">
        <v>0</v>
      </c>
      <c r="X119" s="8" t="str">
        <f t="shared" si="8"/>
        <v>gpu-server-rc1-15/gpu-nic-7----800g-backend-leaf-u29/E1/15/1</v>
      </c>
    </row>
    <row r="120">
      <c r="A120" s="6" t="s">
        <v>6</v>
      </c>
      <c r="B120" s="8" t="str">
        <f t="shared" si="1"/>
        <v>800g-backend-leaf-u29</v>
      </c>
      <c r="C120" s="7"/>
      <c r="D120" s="6" t="s">
        <v>7</v>
      </c>
      <c r="E120" s="8" t="str">
        <f t="shared" si="2"/>
        <v>gpu-server-rc1-15</v>
      </c>
      <c r="F120" s="7"/>
      <c r="G120" s="6" t="s">
        <v>8</v>
      </c>
      <c r="H120" s="8" t="str">
        <f t="shared" si="3"/>
        <v>gpu-nic-8</v>
      </c>
      <c r="I120" s="6"/>
      <c r="J120" s="6" t="s">
        <v>3</v>
      </c>
      <c r="K120" s="7" t="str">
        <f t="shared" si="4"/>
        <v>gpu-server-rc1-15--gpu-nic-8--800g-backend-leaf-u29</v>
      </c>
      <c r="L120" s="6"/>
      <c r="M120" s="6" t="s">
        <v>1</v>
      </c>
      <c r="N120" s="8" t="str">
        <f t="shared" si="5"/>
        <v>gpu-server-rc1-15/gpu-nic-8</v>
      </c>
      <c r="P120" s="6" t="s">
        <v>9</v>
      </c>
      <c r="Q120" s="7" t="str">
        <f t="shared" si="6"/>
        <v>800g-backend-leaf-u29</v>
      </c>
      <c r="R120" s="7" t="s">
        <v>10</v>
      </c>
      <c r="S120" s="7" t="str">
        <f t="shared" si="7"/>
        <v>E1/15/2</v>
      </c>
      <c r="T120" s="8" t="str">
        <f>IFERROR(__xludf.DUMMYFUNCTION("JOIN("""",Q120:S120)"),"800g-backend-leaf-u29/E1/15/2")</f>
        <v>800g-backend-leaf-u29/E1/15/2</v>
      </c>
      <c r="W120" s="6" t="s">
        <v>0</v>
      </c>
      <c r="X120" s="8" t="str">
        <f t="shared" si="8"/>
        <v>gpu-server-rc1-15/gpu-nic-8----800g-backend-leaf-u29/E1/15/2</v>
      </c>
    </row>
    <row r="121">
      <c r="A121" s="6" t="s">
        <v>6</v>
      </c>
      <c r="B121" s="8" t="str">
        <f t="shared" si="1"/>
        <v>800g-backend-leaf-u38</v>
      </c>
      <c r="C121" s="7"/>
      <c r="D121" s="6" t="s">
        <v>7</v>
      </c>
      <c r="E121" s="8" t="str">
        <f t="shared" si="2"/>
        <v>gpu-server-rc1-16</v>
      </c>
      <c r="F121" s="7"/>
      <c r="G121" s="6" t="s">
        <v>8</v>
      </c>
      <c r="H121" s="8" t="str">
        <f t="shared" si="3"/>
        <v>gpu-nic-1</v>
      </c>
      <c r="I121" s="6"/>
      <c r="J121" s="6" t="s">
        <v>3</v>
      </c>
      <c r="K121" s="7" t="str">
        <f t="shared" si="4"/>
        <v>gpu-server-rc1-16--gpu-nic-1--800g-backend-leaf-u38</v>
      </c>
      <c r="L121" s="6"/>
      <c r="M121" s="6" t="s">
        <v>1</v>
      </c>
      <c r="N121" s="8" t="str">
        <f t="shared" si="5"/>
        <v>gpu-server-rc1-16/gpu-nic-1</v>
      </c>
      <c r="P121" s="6" t="s">
        <v>9</v>
      </c>
      <c r="Q121" s="7" t="str">
        <f t="shared" si="6"/>
        <v>800g-backend-leaf-u38</v>
      </c>
      <c r="R121" s="7" t="s">
        <v>10</v>
      </c>
      <c r="S121" s="7" t="str">
        <f t="shared" si="7"/>
        <v>E1/16/1</v>
      </c>
      <c r="T121" s="8" t="str">
        <f>IFERROR(__xludf.DUMMYFUNCTION("JOIN("""",Q121:S121)"),"800g-backend-leaf-u38/E1/16/1")</f>
        <v>800g-backend-leaf-u38/E1/16/1</v>
      </c>
      <c r="W121" s="6" t="s">
        <v>0</v>
      </c>
      <c r="X121" s="8" t="str">
        <f t="shared" si="8"/>
        <v>gpu-server-rc1-16/gpu-nic-1----800g-backend-leaf-u38/E1/16/1</v>
      </c>
    </row>
    <row r="122">
      <c r="A122" s="6" t="s">
        <v>6</v>
      </c>
      <c r="B122" s="8" t="str">
        <f t="shared" si="1"/>
        <v>800g-backend-leaf-u38</v>
      </c>
      <c r="C122" s="7"/>
      <c r="D122" s="6" t="s">
        <v>7</v>
      </c>
      <c r="E122" s="8" t="str">
        <f t="shared" si="2"/>
        <v>gpu-server-rc1-16</v>
      </c>
      <c r="F122" s="7"/>
      <c r="G122" s="6" t="s">
        <v>8</v>
      </c>
      <c r="H122" s="8" t="str">
        <f t="shared" si="3"/>
        <v>gpu-nic-2</v>
      </c>
      <c r="I122" s="6"/>
      <c r="J122" s="6" t="s">
        <v>3</v>
      </c>
      <c r="K122" s="7" t="str">
        <f t="shared" si="4"/>
        <v>gpu-server-rc1-16--gpu-nic-2--800g-backend-leaf-u38</v>
      </c>
      <c r="L122" s="6"/>
      <c r="M122" s="6" t="s">
        <v>1</v>
      </c>
      <c r="N122" s="8" t="str">
        <f t="shared" si="5"/>
        <v>gpu-server-rc1-16/gpu-nic-2</v>
      </c>
      <c r="P122" s="6" t="s">
        <v>9</v>
      </c>
      <c r="Q122" s="7" t="str">
        <f t="shared" si="6"/>
        <v>800g-backend-leaf-u38</v>
      </c>
      <c r="R122" s="7" t="s">
        <v>10</v>
      </c>
      <c r="S122" s="7" t="str">
        <f t="shared" si="7"/>
        <v>E1/16/2</v>
      </c>
      <c r="T122" s="8" t="str">
        <f>IFERROR(__xludf.DUMMYFUNCTION("JOIN("""",Q122:S122)"),"800g-backend-leaf-u38/E1/16/2")</f>
        <v>800g-backend-leaf-u38/E1/16/2</v>
      </c>
      <c r="W122" s="6" t="s">
        <v>0</v>
      </c>
      <c r="X122" s="8" t="str">
        <f t="shared" si="8"/>
        <v>gpu-server-rc1-16/gpu-nic-2----800g-backend-leaf-u38/E1/16/2</v>
      </c>
    </row>
    <row r="123">
      <c r="A123" s="6" t="s">
        <v>6</v>
      </c>
      <c r="B123" s="8" t="str">
        <f t="shared" si="1"/>
        <v>800g-backend-leaf-u35</v>
      </c>
      <c r="C123" s="7"/>
      <c r="D123" s="6" t="s">
        <v>7</v>
      </c>
      <c r="E123" s="8" t="str">
        <f t="shared" si="2"/>
        <v>gpu-server-rc1-16</v>
      </c>
      <c r="F123" s="7"/>
      <c r="G123" s="6" t="s">
        <v>8</v>
      </c>
      <c r="H123" s="8" t="str">
        <f t="shared" si="3"/>
        <v>gpu-nic-3</v>
      </c>
      <c r="I123" s="6"/>
      <c r="J123" s="6" t="s">
        <v>3</v>
      </c>
      <c r="K123" s="7" t="str">
        <f t="shared" si="4"/>
        <v>gpu-server-rc1-16--gpu-nic-3--800g-backend-leaf-u35</v>
      </c>
      <c r="L123" s="6"/>
      <c r="M123" s="6" t="s">
        <v>1</v>
      </c>
      <c r="N123" s="8" t="str">
        <f t="shared" si="5"/>
        <v>gpu-server-rc1-16/gpu-nic-3</v>
      </c>
      <c r="P123" s="6" t="s">
        <v>9</v>
      </c>
      <c r="Q123" s="7" t="str">
        <f t="shared" si="6"/>
        <v>800g-backend-leaf-u35</v>
      </c>
      <c r="R123" s="7" t="s">
        <v>10</v>
      </c>
      <c r="S123" s="7" t="str">
        <f t="shared" si="7"/>
        <v>E1/16/1</v>
      </c>
      <c r="T123" s="8" t="str">
        <f>IFERROR(__xludf.DUMMYFUNCTION("JOIN("""",Q123:S123)"),"800g-backend-leaf-u35/E1/16/1")</f>
        <v>800g-backend-leaf-u35/E1/16/1</v>
      </c>
      <c r="W123" s="6" t="s">
        <v>0</v>
      </c>
      <c r="X123" s="8" t="str">
        <f t="shared" si="8"/>
        <v>gpu-server-rc1-16/gpu-nic-3----800g-backend-leaf-u35/E1/16/1</v>
      </c>
    </row>
    <row r="124">
      <c r="A124" s="6" t="s">
        <v>6</v>
      </c>
      <c r="B124" s="8" t="str">
        <f t="shared" si="1"/>
        <v>800g-backend-leaf-u35</v>
      </c>
      <c r="C124" s="7"/>
      <c r="D124" s="6" t="s">
        <v>7</v>
      </c>
      <c r="E124" s="8" t="str">
        <f t="shared" si="2"/>
        <v>gpu-server-rc1-16</v>
      </c>
      <c r="F124" s="7"/>
      <c r="G124" s="6" t="s">
        <v>8</v>
      </c>
      <c r="H124" s="8" t="str">
        <f t="shared" si="3"/>
        <v>gpu-nic-4</v>
      </c>
      <c r="I124" s="6"/>
      <c r="J124" s="6" t="s">
        <v>3</v>
      </c>
      <c r="K124" s="7" t="str">
        <f t="shared" si="4"/>
        <v>gpu-server-rc1-16--gpu-nic-4--800g-backend-leaf-u35</v>
      </c>
      <c r="L124" s="6"/>
      <c r="M124" s="6" t="s">
        <v>1</v>
      </c>
      <c r="N124" s="8" t="str">
        <f t="shared" si="5"/>
        <v>gpu-server-rc1-16/gpu-nic-4</v>
      </c>
      <c r="P124" s="6" t="s">
        <v>9</v>
      </c>
      <c r="Q124" s="7" t="str">
        <f t="shared" si="6"/>
        <v>800g-backend-leaf-u35</v>
      </c>
      <c r="R124" s="7" t="s">
        <v>10</v>
      </c>
      <c r="S124" s="7" t="str">
        <f t="shared" si="7"/>
        <v>E1/16/2</v>
      </c>
      <c r="T124" s="8" t="str">
        <f>IFERROR(__xludf.DUMMYFUNCTION("JOIN("""",Q124:S124)"),"800g-backend-leaf-u35/E1/16/2")</f>
        <v>800g-backend-leaf-u35/E1/16/2</v>
      </c>
      <c r="W124" s="6" t="s">
        <v>0</v>
      </c>
      <c r="X124" s="8" t="str">
        <f t="shared" si="8"/>
        <v>gpu-server-rc1-16/gpu-nic-4----800g-backend-leaf-u35/E1/16/2</v>
      </c>
    </row>
    <row r="125">
      <c r="A125" s="6" t="s">
        <v>6</v>
      </c>
      <c r="B125" s="8" t="str">
        <f t="shared" si="1"/>
        <v>800g-backend-leaf-u32</v>
      </c>
      <c r="C125" s="7"/>
      <c r="D125" s="6" t="s">
        <v>7</v>
      </c>
      <c r="E125" s="8" t="str">
        <f t="shared" si="2"/>
        <v>gpu-server-rc1-16</v>
      </c>
      <c r="F125" s="7"/>
      <c r="G125" s="6" t="s">
        <v>8</v>
      </c>
      <c r="H125" s="8" t="str">
        <f t="shared" si="3"/>
        <v>gpu-nic-5</v>
      </c>
      <c r="I125" s="6"/>
      <c r="J125" s="6" t="s">
        <v>3</v>
      </c>
      <c r="K125" s="7" t="str">
        <f t="shared" si="4"/>
        <v>gpu-server-rc1-16--gpu-nic-5--800g-backend-leaf-u32</v>
      </c>
      <c r="L125" s="6"/>
      <c r="M125" s="6" t="s">
        <v>1</v>
      </c>
      <c r="N125" s="8" t="str">
        <f t="shared" si="5"/>
        <v>gpu-server-rc1-16/gpu-nic-5</v>
      </c>
      <c r="P125" s="6" t="s">
        <v>9</v>
      </c>
      <c r="Q125" s="7" t="str">
        <f t="shared" si="6"/>
        <v>800g-backend-leaf-u32</v>
      </c>
      <c r="R125" s="7" t="s">
        <v>10</v>
      </c>
      <c r="S125" s="7" t="str">
        <f t="shared" si="7"/>
        <v>E1/16/1</v>
      </c>
      <c r="T125" s="8" t="str">
        <f>IFERROR(__xludf.DUMMYFUNCTION("JOIN("""",Q125:S125)"),"800g-backend-leaf-u32/E1/16/1")</f>
        <v>800g-backend-leaf-u32/E1/16/1</v>
      </c>
      <c r="W125" s="6" t="s">
        <v>0</v>
      </c>
      <c r="X125" s="8" t="str">
        <f t="shared" si="8"/>
        <v>gpu-server-rc1-16/gpu-nic-5----800g-backend-leaf-u32/E1/16/1</v>
      </c>
    </row>
    <row r="126">
      <c r="A126" s="6" t="s">
        <v>6</v>
      </c>
      <c r="B126" s="8" t="str">
        <f t="shared" si="1"/>
        <v>800g-backend-leaf-u32</v>
      </c>
      <c r="C126" s="7"/>
      <c r="D126" s="6" t="s">
        <v>7</v>
      </c>
      <c r="E126" s="8" t="str">
        <f t="shared" si="2"/>
        <v>gpu-server-rc1-16</v>
      </c>
      <c r="F126" s="7"/>
      <c r="G126" s="6" t="s">
        <v>8</v>
      </c>
      <c r="H126" s="8" t="str">
        <f t="shared" si="3"/>
        <v>gpu-nic-6</v>
      </c>
      <c r="I126" s="6"/>
      <c r="J126" s="6" t="s">
        <v>3</v>
      </c>
      <c r="K126" s="7" t="str">
        <f t="shared" si="4"/>
        <v>gpu-server-rc1-16--gpu-nic-6--800g-backend-leaf-u32</v>
      </c>
      <c r="L126" s="6"/>
      <c r="M126" s="6" t="s">
        <v>1</v>
      </c>
      <c r="N126" s="8" t="str">
        <f t="shared" si="5"/>
        <v>gpu-server-rc1-16/gpu-nic-6</v>
      </c>
      <c r="P126" s="6" t="s">
        <v>9</v>
      </c>
      <c r="Q126" s="7" t="str">
        <f t="shared" si="6"/>
        <v>800g-backend-leaf-u32</v>
      </c>
      <c r="R126" s="7" t="s">
        <v>10</v>
      </c>
      <c r="S126" s="7" t="str">
        <f t="shared" si="7"/>
        <v>E1/16/2</v>
      </c>
      <c r="T126" s="8" t="str">
        <f>IFERROR(__xludf.DUMMYFUNCTION("JOIN("""",Q126:S126)"),"800g-backend-leaf-u32/E1/16/2")</f>
        <v>800g-backend-leaf-u32/E1/16/2</v>
      </c>
      <c r="W126" s="6" t="s">
        <v>0</v>
      </c>
      <c r="X126" s="8" t="str">
        <f t="shared" si="8"/>
        <v>gpu-server-rc1-16/gpu-nic-6----800g-backend-leaf-u32/E1/16/2</v>
      </c>
    </row>
    <row r="127">
      <c r="A127" s="6" t="s">
        <v>6</v>
      </c>
      <c r="B127" s="8" t="str">
        <f t="shared" si="1"/>
        <v>800g-backend-leaf-u29</v>
      </c>
      <c r="C127" s="7"/>
      <c r="D127" s="6" t="s">
        <v>7</v>
      </c>
      <c r="E127" s="8" t="str">
        <f t="shared" si="2"/>
        <v>gpu-server-rc1-16</v>
      </c>
      <c r="F127" s="7"/>
      <c r="G127" s="6" t="s">
        <v>8</v>
      </c>
      <c r="H127" s="8" t="str">
        <f t="shared" si="3"/>
        <v>gpu-nic-7</v>
      </c>
      <c r="I127" s="6"/>
      <c r="J127" s="6" t="s">
        <v>3</v>
      </c>
      <c r="K127" s="7" t="str">
        <f t="shared" si="4"/>
        <v>gpu-server-rc1-16--gpu-nic-7--800g-backend-leaf-u29</v>
      </c>
      <c r="L127" s="6"/>
      <c r="M127" s="6" t="s">
        <v>1</v>
      </c>
      <c r="N127" s="8" t="str">
        <f t="shared" si="5"/>
        <v>gpu-server-rc1-16/gpu-nic-7</v>
      </c>
      <c r="P127" s="6" t="s">
        <v>9</v>
      </c>
      <c r="Q127" s="7" t="str">
        <f t="shared" si="6"/>
        <v>800g-backend-leaf-u29</v>
      </c>
      <c r="R127" s="7" t="s">
        <v>10</v>
      </c>
      <c r="S127" s="7" t="str">
        <f t="shared" si="7"/>
        <v>E1/16/1</v>
      </c>
      <c r="T127" s="8" t="str">
        <f>IFERROR(__xludf.DUMMYFUNCTION("JOIN("""",Q127:S127)"),"800g-backend-leaf-u29/E1/16/1")</f>
        <v>800g-backend-leaf-u29/E1/16/1</v>
      </c>
      <c r="W127" s="6" t="s">
        <v>0</v>
      </c>
      <c r="X127" s="8" t="str">
        <f t="shared" si="8"/>
        <v>gpu-server-rc1-16/gpu-nic-7----800g-backend-leaf-u29/E1/16/1</v>
      </c>
    </row>
    <row r="128">
      <c r="A128" s="6" t="s">
        <v>6</v>
      </c>
      <c r="B128" s="8" t="str">
        <f t="shared" si="1"/>
        <v>800g-backend-leaf-u29</v>
      </c>
      <c r="C128" s="7"/>
      <c r="D128" s="6" t="s">
        <v>7</v>
      </c>
      <c r="E128" s="8" t="str">
        <f t="shared" si="2"/>
        <v>gpu-server-rc1-16</v>
      </c>
      <c r="F128" s="7"/>
      <c r="G128" s="6" t="s">
        <v>8</v>
      </c>
      <c r="H128" s="8" t="str">
        <f t="shared" si="3"/>
        <v>gpu-nic-8</v>
      </c>
      <c r="I128" s="6"/>
      <c r="J128" s="6" t="s">
        <v>3</v>
      </c>
      <c r="K128" s="7" t="str">
        <f t="shared" si="4"/>
        <v>gpu-server-rc1-16--gpu-nic-8--800g-backend-leaf-u29</v>
      </c>
      <c r="L128" s="6"/>
      <c r="M128" s="6" t="s">
        <v>1</v>
      </c>
      <c r="N128" s="8" t="str">
        <f t="shared" si="5"/>
        <v>gpu-server-rc1-16/gpu-nic-8</v>
      </c>
      <c r="P128" s="6" t="s">
        <v>9</v>
      </c>
      <c r="Q128" s="7" t="str">
        <f t="shared" si="6"/>
        <v>800g-backend-leaf-u29</v>
      </c>
      <c r="R128" s="7" t="s">
        <v>10</v>
      </c>
      <c r="S128" s="7" t="str">
        <f t="shared" si="7"/>
        <v>E1/16/2</v>
      </c>
      <c r="T128" s="8" t="str">
        <f>IFERROR(__xludf.DUMMYFUNCTION("JOIN("""",Q128:S128)"),"800g-backend-leaf-u29/E1/16/2")</f>
        <v>800g-backend-leaf-u29/E1/16/2</v>
      </c>
      <c r="W128" s="6" t="s">
        <v>0</v>
      </c>
      <c r="X128" s="8" t="str">
        <f t="shared" si="8"/>
        <v>gpu-server-rc1-16/gpu-nic-8----800g-backend-leaf-u29/E1/16/2</v>
      </c>
    </row>
    <row r="129">
      <c r="A129" s="6" t="s">
        <v>6</v>
      </c>
      <c r="B129" s="8" t="str">
        <f t="shared" si="1"/>
        <v>800g-backend-leaf-u38</v>
      </c>
      <c r="C129" s="7"/>
      <c r="D129" s="6" t="s">
        <v>7</v>
      </c>
      <c r="E129" s="8" t="str">
        <f t="shared" si="2"/>
        <v>gpu-server-rc1-17</v>
      </c>
      <c r="F129" s="7"/>
      <c r="G129" s="6" t="s">
        <v>8</v>
      </c>
      <c r="H129" s="8" t="str">
        <f t="shared" si="3"/>
        <v>gpu-nic-1</v>
      </c>
      <c r="I129" s="6"/>
      <c r="J129" s="6" t="s">
        <v>3</v>
      </c>
      <c r="K129" s="7" t="str">
        <f t="shared" si="4"/>
        <v>gpu-server-rc1-17--gpu-nic-1--800g-backend-leaf-u38</v>
      </c>
      <c r="L129" s="6"/>
      <c r="M129" s="6" t="s">
        <v>1</v>
      </c>
      <c r="N129" s="8" t="str">
        <f t="shared" si="5"/>
        <v>gpu-server-rc1-17/gpu-nic-1</v>
      </c>
      <c r="P129" s="6" t="s">
        <v>9</v>
      </c>
      <c r="Q129" s="7" t="str">
        <f t="shared" si="6"/>
        <v>800g-backend-leaf-u38</v>
      </c>
      <c r="R129" s="7" t="s">
        <v>10</v>
      </c>
      <c r="S129" s="7" t="str">
        <f t="shared" si="7"/>
        <v>E1/17/1</v>
      </c>
      <c r="T129" s="8" t="str">
        <f>IFERROR(__xludf.DUMMYFUNCTION("JOIN("""",Q129:S129)"),"800g-backend-leaf-u38/E1/17/1")</f>
        <v>800g-backend-leaf-u38/E1/17/1</v>
      </c>
      <c r="W129" s="6" t="s">
        <v>0</v>
      </c>
      <c r="X129" s="8" t="str">
        <f t="shared" si="8"/>
        <v>gpu-server-rc1-17/gpu-nic-1----800g-backend-leaf-u38/E1/17/1</v>
      </c>
    </row>
    <row r="130">
      <c r="A130" s="6" t="s">
        <v>6</v>
      </c>
      <c r="B130" s="8" t="str">
        <f t="shared" si="1"/>
        <v>800g-backend-leaf-u38</v>
      </c>
      <c r="C130" s="7"/>
      <c r="D130" s="6" t="s">
        <v>7</v>
      </c>
      <c r="E130" s="8" t="str">
        <f t="shared" si="2"/>
        <v>gpu-server-rc1-17</v>
      </c>
      <c r="F130" s="7"/>
      <c r="G130" s="6" t="s">
        <v>8</v>
      </c>
      <c r="H130" s="8" t="str">
        <f t="shared" si="3"/>
        <v>gpu-nic-2</v>
      </c>
      <c r="I130" s="6"/>
      <c r="J130" s="6" t="s">
        <v>3</v>
      </c>
      <c r="K130" s="7" t="str">
        <f t="shared" si="4"/>
        <v>gpu-server-rc1-17--gpu-nic-2--800g-backend-leaf-u38</v>
      </c>
      <c r="L130" s="6"/>
      <c r="M130" s="6" t="s">
        <v>1</v>
      </c>
      <c r="N130" s="8" t="str">
        <f t="shared" si="5"/>
        <v>gpu-server-rc1-17/gpu-nic-2</v>
      </c>
      <c r="P130" s="6" t="s">
        <v>9</v>
      </c>
      <c r="Q130" s="7" t="str">
        <f t="shared" si="6"/>
        <v>800g-backend-leaf-u38</v>
      </c>
      <c r="R130" s="7" t="s">
        <v>10</v>
      </c>
      <c r="S130" s="7" t="str">
        <f t="shared" si="7"/>
        <v>E1/17/2</v>
      </c>
      <c r="T130" s="8" t="str">
        <f>IFERROR(__xludf.DUMMYFUNCTION("JOIN("""",Q130:S130)"),"800g-backend-leaf-u38/E1/17/2")</f>
        <v>800g-backend-leaf-u38/E1/17/2</v>
      </c>
      <c r="W130" s="6" t="s">
        <v>0</v>
      </c>
      <c r="X130" s="8" t="str">
        <f t="shared" si="8"/>
        <v>gpu-server-rc1-17/gpu-nic-2----800g-backend-leaf-u38/E1/17/2</v>
      </c>
    </row>
    <row r="131">
      <c r="A131" s="6" t="s">
        <v>6</v>
      </c>
      <c r="B131" s="8" t="str">
        <f t="shared" si="1"/>
        <v>800g-backend-leaf-u35</v>
      </c>
      <c r="C131" s="7"/>
      <c r="D131" s="6" t="s">
        <v>7</v>
      </c>
      <c r="E131" s="8" t="str">
        <f t="shared" si="2"/>
        <v>gpu-server-rc1-17</v>
      </c>
      <c r="F131" s="7"/>
      <c r="G131" s="6" t="s">
        <v>8</v>
      </c>
      <c r="H131" s="8" t="str">
        <f t="shared" si="3"/>
        <v>gpu-nic-3</v>
      </c>
      <c r="I131" s="6"/>
      <c r="J131" s="6" t="s">
        <v>3</v>
      </c>
      <c r="K131" s="7" t="str">
        <f t="shared" si="4"/>
        <v>gpu-server-rc1-17--gpu-nic-3--800g-backend-leaf-u35</v>
      </c>
      <c r="L131" s="6"/>
      <c r="M131" s="6" t="s">
        <v>1</v>
      </c>
      <c r="N131" s="8" t="str">
        <f t="shared" si="5"/>
        <v>gpu-server-rc1-17/gpu-nic-3</v>
      </c>
      <c r="P131" s="6" t="s">
        <v>9</v>
      </c>
      <c r="Q131" s="7" t="str">
        <f t="shared" si="6"/>
        <v>800g-backend-leaf-u35</v>
      </c>
      <c r="R131" s="7" t="s">
        <v>10</v>
      </c>
      <c r="S131" s="7" t="str">
        <f t="shared" si="7"/>
        <v>E1/17/1</v>
      </c>
      <c r="T131" s="8" t="str">
        <f>IFERROR(__xludf.DUMMYFUNCTION("JOIN("""",Q131:S131)"),"800g-backend-leaf-u35/E1/17/1")</f>
        <v>800g-backend-leaf-u35/E1/17/1</v>
      </c>
      <c r="W131" s="6" t="s">
        <v>0</v>
      </c>
      <c r="X131" s="8" t="str">
        <f t="shared" si="8"/>
        <v>gpu-server-rc1-17/gpu-nic-3----800g-backend-leaf-u35/E1/17/1</v>
      </c>
    </row>
    <row r="132">
      <c r="A132" s="6" t="s">
        <v>6</v>
      </c>
      <c r="B132" s="8" t="str">
        <f t="shared" si="1"/>
        <v>800g-backend-leaf-u35</v>
      </c>
      <c r="C132" s="7"/>
      <c r="D132" s="6" t="s">
        <v>7</v>
      </c>
      <c r="E132" s="8" t="str">
        <f t="shared" si="2"/>
        <v>gpu-server-rc1-17</v>
      </c>
      <c r="F132" s="7"/>
      <c r="G132" s="6" t="s">
        <v>8</v>
      </c>
      <c r="H132" s="8" t="str">
        <f t="shared" si="3"/>
        <v>gpu-nic-4</v>
      </c>
      <c r="I132" s="6"/>
      <c r="J132" s="6" t="s">
        <v>3</v>
      </c>
      <c r="K132" s="7" t="str">
        <f t="shared" si="4"/>
        <v>gpu-server-rc1-17--gpu-nic-4--800g-backend-leaf-u35</v>
      </c>
      <c r="L132" s="6"/>
      <c r="M132" s="6" t="s">
        <v>1</v>
      </c>
      <c r="N132" s="8" t="str">
        <f t="shared" si="5"/>
        <v>gpu-server-rc1-17/gpu-nic-4</v>
      </c>
      <c r="P132" s="6" t="s">
        <v>9</v>
      </c>
      <c r="Q132" s="7" t="str">
        <f t="shared" si="6"/>
        <v>800g-backend-leaf-u35</v>
      </c>
      <c r="R132" s="7" t="s">
        <v>10</v>
      </c>
      <c r="S132" s="7" t="str">
        <f t="shared" si="7"/>
        <v>E1/17/2</v>
      </c>
      <c r="T132" s="8" t="str">
        <f>IFERROR(__xludf.DUMMYFUNCTION("JOIN("""",Q132:S132)"),"800g-backend-leaf-u35/E1/17/2")</f>
        <v>800g-backend-leaf-u35/E1/17/2</v>
      </c>
      <c r="W132" s="6" t="s">
        <v>0</v>
      </c>
      <c r="X132" s="8" t="str">
        <f t="shared" si="8"/>
        <v>gpu-server-rc1-17/gpu-nic-4----800g-backend-leaf-u35/E1/17/2</v>
      </c>
    </row>
    <row r="133">
      <c r="A133" s="6" t="s">
        <v>6</v>
      </c>
      <c r="B133" s="8" t="str">
        <f t="shared" si="1"/>
        <v>800g-backend-leaf-u32</v>
      </c>
      <c r="C133" s="7"/>
      <c r="D133" s="6" t="s">
        <v>7</v>
      </c>
      <c r="E133" s="8" t="str">
        <f t="shared" si="2"/>
        <v>gpu-server-rc1-17</v>
      </c>
      <c r="F133" s="7"/>
      <c r="G133" s="6" t="s">
        <v>8</v>
      </c>
      <c r="H133" s="8" t="str">
        <f t="shared" si="3"/>
        <v>gpu-nic-5</v>
      </c>
      <c r="I133" s="6"/>
      <c r="J133" s="6" t="s">
        <v>3</v>
      </c>
      <c r="K133" s="7" t="str">
        <f t="shared" si="4"/>
        <v>gpu-server-rc1-17--gpu-nic-5--800g-backend-leaf-u32</v>
      </c>
      <c r="L133" s="6"/>
      <c r="M133" s="6" t="s">
        <v>1</v>
      </c>
      <c r="N133" s="8" t="str">
        <f t="shared" si="5"/>
        <v>gpu-server-rc1-17/gpu-nic-5</v>
      </c>
      <c r="P133" s="6" t="s">
        <v>9</v>
      </c>
      <c r="Q133" s="7" t="str">
        <f t="shared" si="6"/>
        <v>800g-backend-leaf-u32</v>
      </c>
      <c r="R133" s="7" t="s">
        <v>10</v>
      </c>
      <c r="S133" s="7" t="str">
        <f t="shared" si="7"/>
        <v>E1/17/1</v>
      </c>
      <c r="T133" s="8" t="str">
        <f>IFERROR(__xludf.DUMMYFUNCTION("JOIN("""",Q133:S133)"),"800g-backend-leaf-u32/E1/17/1")</f>
        <v>800g-backend-leaf-u32/E1/17/1</v>
      </c>
      <c r="W133" s="6" t="s">
        <v>0</v>
      </c>
      <c r="X133" s="8" t="str">
        <f t="shared" si="8"/>
        <v>gpu-server-rc1-17/gpu-nic-5----800g-backend-leaf-u32/E1/17/1</v>
      </c>
    </row>
    <row r="134">
      <c r="A134" s="6" t="s">
        <v>6</v>
      </c>
      <c r="B134" s="8" t="str">
        <f t="shared" si="1"/>
        <v>800g-backend-leaf-u32</v>
      </c>
      <c r="C134" s="7"/>
      <c r="D134" s="6" t="s">
        <v>7</v>
      </c>
      <c r="E134" s="8" t="str">
        <f t="shared" si="2"/>
        <v>gpu-server-rc1-17</v>
      </c>
      <c r="F134" s="7"/>
      <c r="G134" s="6" t="s">
        <v>8</v>
      </c>
      <c r="H134" s="8" t="str">
        <f t="shared" si="3"/>
        <v>gpu-nic-6</v>
      </c>
      <c r="I134" s="6"/>
      <c r="J134" s="6" t="s">
        <v>3</v>
      </c>
      <c r="K134" s="7" t="str">
        <f t="shared" si="4"/>
        <v>gpu-server-rc1-17--gpu-nic-6--800g-backend-leaf-u32</v>
      </c>
      <c r="L134" s="6"/>
      <c r="M134" s="6" t="s">
        <v>1</v>
      </c>
      <c r="N134" s="8" t="str">
        <f t="shared" si="5"/>
        <v>gpu-server-rc1-17/gpu-nic-6</v>
      </c>
      <c r="P134" s="6" t="s">
        <v>9</v>
      </c>
      <c r="Q134" s="7" t="str">
        <f t="shared" si="6"/>
        <v>800g-backend-leaf-u32</v>
      </c>
      <c r="R134" s="7" t="s">
        <v>10</v>
      </c>
      <c r="S134" s="7" t="str">
        <f t="shared" si="7"/>
        <v>E1/17/2</v>
      </c>
      <c r="T134" s="8" t="str">
        <f>IFERROR(__xludf.DUMMYFUNCTION("JOIN("""",Q134:S134)"),"800g-backend-leaf-u32/E1/17/2")</f>
        <v>800g-backend-leaf-u32/E1/17/2</v>
      </c>
      <c r="W134" s="6" t="s">
        <v>0</v>
      </c>
      <c r="X134" s="8" t="str">
        <f t="shared" si="8"/>
        <v>gpu-server-rc1-17/gpu-nic-6----800g-backend-leaf-u32/E1/17/2</v>
      </c>
    </row>
    <row r="135">
      <c r="A135" s="6" t="s">
        <v>6</v>
      </c>
      <c r="B135" s="8" t="str">
        <f t="shared" si="1"/>
        <v>800g-backend-leaf-u29</v>
      </c>
      <c r="C135" s="7"/>
      <c r="D135" s="6" t="s">
        <v>7</v>
      </c>
      <c r="E135" s="8" t="str">
        <f t="shared" si="2"/>
        <v>gpu-server-rc1-17</v>
      </c>
      <c r="F135" s="7"/>
      <c r="G135" s="6" t="s">
        <v>8</v>
      </c>
      <c r="H135" s="8" t="str">
        <f t="shared" si="3"/>
        <v>gpu-nic-7</v>
      </c>
      <c r="I135" s="6"/>
      <c r="J135" s="6" t="s">
        <v>3</v>
      </c>
      <c r="K135" s="7" t="str">
        <f t="shared" si="4"/>
        <v>gpu-server-rc1-17--gpu-nic-7--800g-backend-leaf-u29</v>
      </c>
      <c r="L135" s="6"/>
      <c r="M135" s="6" t="s">
        <v>1</v>
      </c>
      <c r="N135" s="8" t="str">
        <f t="shared" si="5"/>
        <v>gpu-server-rc1-17/gpu-nic-7</v>
      </c>
      <c r="P135" s="6" t="s">
        <v>9</v>
      </c>
      <c r="Q135" s="7" t="str">
        <f t="shared" si="6"/>
        <v>800g-backend-leaf-u29</v>
      </c>
      <c r="R135" s="7" t="s">
        <v>10</v>
      </c>
      <c r="S135" s="7" t="str">
        <f t="shared" si="7"/>
        <v>E1/17/1</v>
      </c>
      <c r="T135" s="8" t="str">
        <f>IFERROR(__xludf.DUMMYFUNCTION("JOIN("""",Q135:S135)"),"800g-backend-leaf-u29/E1/17/1")</f>
        <v>800g-backend-leaf-u29/E1/17/1</v>
      </c>
      <c r="W135" s="6" t="s">
        <v>0</v>
      </c>
      <c r="X135" s="8" t="str">
        <f t="shared" si="8"/>
        <v>gpu-server-rc1-17/gpu-nic-7----800g-backend-leaf-u29/E1/17/1</v>
      </c>
    </row>
    <row r="136">
      <c r="A136" s="6" t="s">
        <v>6</v>
      </c>
      <c r="B136" s="8" t="str">
        <f t="shared" si="1"/>
        <v>800g-backend-leaf-u29</v>
      </c>
      <c r="C136" s="7"/>
      <c r="D136" s="6" t="s">
        <v>7</v>
      </c>
      <c r="E136" s="8" t="str">
        <f t="shared" si="2"/>
        <v>gpu-server-rc1-17</v>
      </c>
      <c r="F136" s="7"/>
      <c r="G136" s="6" t="s">
        <v>8</v>
      </c>
      <c r="H136" s="8" t="str">
        <f t="shared" si="3"/>
        <v>gpu-nic-8</v>
      </c>
      <c r="I136" s="6"/>
      <c r="J136" s="6" t="s">
        <v>3</v>
      </c>
      <c r="K136" s="7" t="str">
        <f t="shared" si="4"/>
        <v>gpu-server-rc1-17--gpu-nic-8--800g-backend-leaf-u29</v>
      </c>
      <c r="L136" s="6"/>
      <c r="M136" s="6" t="s">
        <v>1</v>
      </c>
      <c r="N136" s="8" t="str">
        <f t="shared" si="5"/>
        <v>gpu-server-rc1-17/gpu-nic-8</v>
      </c>
      <c r="P136" s="6" t="s">
        <v>9</v>
      </c>
      <c r="Q136" s="7" t="str">
        <f t="shared" si="6"/>
        <v>800g-backend-leaf-u29</v>
      </c>
      <c r="R136" s="7" t="s">
        <v>10</v>
      </c>
      <c r="S136" s="7" t="str">
        <f t="shared" si="7"/>
        <v>E1/17/2</v>
      </c>
      <c r="T136" s="8" t="str">
        <f>IFERROR(__xludf.DUMMYFUNCTION("JOIN("""",Q136:S136)"),"800g-backend-leaf-u29/E1/17/2")</f>
        <v>800g-backend-leaf-u29/E1/17/2</v>
      </c>
      <c r="W136" s="6" t="s">
        <v>0</v>
      </c>
      <c r="X136" s="8" t="str">
        <f t="shared" si="8"/>
        <v>gpu-server-rc1-17/gpu-nic-8----800g-backend-leaf-u29/E1/17/2</v>
      </c>
    </row>
    <row r="137">
      <c r="A137" s="6" t="s">
        <v>6</v>
      </c>
      <c r="B137" s="8" t="str">
        <f t="shared" si="1"/>
        <v>800g-backend-leaf-u38</v>
      </c>
      <c r="C137" s="7"/>
      <c r="D137" s="6" t="s">
        <v>7</v>
      </c>
      <c r="E137" s="8" t="str">
        <f t="shared" si="2"/>
        <v>gpu-server-rc1-18</v>
      </c>
      <c r="F137" s="7"/>
      <c r="G137" s="6" t="s">
        <v>8</v>
      </c>
      <c r="H137" s="8" t="str">
        <f t="shared" si="3"/>
        <v>gpu-nic-1</v>
      </c>
      <c r="I137" s="6"/>
      <c r="J137" s="6" t="s">
        <v>3</v>
      </c>
      <c r="K137" s="7" t="str">
        <f t="shared" si="4"/>
        <v>gpu-server-rc1-18--gpu-nic-1--800g-backend-leaf-u38</v>
      </c>
      <c r="L137" s="6"/>
      <c r="M137" s="6" t="s">
        <v>1</v>
      </c>
      <c r="N137" s="8" t="str">
        <f t="shared" si="5"/>
        <v>gpu-server-rc1-18/gpu-nic-1</v>
      </c>
      <c r="P137" s="6" t="s">
        <v>9</v>
      </c>
      <c r="Q137" s="7" t="str">
        <f t="shared" si="6"/>
        <v>800g-backend-leaf-u38</v>
      </c>
      <c r="R137" s="7" t="s">
        <v>10</v>
      </c>
      <c r="S137" s="7" t="str">
        <f t="shared" si="7"/>
        <v>E1/18/1</v>
      </c>
      <c r="T137" s="8" t="str">
        <f>IFERROR(__xludf.DUMMYFUNCTION("JOIN("""",Q137:S137)"),"800g-backend-leaf-u38/E1/18/1")</f>
        <v>800g-backend-leaf-u38/E1/18/1</v>
      </c>
      <c r="W137" s="6" t="s">
        <v>0</v>
      </c>
      <c r="X137" s="8" t="str">
        <f t="shared" si="8"/>
        <v>gpu-server-rc1-18/gpu-nic-1----800g-backend-leaf-u38/E1/18/1</v>
      </c>
    </row>
    <row r="138">
      <c r="A138" s="6" t="s">
        <v>6</v>
      </c>
      <c r="B138" s="8" t="str">
        <f t="shared" si="1"/>
        <v>800g-backend-leaf-u38</v>
      </c>
      <c r="C138" s="7"/>
      <c r="D138" s="6" t="s">
        <v>7</v>
      </c>
      <c r="E138" s="8" t="str">
        <f t="shared" si="2"/>
        <v>gpu-server-rc1-18</v>
      </c>
      <c r="F138" s="7"/>
      <c r="G138" s="6" t="s">
        <v>8</v>
      </c>
      <c r="H138" s="8" t="str">
        <f t="shared" si="3"/>
        <v>gpu-nic-2</v>
      </c>
      <c r="I138" s="6"/>
      <c r="J138" s="6" t="s">
        <v>3</v>
      </c>
      <c r="K138" s="7" t="str">
        <f t="shared" si="4"/>
        <v>gpu-server-rc1-18--gpu-nic-2--800g-backend-leaf-u38</v>
      </c>
      <c r="L138" s="6"/>
      <c r="M138" s="6" t="s">
        <v>1</v>
      </c>
      <c r="N138" s="8" t="str">
        <f t="shared" si="5"/>
        <v>gpu-server-rc1-18/gpu-nic-2</v>
      </c>
      <c r="P138" s="6" t="s">
        <v>9</v>
      </c>
      <c r="Q138" s="7" t="str">
        <f t="shared" si="6"/>
        <v>800g-backend-leaf-u38</v>
      </c>
      <c r="R138" s="7" t="s">
        <v>10</v>
      </c>
      <c r="S138" s="7" t="str">
        <f t="shared" si="7"/>
        <v>E1/18/2</v>
      </c>
      <c r="T138" s="8" t="str">
        <f>IFERROR(__xludf.DUMMYFUNCTION("JOIN("""",Q138:S138)"),"800g-backend-leaf-u38/E1/18/2")</f>
        <v>800g-backend-leaf-u38/E1/18/2</v>
      </c>
      <c r="W138" s="6" t="s">
        <v>0</v>
      </c>
      <c r="X138" s="8" t="str">
        <f t="shared" si="8"/>
        <v>gpu-server-rc1-18/gpu-nic-2----800g-backend-leaf-u38/E1/18/2</v>
      </c>
    </row>
    <row r="139">
      <c r="A139" s="6" t="s">
        <v>6</v>
      </c>
      <c r="B139" s="8" t="str">
        <f t="shared" si="1"/>
        <v>800g-backend-leaf-u35</v>
      </c>
      <c r="C139" s="7"/>
      <c r="D139" s="6" t="s">
        <v>7</v>
      </c>
      <c r="E139" s="8" t="str">
        <f t="shared" si="2"/>
        <v>gpu-server-rc1-18</v>
      </c>
      <c r="F139" s="7"/>
      <c r="G139" s="6" t="s">
        <v>8</v>
      </c>
      <c r="H139" s="8" t="str">
        <f t="shared" si="3"/>
        <v>gpu-nic-3</v>
      </c>
      <c r="I139" s="6"/>
      <c r="J139" s="6" t="s">
        <v>3</v>
      </c>
      <c r="K139" s="7" t="str">
        <f t="shared" si="4"/>
        <v>gpu-server-rc1-18--gpu-nic-3--800g-backend-leaf-u35</v>
      </c>
      <c r="L139" s="6"/>
      <c r="M139" s="6" t="s">
        <v>1</v>
      </c>
      <c r="N139" s="8" t="str">
        <f t="shared" si="5"/>
        <v>gpu-server-rc1-18/gpu-nic-3</v>
      </c>
      <c r="P139" s="6" t="s">
        <v>9</v>
      </c>
      <c r="Q139" s="7" t="str">
        <f t="shared" si="6"/>
        <v>800g-backend-leaf-u35</v>
      </c>
      <c r="R139" s="7" t="s">
        <v>10</v>
      </c>
      <c r="S139" s="7" t="str">
        <f t="shared" si="7"/>
        <v>E1/18/1</v>
      </c>
      <c r="T139" s="8" t="str">
        <f>IFERROR(__xludf.DUMMYFUNCTION("JOIN("""",Q139:S139)"),"800g-backend-leaf-u35/E1/18/1")</f>
        <v>800g-backend-leaf-u35/E1/18/1</v>
      </c>
      <c r="W139" s="6" t="s">
        <v>0</v>
      </c>
      <c r="X139" s="8" t="str">
        <f t="shared" si="8"/>
        <v>gpu-server-rc1-18/gpu-nic-3----800g-backend-leaf-u35/E1/18/1</v>
      </c>
    </row>
    <row r="140">
      <c r="A140" s="6" t="s">
        <v>6</v>
      </c>
      <c r="B140" s="8" t="str">
        <f t="shared" si="1"/>
        <v>800g-backend-leaf-u35</v>
      </c>
      <c r="C140" s="7"/>
      <c r="D140" s="6" t="s">
        <v>7</v>
      </c>
      <c r="E140" s="8" t="str">
        <f t="shared" si="2"/>
        <v>gpu-server-rc1-18</v>
      </c>
      <c r="F140" s="7"/>
      <c r="G140" s="6" t="s">
        <v>8</v>
      </c>
      <c r="H140" s="8" t="str">
        <f t="shared" si="3"/>
        <v>gpu-nic-4</v>
      </c>
      <c r="I140" s="6"/>
      <c r="J140" s="6" t="s">
        <v>3</v>
      </c>
      <c r="K140" s="7" t="str">
        <f t="shared" si="4"/>
        <v>gpu-server-rc1-18--gpu-nic-4--800g-backend-leaf-u35</v>
      </c>
      <c r="L140" s="6"/>
      <c r="M140" s="6" t="s">
        <v>1</v>
      </c>
      <c r="N140" s="8" t="str">
        <f t="shared" si="5"/>
        <v>gpu-server-rc1-18/gpu-nic-4</v>
      </c>
      <c r="P140" s="6" t="s">
        <v>9</v>
      </c>
      <c r="Q140" s="7" t="str">
        <f t="shared" si="6"/>
        <v>800g-backend-leaf-u35</v>
      </c>
      <c r="R140" s="7" t="s">
        <v>10</v>
      </c>
      <c r="S140" s="7" t="str">
        <f t="shared" si="7"/>
        <v>E1/18/2</v>
      </c>
      <c r="T140" s="8" t="str">
        <f>IFERROR(__xludf.DUMMYFUNCTION("JOIN("""",Q140:S140)"),"800g-backend-leaf-u35/E1/18/2")</f>
        <v>800g-backend-leaf-u35/E1/18/2</v>
      </c>
      <c r="W140" s="6" t="s">
        <v>0</v>
      </c>
      <c r="X140" s="8" t="str">
        <f t="shared" si="8"/>
        <v>gpu-server-rc1-18/gpu-nic-4----800g-backend-leaf-u35/E1/18/2</v>
      </c>
    </row>
    <row r="141">
      <c r="A141" s="6" t="s">
        <v>6</v>
      </c>
      <c r="B141" s="8" t="str">
        <f t="shared" si="1"/>
        <v>800g-backend-leaf-u32</v>
      </c>
      <c r="C141" s="7"/>
      <c r="D141" s="6" t="s">
        <v>7</v>
      </c>
      <c r="E141" s="8" t="str">
        <f t="shared" si="2"/>
        <v>gpu-server-rc1-18</v>
      </c>
      <c r="F141" s="7"/>
      <c r="G141" s="6" t="s">
        <v>8</v>
      </c>
      <c r="H141" s="8" t="str">
        <f t="shared" si="3"/>
        <v>gpu-nic-5</v>
      </c>
      <c r="I141" s="6"/>
      <c r="J141" s="6" t="s">
        <v>3</v>
      </c>
      <c r="K141" s="7" t="str">
        <f t="shared" si="4"/>
        <v>gpu-server-rc1-18--gpu-nic-5--800g-backend-leaf-u32</v>
      </c>
      <c r="L141" s="6"/>
      <c r="M141" s="6" t="s">
        <v>1</v>
      </c>
      <c r="N141" s="8" t="str">
        <f t="shared" si="5"/>
        <v>gpu-server-rc1-18/gpu-nic-5</v>
      </c>
      <c r="P141" s="6" t="s">
        <v>9</v>
      </c>
      <c r="Q141" s="7" t="str">
        <f t="shared" si="6"/>
        <v>800g-backend-leaf-u32</v>
      </c>
      <c r="R141" s="7" t="s">
        <v>10</v>
      </c>
      <c r="S141" s="7" t="str">
        <f t="shared" si="7"/>
        <v>E1/18/1</v>
      </c>
      <c r="T141" s="8" t="str">
        <f>IFERROR(__xludf.DUMMYFUNCTION("JOIN("""",Q141:S141)"),"800g-backend-leaf-u32/E1/18/1")</f>
        <v>800g-backend-leaf-u32/E1/18/1</v>
      </c>
      <c r="W141" s="6" t="s">
        <v>0</v>
      </c>
      <c r="X141" s="8" t="str">
        <f t="shared" si="8"/>
        <v>gpu-server-rc1-18/gpu-nic-5----800g-backend-leaf-u32/E1/18/1</v>
      </c>
    </row>
    <row r="142">
      <c r="A142" s="6" t="s">
        <v>6</v>
      </c>
      <c r="B142" s="8" t="str">
        <f t="shared" si="1"/>
        <v>800g-backend-leaf-u32</v>
      </c>
      <c r="C142" s="7"/>
      <c r="D142" s="6" t="s">
        <v>7</v>
      </c>
      <c r="E142" s="8" t="str">
        <f t="shared" si="2"/>
        <v>gpu-server-rc1-18</v>
      </c>
      <c r="F142" s="7"/>
      <c r="G142" s="6" t="s">
        <v>8</v>
      </c>
      <c r="H142" s="8" t="str">
        <f t="shared" si="3"/>
        <v>gpu-nic-6</v>
      </c>
      <c r="I142" s="6"/>
      <c r="J142" s="6" t="s">
        <v>3</v>
      </c>
      <c r="K142" s="7" t="str">
        <f t="shared" si="4"/>
        <v>gpu-server-rc1-18--gpu-nic-6--800g-backend-leaf-u32</v>
      </c>
      <c r="L142" s="6"/>
      <c r="M142" s="6" t="s">
        <v>1</v>
      </c>
      <c r="N142" s="8" t="str">
        <f t="shared" si="5"/>
        <v>gpu-server-rc1-18/gpu-nic-6</v>
      </c>
      <c r="P142" s="6" t="s">
        <v>9</v>
      </c>
      <c r="Q142" s="7" t="str">
        <f t="shared" si="6"/>
        <v>800g-backend-leaf-u32</v>
      </c>
      <c r="R142" s="7" t="s">
        <v>10</v>
      </c>
      <c r="S142" s="7" t="str">
        <f t="shared" si="7"/>
        <v>E1/18/2</v>
      </c>
      <c r="T142" s="8" t="str">
        <f>IFERROR(__xludf.DUMMYFUNCTION("JOIN("""",Q142:S142)"),"800g-backend-leaf-u32/E1/18/2")</f>
        <v>800g-backend-leaf-u32/E1/18/2</v>
      </c>
      <c r="W142" s="6" t="s">
        <v>0</v>
      </c>
      <c r="X142" s="8" t="str">
        <f t="shared" si="8"/>
        <v>gpu-server-rc1-18/gpu-nic-6----800g-backend-leaf-u32/E1/18/2</v>
      </c>
    </row>
    <row r="143">
      <c r="A143" s="6" t="s">
        <v>6</v>
      </c>
      <c r="B143" s="8" t="str">
        <f t="shared" si="1"/>
        <v>800g-backend-leaf-u29</v>
      </c>
      <c r="C143" s="7"/>
      <c r="D143" s="6" t="s">
        <v>7</v>
      </c>
      <c r="E143" s="8" t="str">
        <f t="shared" si="2"/>
        <v>gpu-server-rc1-18</v>
      </c>
      <c r="F143" s="7"/>
      <c r="G143" s="6" t="s">
        <v>8</v>
      </c>
      <c r="H143" s="8" t="str">
        <f t="shared" si="3"/>
        <v>gpu-nic-7</v>
      </c>
      <c r="I143" s="6"/>
      <c r="J143" s="6" t="s">
        <v>3</v>
      </c>
      <c r="K143" s="7" t="str">
        <f t="shared" si="4"/>
        <v>gpu-server-rc1-18--gpu-nic-7--800g-backend-leaf-u29</v>
      </c>
      <c r="L143" s="6"/>
      <c r="M143" s="6" t="s">
        <v>1</v>
      </c>
      <c r="N143" s="8" t="str">
        <f t="shared" si="5"/>
        <v>gpu-server-rc1-18/gpu-nic-7</v>
      </c>
      <c r="P143" s="6" t="s">
        <v>9</v>
      </c>
      <c r="Q143" s="7" t="str">
        <f t="shared" si="6"/>
        <v>800g-backend-leaf-u29</v>
      </c>
      <c r="R143" s="7" t="s">
        <v>10</v>
      </c>
      <c r="S143" s="7" t="str">
        <f t="shared" si="7"/>
        <v>E1/18/1</v>
      </c>
      <c r="T143" s="8" t="str">
        <f>IFERROR(__xludf.DUMMYFUNCTION("JOIN("""",Q143:S143)"),"800g-backend-leaf-u29/E1/18/1")</f>
        <v>800g-backend-leaf-u29/E1/18/1</v>
      </c>
      <c r="W143" s="6" t="s">
        <v>0</v>
      </c>
      <c r="X143" s="8" t="str">
        <f t="shared" si="8"/>
        <v>gpu-server-rc1-18/gpu-nic-7----800g-backend-leaf-u29/E1/18/1</v>
      </c>
    </row>
    <row r="144">
      <c r="A144" s="6" t="s">
        <v>6</v>
      </c>
      <c r="B144" s="8" t="str">
        <f t="shared" si="1"/>
        <v>800g-backend-leaf-u29</v>
      </c>
      <c r="C144" s="7"/>
      <c r="D144" s="6" t="s">
        <v>7</v>
      </c>
      <c r="E144" s="8" t="str">
        <f t="shared" si="2"/>
        <v>gpu-server-rc1-18</v>
      </c>
      <c r="F144" s="7"/>
      <c r="G144" s="6" t="s">
        <v>8</v>
      </c>
      <c r="H144" s="8" t="str">
        <f t="shared" si="3"/>
        <v>gpu-nic-8</v>
      </c>
      <c r="I144" s="6"/>
      <c r="J144" s="6" t="s">
        <v>3</v>
      </c>
      <c r="K144" s="7" t="str">
        <f t="shared" si="4"/>
        <v>gpu-server-rc1-18--gpu-nic-8--800g-backend-leaf-u29</v>
      </c>
      <c r="L144" s="6"/>
      <c r="M144" s="6" t="s">
        <v>1</v>
      </c>
      <c r="N144" s="8" t="str">
        <f t="shared" si="5"/>
        <v>gpu-server-rc1-18/gpu-nic-8</v>
      </c>
      <c r="P144" s="6" t="s">
        <v>9</v>
      </c>
      <c r="Q144" s="7" t="str">
        <f t="shared" si="6"/>
        <v>800g-backend-leaf-u29</v>
      </c>
      <c r="R144" s="7" t="s">
        <v>10</v>
      </c>
      <c r="S144" s="7" t="str">
        <f t="shared" si="7"/>
        <v>E1/18/2</v>
      </c>
      <c r="T144" s="8" t="str">
        <f>IFERROR(__xludf.DUMMYFUNCTION("JOIN("""",Q144:S144)"),"800g-backend-leaf-u29/E1/18/2")</f>
        <v>800g-backend-leaf-u29/E1/18/2</v>
      </c>
      <c r="W144" s="6" t="s">
        <v>0</v>
      </c>
      <c r="X144" s="8" t="str">
        <f t="shared" si="8"/>
        <v>gpu-server-rc1-18/gpu-nic-8----800g-backend-leaf-u29/E1/18/2</v>
      </c>
    </row>
    <row r="145">
      <c r="A145" s="6" t="s">
        <v>6</v>
      </c>
      <c r="B145" s="8" t="str">
        <f t="shared" si="1"/>
        <v>800g-backend-leaf-u38</v>
      </c>
      <c r="C145" s="7"/>
      <c r="D145" s="6" t="s">
        <v>7</v>
      </c>
      <c r="E145" s="8" t="str">
        <f t="shared" si="2"/>
        <v>gpu-server-rc1-19</v>
      </c>
      <c r="F145" s="7"/>
      <c r="G145" s="6" t="s">
        <v>8</v>
      </c>
      <c r="H145" s="8" t="str">
        <f t="shared" si="3"/>
        <v>gpu-nic-1</v>
      </c>
      <c r="I145" s="6"/>
      <c r="J145" s="6" t="s">
        <v>3</v>
      </c>
      <c r="K145" s="7" t="str">
        <f t="shared" si="4"/>
        <v>gpu-server-rc1-19--gpu-nic-1--800g-backend-leaf-u38</v>
      </c>
      <c r="L145" s="6"/>
      <c r="M145" s="6" t="s">
        <v>1</v>
      </c>
      <c r="N145" s="8" t="str">
        <f t="shared" si="5"/>
        <v>gpu-server-rc1-19/gpu-nic-1</v>
      </c>
      <c r="P145" s="6" t="s">
        <v>9</v>
      </c>
      <c r="Q145" s="7" t="str">
        <f t="shared" si="6"/>
        <v>800g-backend-leaf-u38</v>
      </c>
      <c r="R145" s="7" t="s">
        <v>10</v>
      </c>
      <c r="S145" s="7" t="str">
        <f t="shared" si="7"/>
        <v>E1/19/1</v>
      </c>
      <c r="T145" s="8" t="str">
        <f>IFERROR(__xludf.DUMMYFUNCTION("JOIN("""",Q145:S145)"),"800g-backend-leaf-u38/E1/19/1")</f>
        <v>800g-backend-leaf-u38/E1/19/1</v>
      </c>
      <c r="W145" s="6" t="s">
        <v>0</v>
      </c>
      <c r="X145" s="8" t="str">
        <f t="shared" si="8"/>
        <v>gpu-server-rc1-19/gpu-nic-1----800g-backend-leaf-u38/E1/19/1</v>
      </c>
    </row>
    <row r="146">
      <c r="A146" s="6" t="s">
        <v>6</v>
      </c>
      <c r="B146" s="8" t="str">
        <f t="shared" si="1"/>
        <v>800g-backend-leaf-u38</v>
      </c>
      <c r="C146" s="7"/>
      <c r="D146" s="6" t="s">
        <v>7</v>
      </c>
      <c r="E146" s="8" t="str">
        <f t="shared" si="2"/>
        <v>gpu-server-rc1-19</v>
      </c>
      <c r="F146" s="7"/>
      <c r="G146" s="6" t="s">
        <v>8</v>
      </c>
      <c r="H146" s="8" t="str">
        <f t="shared" si="3"/>
        <v>gpu-nic-2</v>
      </c>
      <c r="I146" s="6"/>
      <c r="J146" s="6" t="s">
        <v>3</v>
      </c>
      <c r="K146" s="7" t="str">
        <f t="shared" si="4"/>
        <v>gpu-server-rc1-19--gpu-nic-2--800g-backend-leaf-u38</v>
      </c>
      <c r="L146" s="6"/>
      <c r="M146" s="6" t="s">
        <v>1</v>
      </c>
      <c r="N146" s="8" t="str">
        <f t="shared" si="5"/>
        <v>gpu-server-rc1-19/gpu-nic-2</v>
      </c>
      <c r="P146" s="6" t="s">
        <v>9</v>
      </c>
      <c r="Q146" s="7" t="str">
        <f t="shared" si="6"/>
        <v>800g-backend-leaf-u38</v>
      </c>
      <c r="R146" s="7" t="s">
        <v>10</v>
      </c>
      <c r="S146" s="7" t="str">
        <f t="shared" si="7"/>
        <v>E1/19/2</v>
      </c>
      <c r="T146" s="8" t="str">
        <f>IFERROR(__xludf.DUMMYFUNCTION("JOIN("""",Q146:S146)"),"800g-backend-leaf-u38/E1/19/2")</f>
        <v>800g-backend-leaf-u38/E1/19/2</v>
      </c>
      <c r="W146" s="6" t="s">
        <v>0</v>
      </c>
      <c r="X146" s="8" t="str">
        <f t="shared" si="8"/>
        <v>gpu-server-rc1-19/gpu-nic-2----800g-backend-leaf-u38/E1/19/2</v>
      </c>
    </row>
    <row r="147">
      <c r="A147" s="6" t="s">
        <v>6</v>
      </c>
      <c r="B147" s="8" t="str">
        <f t="shared" si="1"/>
        <v>800g-backend-leaf-u35</v>
      </c>
      <c r="C147" s="7"/>
      <c r="D147" s="6" t="s">
        <v>7</v>
      </c>
      <c r="E147" s="8" t="str">
        <f t="shared" si="2"/>
        <v>gpu-server-rc1-19</v>
      </c>
      <c r="F147" s="7"/>
      <c r="G147" s="6" t="s">
        <v>8</v>
      </c>
      <c r="H147" s="8" t="str">
        <f t="shared" si="3"/>
        <v>gpu-nic-3</v>
      </c>
      <c r="I147" s="6"/>
      <c r="J147" s="6" t="s">
        <v>3</v>
      </c>
      <c r="K147" s="7" t="str">
        <f t="shared" si="4"/>
        <v>gpu-server-rc1-19--gpu-nic-3--800g-backend-leaf-u35</v>
      </c>
      <c r="L147" s="6"/>
      <c r="M147" s="6" t="s">
        <v>1</v>
      </c>
      <c r="N147" s="8" t="str">
        <f t="shared" si="5"/>
        <v>gpu-server-rc1-19/gpu-nic-3</v>
      </c>
      <c r="P147" s="6" t="s">
        <v>9</v>
      </c>
      <c r="Q147" s="7" t="str">
        <f t="shared" si="6"/>
        <v>800g-backend-leaf-u35</v>
      </c>
      <c r="R147" s="7" t="s">
        <v>10</v>
      </c>
      <c r="S147" s="7" t="str">
        <f t="shared" si="7"/>
        <v>E1/19/1</v>
      </c>
      <c r="T147" s="8" t="str">
        <f>IFERROR(__xludf.DUMMYFUNCTION("JOIN("""",Q147:S147)"),"800g-backend-leaf-u35/E1/19/1")</f>
        <v>800g-backend-leaf-u35/E1/19/1</v>
      </c>
      <c r="W147" s="6" t="s">
        <v>0</v>
      </c>
      <c r="X147" s="8" t="str">
        <f t="shared" si="8"/>
        <v>gpu-server-rc1-19/gpu-nic-3----800g-backend-leaf-u35/E1/19/1</v>
      </c>
    </row>
    <row r="148">
      <c r="A148" s="6" t="s">
        <v>6</v>
      </c>
      <c r="B148" s="8" t="str">
        <f t="shared" si="1"/>
        <v>800g-backend-leaf-u35</v>
      </c>
      <c r="C148" s="7"/>
      <c r="D148" s="6" t="s">
        <v>7</v>
      </c>
      <c r="E148" s="8" t="str">
        <f t="shared" si="2"/>
        <v>gpu-server-rc1-19</v>
      </c>
      <c r="F148" s="7"/>
      <c r="G148" s="6" t="s">
        <v>8</v>
      </c>
      <c r="H148" s="8" t="str">
        <f t="shared" si="3"/>
        <v>gpu-nic-4</v>
      </c>
      <c r="I148" s="6"/>
      <c r="J148" s="6" t="s">
        <v>3</v>
      </c>
      <c r="K148" s="7" t="str">
        <f t="shared" si="4"/>
        <v>gpu-server-rc1-19--gpu-nic-4--800g-backend-leaf-u35</v>
      </c>
      <c r="L148" s="6"/>
      <c r="M148" s="6" t="s">
        <v>1</v>
      </c>
      <c r="N148" s="8" t="str">
        <f t="shared" si="5"/>
        <v>gpu-server-rc1-19/gpu-nic-4</v>
      </c>
      <c r="P148" s="6" t="s">
        <v>9</v>
      </c>
      <c r="Q148" s="7" t="str">
        <f t="shared" si="6"/>
        <v>800g-backend-leaf-u35</v>
      </c>
      <c r="R148" s="7" t="s">
        <v>10</v>
      </c>
      <c r="S148" s="7" t="str">
        <f t="shared" si="7"/>
        <v>E1/19/2</v>
      </c>
      <c r="T148" s="8" t="str">
        <f>IFERROR(__xludf.DUMMYFUNCTION("JOIN("""",Q148:S148)"),"800g-backend-leaf-u35/E1/19/2")</f>
        <v>800g-backend-leaf-u35/E1/19/2</v>
      </c>
      <c r="W148" s="6" t="s">
        <v>0</v>
      </c>
      <c r="X148" s="8" t="str">
        <f t="shared" si="8"/>
        <v>gpu-server-rc1-19/gpu-nic-4----800g-backend-leaf-u35/E1/19/2</v>
      </c>
    </row>
    <row r="149">
      <c r="A149" s="6" t="s">
        <v>6</v>
      </c>
      <c r="B149" s="8" t="str">
        <f t="shared" si="1"/>
        <v>800g-backend-leaf-u32</v>
      </c>
      <c r="C149" s="7"/>
      <c r="D149" s="6" t="s">
        <v>7</v>
      </c>
      <c r="E149" s="8" t="str">
        <f t="shared" si="2"/>
        <v>gpu-server-rc1-19</v>
      </c>
      <c r="F149" s="7"/>
      <c r="G149" s="6" t="s">
        <v>8</v>
      </c>
      <c r="H149" s="8" t="str">
        <f t="shared" si="3"/>
        <v>gpu-nic-5</v>
      </c>
      <c r="I149" s="6"/>
      <c r="J149" s="6" t="s">
        <v>3</v>
      </c>
      <c r="K149" s="7" t="str">
        <f t="shared" si="4"/>
        <v>gpu-server-rc1-19--gpu-nic-5--800g-backend-leaf-u32</v>
      </c>
      <c r="L149" s="6"/>
      <c r="M149" s="6" t="s">
        <v>1</v>
      </c>
      <c r="N149" s="8" t="str">
        <f t="shared" si="5"/>
        <v>gpu-server-rc1-19/gpu-nic-5</v>
      </c>
      <c r="P149" s="6" t="s">
        <v>9</v>
      </c>
      <c r="Q149" s="7" t="str">
        <f t="shared" si="6"/>
        <v>800g-backend-leaf-u32</v>
      </c>
      <c r="R149" s="7" t="s">
        <v>10</v>
      </c>
      <c r="S149" s="7" t="str">
        <f t="shared" si="7"/>
        <v>E1/19/1</v>
      </c>
      <c r="T149" s="8" t="str">
        <f>IFERROR(__xludf.DUMMYFUNCTION("JOIN("""",Q149:S149)"),"800g-backend-leaf-u32/E1/19/1")</f>
        <v>800g-backend-leaf-u32/E1/19/1</v>
      </c>
      <c r="W149" s="6" t="s">
        <v>0</v>
      </c>
      <c r="X149" s="8" t="str">
        <f t="shared" si="8"/>
        <v>gpu-server-rc1-19/gpu-nic-5----800g-backend-leaf-u32/E1/19/1</v>
      </c>
    </row>
    <row r="150">
      <c r="A150" s="6" t="s">
        <v>6</v>
      </c>
      <c r="B150" s="8" t="str">
        <f t="shared" si="1"/>
        <v>800g-backend-leaf-u32</v>
      </c>
      <c r="C150" s="7"/>
      <c r="D150" s="6" t="s">
        <v>7</v>
      </c>
      <c r="E150" s="8" t="str">
        <f t="shared" si="2"/>
        <v>gpu-server-rc1-19</v>
      </c>
      <c r="F150" s="7"/>
      <c r="G150" s="6" t="s">
        <v>8</v>
      </c>
      <c r="H150" s="8" t="str">
        <f t="shared" si="3"/>
        <v>gpu-nic-6</v>
      </c>
      <c r="I150" s="6"/>
      <c r="J150" s="6" t="s">
        <v>3</v>
      </c>
      <c r="K150" s="7" t="str">
        <f t="shared" si="4"/>
        <v>gpu-server-rc1-19--gpu-nic-6--800g-backend-leaf-u32</v>
      </c>
      <c r="L150" s="6"/>
      <c r="M150" s="6" t="s">
        <v>1</v>
      </c>
      <c r="N150" s="8" t="str">
        <f t="shared" si="5"/>
        <v>gpu-server-rc1-19/gpu-nic-6</v>
      </c>
      <c r="P150" s="6" t="s">
        <v>9</v>
      </c>
      <c r="Q150" s="7" t="str">
        <f t="shared" si="6"/>
        <v>800g-backend-leaf-u32</v>
      </c>
      <c r="R150" s="7" t="s">
        <v>10</v>
      </c>
      <c r="S150" s="7" t="str">
        <f t="shared" si="7"/>
        <v>E1/19/2</v>
      </c>
      <c r="T150" s="8" t="str">
        <f>IFERROR(__xludf.DUMMYFUNCTION("JOIN("""",Q150:S150)"),"800g-backend-leaf-u32/E1/19/2")</f>
        <v>800g-backend-leaf-u32/E1/19/2</v>
      </c>
      <c r="W150" s="6" t="s">
        <v>0</v>
      </c>
      <c r="X150" s="8" t="str">
        <f t="shared" si="8"/>
        <v>gpu-server-rc1-19/gpu-nic-6----800g-backend-leaf-u32/E1/19/2</v>
      </c>
    </row>
    <row r="151">
      <c r="A151" s="6" t="s">
        <v>6</v>
      </c>
      <c r="B151" s="8" t="str">
        <f t="shared" si="1"/>
        <v>800g-backend-leaf-u29</v>
      </c>
      <c r="C151" s="7"/>
      <c r="D151" s="6" t="s">
        <v>7</v>
      </c>
      <c r="E151" s="8" t="str">
        <f t="shared" si="2"/>
        <v>gpu-server-rc1-19</v>
      </c>
      <c r="F151" s="7"/>
      <c r="G151" s="6" t="s">
        <v>8</v>
      </c>
      <c r="H151" s="8" t="str">
        <f t="shared" si="3"/>
        <v>gpu-nic-7</v>
      </c>
      <c r="I151" s="6"/>
      <c r="J151" s="6" t="s">
        <v>3</v>
      </c>
      <c r="K151" s="7" t="str">
        <f t="shared" si="4"/>
        <v>gpu-server-rc1-19--gpu-nic-7--800g-backend-leaf-u29</v>
      </c>
      <c r="L151" s="6"/>
      <c r="M151" s="6" t="s">
        <v>1</v>
      </c>
      <c r="N151" s="8" t="str">
        <f t="shared" si="5"/>
        <v>gpu-server-rc1-19/gpu-nic-7</v>
      </c>
      <c r="P151" s="6" t="s">
        <v>9</v>
      </c>
      <c r="Q151" s="7" t="str">
        <f t="shared" si="6"/>
        <v>800g-backend-leaf-u29</v>
      </c>
      <c r="R151" s="7" t="s">
        <v>10</v>
      </c>
      <c r="S151" s="7" t="str">
        <f t="shared" si="7"/>
        <v>E1/19/1</v>
      </c>
      <c r="T151" s="8" t="str">
        <f>IFERROR(__xludf.DUMMYFUNCTION("JOIN("""",Q151:S151)"),"800g-backend-leaf-u29/E1/19/1")</f>
        <v>800g-backend-leaf-u29/E1/19/1</v>
      </c>
      <c r="W151" s="6" t="s">
        <v>0</v>
      </c>
      <c r="X151" s="8" t="str">
        <f t="shared" si="8"/>
        <v>gpu-server-rc1-19/gpu-nic-7----800g-backend-leaf-u29/E1/19/1</v>
      </c>
    </row>
    <row r="152">
      <c r="A152" s="6" t="s">
        <v>6</v>
      </c>
      <c r="B152" s="8" t="str">
        <f t="shared" si="1"/>
        <v>800g-backend-leaf-u29</v>
      </c>
      <c r="C152" s="7"/>
      <c r="D152" s="6" t="s">
        <v>7</v>
      </c>
      <c r="E152" s="8" t="str">
        <f t="shared" si="2"/>
        <v>gpu-server-rc1-19</v>
      </c>
      <c r="F152" s="7"/>
      <c r="G152" s="6" t="s">
        <v>8</v>
      </c>
      <c r="H152" s="8" t="str">
        <f t="shared" si="3"/>
        <v>gpu-nic-8</v>
      </c>
      <c r="I152" s="6"/>
      <c r="J152" s="6" t="s">
        <v>3</v>
      </c>
      <c r="K152" s="7" t="str">
        <f t="shared" si="4"/>
        <v>gpu-server-rc1-19--gpu-nic-8--800g-backend-leaf-u29</v>
      </c>
      <c r="L152" s="6"/>
      <c r="M152" s="6" t="s">
        <v>1</v>
      </c>
      <c r="N152" s="8" t="str">
        <f t="shared" si="5"/>
        <v>gpu-server-rc1-19/gpu-nic-8</v>
      </c>
      <c r="P152" s="6" t="s">
        <v>9</v>
      </c>
      <c r="Q152" s="7" t="str">
        <f t="shared" si="6"/>
        <v>800g-backend-leaf-u29</v>
      </c>
      <c r="R152" s="7" t="s">
        <v>10</v>
      </c>
      <c r="S152" s="7" t="str">
        <f t="shared" si="7"/>
        <v>E1/19/2</v>
      </c>
      <c r="T152" s="8" t="str">
        <f>IFERROR(__xludf.DUMMYFUNCTION("JOIN("""",Q152:S152)"),"800g-backend-leaf-u29/E1/19/2")</f>
        <v>800g-backend-leaf-u29/E1/19/2</v>
      </c>
      <c r="W152" s="6" t="s">
        <v>0</v>
      </c>
      <c r="X152" s="8" t="str">
        <f t="shared" si="8"/>
        <v>gpu-server-rc1-19/gpu-nic-8----800g-backend-leaf-u29/E1/19/2</v>
      </c>
    </row>
    <row r="153">
      <c r="A153" s="6" t="s">
        <v>6</v>
      </c>
      <c r="B153" s="8" t="str">
        <f t="shared" si="1"/>
        <v>800g-backend-leaf-u38</v>
      </c>
      <c r="C153" s="7"/>
      <c r="D153" s="6" t="s">
        <v>7</v>
      </c>
      <c r="E153" s="8" t="str">
        <f t="shared" si="2"/>
        <v>gpu-server-rc1-20</v>
      </c>
      <c r="F153" s="7"/>
      <c r="G153" s="6" t="s">
        <v>8</v>
      </c>
      <c r="H153" s="8" t="str">
        <f t="shared" si="3"/>
        <v>gpu-nic-1</v>
      </c>
      <c r="I153" s="6"/>
      <c r="J153" s="6" t="s">
        <v>3</v>
      </c>
      <c r="K153" s="7" t="str">
        <f t="shared" si="4"/>
        <v>gpu-server-rc1-20--gpu-nic-1--800g-backend-leaf-u38</v>
      </c>
      <c r="L153" s="6"/>
      <c r="M153" s="6" t="s">
        <v>1</v>
      </c>
      <c r="N153" s="8" t="str">
        <f t="shared" si="5"/>
        <v>gpu-server-rc1-20/gpu-nic-1</v>
      </c>
      <c r="P153" s="6" t="s">
        <v>9</v>
      </c>
      <c r="Q153" s="7" t="str">
        <f t="shared" si="6"/>
        <v>800g-backend-leaf-u38</v>
      </c>
      <c r="R153" s="7" t="s">
        <v>10</v>
      </c>
      <c r="S153" s="7" t="str">
        <f t="shared" si="7"/>
        <v>E1/20/1</v>
      </c>
      <c r="T153" s="8" t="str">
        <f>IFERROR(__xludf.DUMMYFUNCTION("JOIN("""",Q153:S153)"),"800g-backend-leaf-u38/E1/20/1")</f>
        <v>800g-backend-leaf-u38/E1/20/1</v>
      </c>
      <c r="W153" s="6" t="s">
        <v>0</v>
      </c>
      <c r="X153" s="8" t="str">
        <f t="shared" si="8"/>
        <v>gpu-server-rc1-20/gpu-nic-1----800g-backend-leaf-u38/E1/20/1</v>
      </c>
    </row>
    <row r="154">
      <c r="A154" s="6" t="s">
        <v>6</v>
      </c>
      <c r="B154" s="8" t="str">
        <f t="shared" si="1"/>
        <v>800g-backend-leaf-u38</v>
      </c>
      <c r="C154" s="7"/>
      <c r="D154" s="6" t="s">
        <v>7</v>
      </c>
      <c r="E154" s="8" t="str">
        <f t="shared" si="2"/>
        <v>gpu-server-rc1-20</v>
      </c>
      <c r="F154" s="7"/>
      <c r="G154" s="6" t="s">
        <v>8</v>
      </c>
      <c r="H154" s="8" t="str">
        <f t="shared" si="3"/>
        <v>gpu-nic-2</v>
      </c>
      <c r="I154" s="6"/>
      <c r="J154" s="6" t="s">
        <v>3</v>
      </c>
      <c r="K154" s="7" t="str">
        <f t="shared" si="4"/>
        <v>gpu-server-rc1-20--gpu-nic-2--800g-backend-leaf-u38</v>
      </c>
      <c r="L154" s="6"/>
      <c r="M154" s="6" t="s">
        <v>1</v>
      </c>
      <c r="N154" s="8" t="str">
        <f t="shared" si="5"/>
        <v>gpu-server-rc1-20/gpu-nic-2</v>
      </c>
      <c r="P154" s="6" t="s">
        <v>9</v>
      </c>
      <c r="Q154" s="7" t="str">
        <f t="shared" si="6"/>
        <v>800g-backend-leaf-u38</v>
      </c>
      <c r="R154" s="7" t="s">
        <v>10</v>
      </c>
      <c r="S154" s="7" t="str">
        <f t="shared" si="7"/>
        <v>E1/20/2</v>
      </c>
      <c r="T154" s="8" t="str">
        <f>IFERROR(__xludf.DUMMYFUNCTION("JOIN("""",Q154:S154)"),"800g-backend-leaf-u38/E1/20/2")</f>
        <v>800g-backend-leaf-u38/E1/20/2</v>
      </c>
      <c r="W154" s="6" t="s">
        <v>0</v>
      </c>
      <c r="X154" s="8" t="str">
        <f t="shared" si="8"/>
        <v>gpu-server-rc1-20/gpu-nic-2----800g-backend-leaf-u38/E1/20/2</v>
      </c>
    </row>
    <row r="155">
      <c r="A155" s="6" t="s">
        <v>6</v>
      </c>
      <c r="B155" s="8" t="str">
        <f t="shared" si="1"/>
        <v>800g-backend-leaf-u35</v>
      </c>
      <c r="C155" s="7"/>
      <c r="D155" s="6" t="s">
        <v>7</v>
      </c>
      <c r="E155" s="8" t="str">
        <f t="shared" si="2"/>
        <v>gpu-server-rc1-20</v>
      </c>
      <c r="F155" s="7"/>
      <c r="G155" s="6" t="s">
        <v>8</v>
      </c>
      <c r="H155" s="8" t="str">
        <f t="shared" si="3"/>
        <v>gpu-nic-3</v>
      </c>
      <c r="I155" s="6"/>
      <c r="J155" s="6" t="s">
        <v>3</v>
      </c>
      <c r="K155" s="7" t="str">
        <f t="shared" si="4"/>
        <v>gpu-server-rc1-20--gpu-nic-3--800g-backend-leaf-u35</v>
      </c>
      <c r="L155" s="6"/>
      <c r="M155" s="6" t="s">
        <v>1</v>
      </c>
      <c r="N155" s="8" t="str">
        <f t="shared" si="5"/>
        <v>gpu-server-rc1-20/gpu-nic-3</v>
      </c>
      <c r="P155" s="6" t="s">
        <v>9</v>
      </c>
      <c r="Q155" s="7" t="str">
        <f t="shared" si="6"/>
        <v>800g-backend-leaf-u35</v>
      </c>
      <c r="R155" s="7" t="s">
        <v>10</v>
      </c>
      <c r="S155" s="7" t="str">
        <f t="shared" si="7"/>
        <v>E1/20/1</v>
      </c>
      <c r="T155" s="8" t="str">
        <f>IFERROR(__xludf.DUMMYFUNCTION("JOIN("""",Q155:S155)"),"800g-backend-leaf-u35/E1/20/1")</f>
        <v>800g-backend-leaf-u35/E1/20/1</v>
      </c>
      <c r="W155" s="6" t="s">
        <v>0</v>
      </c>
      <c r="X155" s="8" t="str">
        <f t="shared" si="8"/>
        <v>gpu-server-rc1-20/gpu-nic-3----800g-backend-leaf-u35/E1/20/1</v>
      </c>
    </row>
    <row r="156">
      <c r="A156" s="6" t="s">
        <v>6</v>
      </c>
      <c r="B156" s="8" t="str">
        <f t="shared" si="1"/>
        <v>800g-backend-leaf-u35</v>
      </c>
      <c r="C156" s="7"/>
      <c r="D156" s="6" t="s">
        <v>7</v>
      </c>
      <c r="E156" s="8" t="str">
        <f t="shared" si="2"/>
        <v>gpu-server-rc1-20</v>
      </c>
      <c r="F156" s="7"/>
      <c r="G156" s="6" t="s">
        <v>8</v>
      </c>
      <c r="H156" s="8" t="str">
        <f t="shared" si="3"/>
        <v>gpu-nic-4</v>
      </c>
      <c r="I156" s="6"/>
      <c r="J156" s="6" t="s">
        <v>3</v>
      </c>
      <c r="K156" s="7" t="str">
        <f t="shared" si="4"/>
        <v>gpu-server-rc1-20--gpu-nic-4--800g-backend-leaf-u35</v>
      </c>
      <c r="L156" s="6"/>
      <c r="M156" s="6" t="s">
        <v>1</v>
      </c>
      <c r="N156" s="8" t="str">
        <f t="shared" si="5"/>
        <v>gpu-server-rc1-20/gpu-nic-4</v>
      </c>
      <c r="P156" s="6" t="s">
        <v>9</v>
      </c>
      <c r="Q156" s="7" t="str">
        <f t="shared" si="6"/>
        <v>800g-backend-leaf-u35</v>
      </c>
      <c r="R156" s="7" t="s">
        <v>10</v>
      </c>
      <c r="S156" s="7" t="str">
        <f t="shared" si="7"/>
        <v>E1/20/2</v>
      </c>
      <c r="T156" s="8" t="str">
        <f>IFERROR(__xludf.DUMMYFUNCTION("JOIN("""",Q156:S156)"),"800g-backend-leaf-u35/E1/20/2")</f>
        <v>800g-backend-leaf-u35/E1/20/2</v>
      </c>
      <c r="W156" s="6" t="s">
        <v>0</v>
      </c>
      <c r="X156" s="8" t="str">
        <f t="shared" si="8"/>
        <v>gpu-server-rc1-20/gpu-nic-4----800g-backend-leaf-u35/E1/20/2</v>
      </c>
    </row>
    <row r="157">
      <c r="A157" s="6" t="s">
        <v>6</v>
      </c>
      <c r="B157" s="8" t="str">
        <f t="shared" si="1"/>
        <v>800g-backend-leaf-u32</v>
      </c>
      <c r="C157" s="7"/>
      <c r="D157" s="6" t="s">
        <v>7</v>
      </c>
      <c r="E157" s="8" t="str">
        <f t="shared" si="2"/>
        <v>gpu-server-rc1-20</v>
      </c>
      <c r="F157" s="7"/>
      <c r="G157" s="6" t="s">
        <v>8</v>
      </c>
      <c r="H157" s="8" t="str">
        <f t="shared" si="3"/>
        <v>gpu-nic-5</v>
      </c>
      <c r="I157" s="6"/>
      <c r="J157" s="6" t="s">
        <v>3</v>
      </c>
      <c r="K157" s="7" t="str">
        <f t="shared" si="4"/>
        <v>gpu-server-rc1-20--gpu-nic-5--800g-backend-leaf-u32</v>
      </c>
      <c r="L157" s="6"/>
      <c r="M157" s="6" t="s">
        <v>1</v>
      </c>
      <c r="N157" s="8" t="str">
        <f t="shared" si="5"/>
        <v>gpu-server-rc1-20/gpu-nic-5</v>
      </c>
      <c r="P157" s="6" t="s">
        <v>9</v>
      </c>
      <c r="Q157" s="7" t="str">
        <f t="shared" si="6"/>
        <v>800g-backend-leaf-u32</v>
      </c>
      <c r="R157" s="7" t="s">
        <v>10</v>
      </c>
      <c r="S157" s="7" t="str">
        <f t="shared" si="7"/>
        <v>E1/20/1</v>
      </c>
      <c r="T157" s="8" t="str">
        <f>IFERROR(__xludf.DUMMYFUNCTION("JOIN("""",Q157:S157)"),"800g-backend-leaf-u32/E1/20/1")</f>
        <v>800g-backend-leaf-u32/E1/20/1</v>
      </c>
      <c r="W157" s="6" t="s">
        <v>0</v>
      </c>
      <c r="X157" s="8" t="str">
        <f t="shared" si="8"/>
        <v>gpu-server-rc1-20/gpu-nic-5----800g-backend-leaf-u32/E1/20/1</v>
      </c>
    </row>
    <row r="158">
      <c r="A158" s="6" t="s">
        <v>6</v>
      </c>
      <c r="B158" s="8" t="str">
        <f t="shared" si="1"/>
        <v>800g-backend-leaf-u32</v>
      </c>
      <c r="C158" s="7"/>
      <c r="D158" s="6" t="s">
        <v>7</v>
      </c>
      <c r="E158" s="8" t="str">
        <f t="shared" si="2"/>
        <v>gpu-server-rc1-20</v>
      </c>
      <c r="F158" s="7"/>
      <c r="G158" s="6" t="s">
        <v>8</v>
      </c>
      <c r="H158" s="8" t="str">
        <f t="shared" si="3"/>
        <v>gpu-nic-6</v>
      </c>
      <c r="I158" s="6"/>
      <c r="J158" s="6" t="s">
        <v>3</v>
      </c>
      <c r="K158" s="7" t="str">
        <f t="shared" si="4"/>
        <v>gpu-server-rc1-20--gpu-nic-6--800g-backend-leaf-u32</v>
      </c>
      <c r="L158" s="6"/>
      <c r="M158" s="6" t="s">
        <v>1</v>
      </c>
      <c r="N158" s="8" t="str">
        <f t="shared" si="5"/>
        <v>gpu-server-rc1-20/gpu-nic-6</v>
      </c>
      <c r="P158" s="6" t="s">
        <v>9</v>
      </c>
      <c r="Q158" s="7" t="str">
        <f t="shared" si="6"/>
        <v>800g-backend-leaf-u32</v>
      </c>
      <c r="R158" s="7" t="s">
        <v>10</v>
      </c>
      <c r="S158" s="7" t="str">
        <f t="shared" si="7"/>
        <v>E1/20/2</v>
      </c>
      <c r="T158" s="8" t="str">
        <f>IFERROR(__xludf.DUMMYFUNCTION("JOIN("""",Q158:S158)"),"800g-backend-leaf-u32/E1/20/2")</f>
        <v>800g-backend-leaf-u32/E1/20/2</v>
      </c>
      <c r="W158" s="6" t="s">
        <v>0</v>
      </c>
      <c r="X158" s="8" t="str">
        <f t="shared" si="8"/>
        <v>gpu-server-rc1-20/gpu-nic-6----800g-backend-leaf-u32/E1/20/2</v>
      </c>
    </row>
    <row r="159">
      <c r="A159" s="6" t="s">
        <v>6</v>
      </c>
      <c r="B159" s="8" t="str">
        <f t="shared" si="1"/>
        <v>800g-backend-leaf-u29</v>
      </c>
      <c r="C159" s="7"/>
      <c r="D159" s="6" t="s">
        <v>7</v>
      </c>
      <c r="E159" s="8" t="str">
        <f t="shared" si="2"/>
        <v>gpu-server-rc1-20</v>
      </c>
      <c r="F159" s="7"/>
      <c r="G159" s="6" t="s">
        <v>8</v>
      </c>
      <c r="H159" s="8" t="str">
        <f t="shared" si="3"/>
        <v>gpu-nic-7</v>
      </c>
      <c r="I159" s="6"/>
      <c r="J159" s="6" t="s">
        <v>3</v>
      </c>
      <c r="K159" s="7" t="str">
        <f t="shared" si="4"/>
        <v>gpu-server-rc1-20--gpu-nic-7--800g-backend-leaf-u29</v>
      </c>
      <c r="L159" s="6"/>
      <c r="M159" s="6" t="s">
        <v>1</v>
      </c>
      <c r="N159" s="8" t="str">
        <f t="shared" si="5"/>
        <v>gpu-server-rc1-20/gpu-nic-7</v>
      </c>
      <c r="P159" s="6" t="s">
        <v>9</v>
      </c>
      <c r="Q159" s="7" t="str">
        <f t="shared" si="6"/>
        <v>800g-backend-leaf-u29</v>
      </c>
      <c r="R159" s="7" t="s">
        <v>10</v>
      </c>
      <c r="S159" s="7" t="str">
        <f t="shared" si="7"/>
        <v>E1/20/1</v>
      </c>
      <c r="T159" s="8" t="str">
        <f>IFERROR(__xludf.DUMMYFUNCTION("JOIN("""",Q159:S159)"),"800g-backend-leaf-u29/E1/20/1")</f>
        <v>800g-backend-leaf-u29/E1/20/1</v>
      </c>
      <c r="W159" s="6" t="s">
        <v>0</v>
      </c>
      <c r="X159" s="8" t="str">
        <f t="shared" si="8"/>
        <v>gpu-server-rc1-20/gpu-nic-7----800g-backend-leaf-u29/E1/20/1</v>
      </c>
    </row>
    <row r="160">
      <c r="A160" s="6" t="s">
        <v>6</v>
      </c>
      <c r="B160" s="8" t="str">
        <f t="shared" si="1"/>
        <v>800g-backend-leaf-u29</v>
      </c>
      <c r="C160" s="7"/>
      <c r="D160" s="6" t="s">
        <v>7</v>
      </c>
      <c r="E160" s="8" t="str">
        <f t="shared" si="2"/>
        <v>gpu-server-rc1-20</v>
      </c>
      <c r="F160" s="7"/>
      <c r="G160" s="6" t="s">
        <v>8</v>
      </c>
      <c r="H160" s="8" t="str">
        <f t="shared" si="3"/>
        <v>gpu-nic-8</v>
      </c>
      <c r="I160" s="6"/>
      <c r="J160" s="6" t="s">
        <v>3</v>
      </c>
      <c r="K160" s="7" t="str">
        <f t="shared" si="4"/>
        <v>gpu-server-rc1-20--gpu-nic-8--800g-backend-leaf-u29</v>
      </c>
      <c r="L160" s="6"/>
      <c r="M160" s="6" t="s">
        <v>1</v>
      </c>
      <c r="N160" s="8" t="str">
        <f t="shared" si="5"/>
        <v>gpu-server-rc1-20/gpu-nic-8</v>
      </c>
      <c r="P160" s="6" t="s">
        <v>9</v>
      </c>
      <c r="Q160" s="7" t="str">
        <f t="shared" si="6"/>
        <v>800g-backend-leaf-u29</v>
      </c>
      <c r="R160" s="7" t="s">
        <v>10</v>
      </c>
      <c r="S160" s="7" t="str">
        <f t="shared" si="7"/>
        <v>E1/20/2</v>
      </c>
      <c r="T160" s="8" t="str">
        <f>IFERROR(__xludf.DUMMYFUNCTION("JOIN("""",Q160:S160)"),"800g-backend-leaf-u29/E1/20/2")</f>
        <v>800g-backend-leaf-u29/E1/20/2</v>
      </c>
      <c r="W160" s="6" t="s">
        <v>0</v>
      </c>
      <c r="X160" s="8" t="str">
        <f t="shared" si="8"/>
        <v>gpu-server-rc1-20/gpu-nic-8----800g-backend-leaf-u29/E1/20/2</v>
      </c>
    </row>
    <row r="161">
      <c r="A161" s="6" t="s">
        <v>6</v>
      </c>
      <c r="B161" s="8" t="str">
        <f t="shared" si="1"/>
        <v>800g-backend-leaf-u38</v>
      </c>
      <c r="C161" s="7"/>
      <c r="D161" s="6" t="s">
        <v>7</v>
      </c>
      <c r="E161" s="8" t="str">
        <f t="shared" si="2"/>
        <v>gpu-server-rc1-21</v>
      </c>
      <c r="F161" s="7"/>
      <c r="G161" s="6" t="s">
        <v>8</v>
      </c>
      <c r="H161" s="8" t="str">
        <f t="shared" si="3"/>
        <v>gpu-nic-1</v>
      </c>
      <c r="I161" s="6"/>
      <c r="J161" s="6" t="s">
        <v>3</v>
      </c>
      <c r="K161" s="7" t="str">
        <f t="shared" si="4"/>
        <v>gpu-server-rc1-21--gpu-nic-1--800g-backend-leaf-u38</v>
      </c>
      <c r="L161" s="6"/>
      <c r="M161" s="6" t="s">
        <v>1</v>
      </c>
      <c r="N161" s="8" t="str">
        <f t="shared" si="5"/>
        <v>gpu-server-rc1-21/gpu-nic-1</v>
      </c>
      <c r="P161" s="6" t="s">
        <v>9</v>
      </c>
      <c r="Q161" s="7" t="str">
        <f t="shared" si="6"/>
        <v>800g-backend-leaf-u38</v>
      </c>
      <c r="R161" s="7" t="s">
        <v>10</v>
      </c>
      <c r="S161" s="7" t="str">
        <f t="shared" si="7"/>
        <v>E1/21/1</v>
      </c>
      <c r="T161" s="8" t="str">
        <f>IFERROR(__xludf.DUMMYFUNCTION("JOIN("""",Q161:S161)"),"800g-backend-leaf-u38/E1/21/1")</f>
        <v>800g-backend-leaf-u38/E1/21/1</v>
      </c>
      <c r="W161" s="6" t="s">
        <v>0</v>
      </c>
      <c r="X161" s="8" t="str">
        <f t="shared" si="8"/>
        <v>gpu-server-rc1-21/gpu-nic-1----800g-backend-leaf-u38/E1/21/1</v>
      </c>
    </row>
    <row r="162">
      <c r="A162" s="6" t="s">
        <v>6</v>
      </c>
      <c r="B162" s="8" t="str">
        <f t="shared" si="1"/>
        <v>800g-backend-leaf-u38</v>
      </c>
      <c r="C162" s="7"/>
      <c r="D162" s="6" t="s">
        <v>7</v>
      </c>
      <c r="E162" s="8" t="str">
        <f t="shared" si="2"/>
        <v>gpu-server-rc1-21</v>
      </c>
      <c r="F162" s="7"/>
      <c r="G162" s="6" t="s">
        <v>8</v>
      </c>
      <c r="H162" s="8" t="str">
        <f t="shared" si="3"/>
        <v>gpu-nic-2</v>
      </c>
      <c r="I162" s="6"/>
      <c r="J162" s="6" t="s">
        <v>3</v>
      </c>
      <c r="K162" s="7" t="str">
        <f t="shared" si="4"/>
        <v>gpu-server-rc1-21--gpu-nic-2--800g-backend-leaf-u38</v>
      </c>
      <c r="L162" s="6"/>
      <c r="M162" s="6" t="s">
        <v>1</v>
      </c>
      <c r="N162" s="8" t="str">
        <f t="shared" si="5"/>
        <v>gpu-server-rc1-21/gpu-nic-2</v>
      </c>
      <c r="P162" s="6" t="s">
        <v>9</v>
      </c>
      <c r="Q162" s="7" t="str">
        <f t="shared" si="6"/>
        <v>800g-backend-leaf-u38</v>
      </c>
      <c r="R162" s="7" t="s">
        <v>10</v>
      </c>
      <c r="S162" s="7" t="str">
        <f t="shared" si="7"/>
        <v>E1/21/2</v>
      </c>
      <c r="T162" s="8" t="str">
        <f>IFERROR(__xludf.DUMMYFUNCTION("JOIN("""",Q162:S162)"),"800g-backend-leaf-u38/E1/21/2")</f>
        <v>800g-backend-leaf-u38/E1/21/2</v>
      </c>
      <c r="W162" s="6" t="s">
        <v>0</v>
      </c>
      <c r="X162" s="8" t="str">
        <f t="shared" si="8"/>
        <v>gpu-server-rc1-21/gpu-nic-2----800g-backend-leaf-u38/E1/21/2</v>
      </c>
    </row>
    <row r="163">
      <c r="A163" s="6" t="s">
        <v>6</v>
      </c>
      <c r="B163" s="8" t="str">
        <f t="shared" si="1"/>
        <v>800g-backend-leaf-u35</v>
      </c>
      <c r="C163" s="7"/>
      <c r="D163" s="6" t="s">
        <v>7</v>
      </c>
      <c r="E163" s="8" t="str">
        <f t="shared" si="2"/>
        <v>gpu-server-rc1-21</v>
      </c>
      <c r="F163" s="7"/>
      <c r="G163" s="6" t="s">
        <v>8</v>
      </c>
      <c r="H163" s="8" t="str">
        <f t="shared" si="3"/>
        <v>gpu-nic-3</v>
      </c>
      <c r="I163" s="6"/>
      <c r="J163" s="6" t="s">
        <v>3</v>
      </c>
      <c r="K163" s="7" t="str">
        <f t="shared" si="4"/>
        <v>gpu-server-rc1-21--gpu-nic-3--800g-backend-leaf-u35</v>
      </c>
      <c r="L163" s="6"/>
      <c r="M163" s="6" t="s">
        <v>1</v>
      </c>
      <c r="N163" s="8" t="str">
        <f t="shared" si="5"/>
        <v>gpu-server-rc1-21/gpu-nic-3</v>
      </c>
      <c r="P163" s="6" t="s">
        <v>9</v>
      </c>
      <c r="Q163" s="7" t="str">
        <f t="shared" si="6"/>
        <v>800g-backend-leaf-u35</v>
      </c>
      <c r="R163" s="7" t="s">
        <v>10</v>
      </c>
      <c r="S163" s="7" t="str">
        <f t="shared" si="7"/>
        <v>E1/21/1</v>
      </c>
      <c r="T163" s="8" t="str">
        <f>IFERROR(__xludf.DUMMYFUNCTION("JOIN("""",Q163:S163)"),"800g-backend-leaf-u35/E1/21/1")</f>
        <v>800g-backend-leaf-u35/E1/21/1</v>
      </c>
      <c r="W163" s="6" t="s">
        <v>0</v>
      </c>
      <c r="X163" s="8" t="str">
        <f t="shared" si="8"/>
        <v>gpu-server-rc1-21/gpu-nic-3----800g-backend-leaf-u35/E1/21/1</v>
      </c>
    </row>
    <row r="164">
      <c r="A164" s="6" t="s">
        <v>6</v>
      </c>
      <c r="B164" s="8" t="str">
        <f t="shared" si="1"/>
        <v>800g-backend-leaf-u35</v>
      </c>
      <c r="C164" s="7"/>
      <c r="D164" s="6" t="s">
        <v>7</v>
      </c>
      <c r="E164" s="8" t="str">
        <f t="shared" si="2"/>
        <v>gpu-server-rc1-21</v>
      </c>
      <c r="F164" s="7"/>
      <c r="G164" s="6" t="s">
        <v>8</v>
      </c>
      <c r="H164" s="8" t="str">
        <f t="shared" si="3"/>
        <v>gpu-nic-4</v>
      </c>
      <c r="I164" s="6"/>
      <c r="J164" s="6" t="s">
        <v>3</v>
      </c>
      <c r="K164" s="7" t="str">
        <f t="shared" si="4"/>
        <v>gpu-server-rc1-21--gpu-nic-4--800g-backend-leaf-u35</v>
      </c>
      <c r="L164" s="6"/>
      <c r="M164" s="6" t="s">
        <v>1</v>
      </c>
      <c r="N164" s="8" t="str">
        <f t="shared" si="5"/>
        <v>gpu-server-rc1-21/gpu-nic-4</v>
      </c>
      <c r="P164" s="6" t="s">
        <v>9</v>
      </c>
      <c r="Q164" s="7" t="str">
        <f t="shared" si="6"/>
        <v>800g-backend-leaf-u35</v>
      </c>
      <c r="R164" s="7" t="s">
        <v>10</v>
      </c>
      <c r="S164" s="7" t="str">
        <f t="shared" si="7"/>
        <v>E1/21/2</v>
      </c>
      <c r="T164" s="8" t="str">
        <f>IFERROR(__xludf.DUMMYFUNCTION("JOIN("""",Q164:S164)"),"800g-backend-leaf-u35/E1/21/2")</f>
        <v>800g-backend-leaf-u35/E1/21/2</v>
      </c>
      <c r="W164" s="6" t="s">
        <v>0</v>
      </c>
      <c r="X164" s="8" t="str">
        <f t="shared" si="8"/>
        <v>gpu-server-rc1-21/gpu-nic-4----800g-backend-leaf-u35/E1/21/2</v>
      </c>
    </row>
    <row r="165">
      <c r="A165" s="6" t="s">
        <v>6</v>
      </c>
      <c r="B165" s="8" t="str">
        <f t="shared" si="1"/>
        <v>800g-backend-leaf-u32</v>
      </c>
      <c r="C165" s="7"/>
      <c r="D165" s="6" t="s">
        <v>7</v>
      </c>
      <c r="E165" s="8" t="str">
        <f t="shared" si="2"/>
        <v>gpu-server-rc1-21</v>
      </c>
      <c r="F165" s="7"/>
      <c r="G165" s="6" t="s">
        <v>8</v>
      </c>
      <c r="H165" s="8" t="str">
        <f t="shared" si="3"/>
        <v>gpu-nic-5</v>
      </c>
      <c r="I165" s="6"/>
      <c r="J165" s="6" t="s">
        <v>3</v>
      </c>
      <c r="K165" s="7" t="str">
        <f t="shared" si="4"/>
        <v>gpu-server-rc1-21--gpu-nic-5--800g-backend-leaf-u32</v>
      </c>
      <c r="L165" s="6"/>
      <c r="M165" s="6" t="s">
        <v>1</v>
      </c>
      <c r="N165" s="8" t="str">
        <f t="shared" si="5"/>
        <v>gpu-server-rc1-21/gpu-nic-5</v>
      </c>
      <c r="P165" s="6" t="s">
        <v>9</v>
      </c>
      <c r="Q165" s="7" t="str">
        <f t="shared" si="6"/>
        <v>800g-backend-leaf-u32</v>
      </c>
      <c r="R165" s="7" t="s">
        <v>10</v>
      </c>
      <c r="S165" s="7" t="str">
        <f t="shared" si="7"/>
        <v>E1/21/1</v>
      </c>
      <c r="T165" s="8" t="str">
        <f>IFERROR(__xludf.DUMMYFUNCTION("JOIN("""",Q165:S165)"),"800g-backend-leaf-u32/E1/21/1")</f>
        <v>800g-backend-leaf-u32/E1/21/1</v>
      </c>
      <c r="W165" s="6" t="s">
        <v>0</v>
      </c>
      <c r="X165" s="8" t="str">
        <f t="shared" si="8"/>
        <v>gpu-server-rc1-21/gpu-nic-5----800g-backend-leaf-u32/E1/21/1</v>
      </c>
    </row>
    <row r="166">
      <c r="A166" s="6" t="s">
        <v>6</v>
      </c>
      <c r="B166" s="8" t="str">
        <f t="shared" si="1"/>
        <v>800g-backend-leaf-u32</v>
      </c>
      <c r="C166" s="7"/>
      <c r="D166" s="6" t="s">
        <v>7</v>
      </c>
      <c r="E166" s="8" t="str">
        <f t="shared" si="2"/>
        <v>gpu-server-rc1-21</v>
      </c>
      <c r="F166" s="7"/>
      <c r="G166" s="6" t="s">
        <v>8</v>
      </c>
      <c r="H166" s="8" t="str">
        <f t="shared" si="3"/>
        <v>gpu-nic-6</v>
      </c>
      <c r="I166" s="6"/>
      <c r="J166" s="6" t="s">
        <v>3</v>
      </c>
      <c r="K166" s="7" t="str">
        <f t="shared" si="4"/>
        <v>gpu-server-rc1-21--gpu-nic-6--800g-backend-leaf-u32</v>
      </c>
      <c r="L166" s="6"/>
      <c r="M166" s="6" t="s">
        <v>1</v>
      </c>
      <c r="N166" s="8" t="str">
        <f t="shared" si="5"/>
        <v>gpu-server-rc1-21/gpu-nic-6</v>
      </c>
      <c r="P166" s="6" t="s">
        <v>9</v>
      </c>
      <c r="Q166" s="7" t="str">
        <f t="shared" si="6"/>
        <v>800g-backend-leaf-u32</v>
      </c>
      <c r="R166" s="7" t="s">
        <v>10</v>
      </c>
      <c r="S166" s="7" t="str">
        <f t="shared" si="7"/>
        <v>E1/21/2</v>
      </c>
      <c r="T166" s="8" t="str">
        <f>IFERROR(__xludf.DUMMYFUNCTION("JOIN("""",Q166:S166)"),"800g-backend-leaf-u32/E1/21/2")</f>
        <v>800g-backend-leaf-u32/E1/21/2</v>
      </c>
      <c r="W166" s="6" t="s">
        <v>0</v>
      </c>
      <c r="X166" s="8" t="str">
        <f t="shared" si="8"/>
        <v>gpu-server-rc1-21/gpu-nic-6----800g-backend-leaf-u32/E1/21/2</v>
      </c>
    </row>
    <row r="167">
      <c r="A167" s="6" t="s">
        <v>6</v>
      </c>
      <c r="B167" s="8" t="str">
        <f t="shared" si="1"/>
        <v>800g-backend-leaf-u29</v>
      </c>
      <c r="C167" s="7"/>
      <c r="D167" s="6" t="s">
        <v>7</v>
      </c>
      <c r="E167" s="8" t="str">
        <f t="shared" si="2"/>
        <v>gpu-server-rc1-21</v>
      </c>
      <c r="F167" s="7"/>
      <c r="G167" s="6" t="s">
        <v>8</v>
      </c>
      <c r="H167" s="8" t="str">
        <f t="shared" si="3"/>
        <v>gpu-nic-7</v>
      </c>
      <c r="I167" s="6"/>
      <c r="J167" s="6" t="s">
        <v>3</v>
      </c>
      <c r="K167" s="7" t="str">
        <f t="shared" si="4"/>
        <v>gpu-server-rc1-21--gpu-nic-7--800g-backend-leaf-u29</v>
      </c>
      <c r="L167" s="6"/>
      <c r="M167" s="6" t="s">
        <v>1</v>
      </c>
      <c r="N167" s="8" t="str">
        <f t="shared" si="5"/>
        <v>gpu-server-rc1-21/gpu-nic-7</v>
      </c>
      <c r="P167" s="6" t="s">
        <v>9</v>
      </c>
      <c r="Q167" s="7" t="str">
        <f t="shared" si="6"/>
        <v>800g-backend-leaf-u29</v>
      </c>
      <c r="R167" s="7" t="s">
        <v>10</v>
      </c>
      <c r="S167" s="7" t="str">
        <f t="shared" si="7"/>
        <v>E1/21/1</v>
      </c>
      <c r="T167" s="8" t="str">
        <f>IFERROR(__xludf.DUMMYFUNCTION("JOIN("""",Q167:S167)"),"800g-backend-leaf-u29/E1/21/1")</f>
        <v>800g-backend-leaf-u29/E1/21/1</v>
      </c>
      <c r="W167" s="6" t="s">
        <v>0</v>
      </c>
      <c r="X167" s="8" t="str">
        <f t="shared" si="8"/>
        <v>gpu-server-rc1-21/gpu-nic-7----800g-backend-leaf-u29/E1/21/1</v>
      </c>
    </row>
    <row r="168">
      <c r="A168" s="6" t="s">
        <v>6</v>
      </c>
      <c r="B168" s="8" t="str">
        <f t="shared" si="1"/>
        <v>800g-backend-leaf-u29</v>
      </c>
      <c r="C168" s="7"/>
      <c r="D168" s="6" t="s">
        <v>7</v>
      </c>
      <c r="E168" s="8" t="str">
        <f t="shared" si="2"/>
        <v>gpu-server-rc1-21</v>
      </c>
      <c r="F168" s="7"/>
      <c r="G168" s="6" t="s">
        <v>8</v>
      </c>
      <c r="H168" s="8" t="str">
        <f t="shared" si="3"/>
        <v>gpu-nic-8</v>
      </c>
      <c r="I168" s="6"/>
      <c r="J168" s="6" t="s">
        <v>3</v>
      </c>
      <c r="K168" s="7" t="str">
        <f t="shared" si="4"/>
        <v>gpu-server-rc1-21--gpu-nic-8--800g-backend-leaf-u29</v>
      </c>
      <c r="L168" s="6"/>
      <c r="M168" s="6" t="s">
        <v>1</v>
      </c>
      <c r="N168" s="8" t="str">
        <f t="shared" si="5"/>
        <v>gpu-server-rc1-21/gpu-nic-8</v>
      </c>
      <c r="P168" s="6" t="s">
        <v>9</v>
      </c>
      <c r="Q168" s="7" t="str">
        <f t="shared" si="6"/>
        <v>800g-backend-leaf-u29</v>
      </c>
      <c r="R168" s="7" t="s">
        <v>10</v>
      </c>
      <c r="S168" s="7" t="str">
        <f t="shared" si="7"/>
        <v>E1/21/2</v>
      </c>
      <c r="T168" s="8" t="str">
        <f>IFERROR(__xludf.DUMMYFUNCTION("JOIN("""",Q168:S168)"),"800g-backend-leaf-u29/E1/21/2")</f>
        <v>800g-backend-leaf-u29/E1/21/2</v>
      </c>
      <c r="W168" s="6" t="s">
        <v>0</v>
      </c>
      <c r="X168" s="8" t="str">
        <f t="shared" si="8"/>
        <v>gpu-server-rc1-21/gpu-nic-8----800g-backend-leaf-u29/E1/21/2</v>
      </c>
    </row>
    <row r="169">
      <c r="A169" s="6" t="s">
        <v>6</v>
      </c>
      <c r="B169" s="8" t="str">
        <f t="shared" si="1"/>
        <v>800g-backend-leaf-u38</v>
      </c>
      <c r="C169" s="7"/>
      <c r="D169" s="6" t="s">
        <v>7</v>
      </c>
      <c r="E169" s="8" t="str">
        <f t="shared" si="2"/>
        <v>gpu-server-rc1-22</v>
      </c>
      <c r="F169" s="7"/>
      <c r="G169" s="6" t="s">
        <v>8</v>
      </c>
      <c r="H169" s="8" t="str">
        <f t="shared" si="3"/>
        <v>gpu-nic-1</v>
      </c>
      <c r="I169" s="6"/>
      <c r="J169" s="6" t="s">
        <v>3</v>
      </c>
      <c r="K169" s="7" t="str">
        <f t="shared" si="4"/>
        <v>gpu-server-rc1-22--gpu-nic-1--800g-backend-leaf-u38</v>
      </c>
      <c r="L169" s="6"/>
      <c r="M169" s="6" t="s">
        <v>1</v>
      </c>
      <c r="N169" s="8" t="str">
        <f t="shared" si="5"/>
        <v>gpu-server-rc1-22/gpu-nic-1</v>
      </c>
      <c r="P169" s="6" t="s">
        <v>9</v>
      </c>
      <c r="Q169" s="7" t="str">
        <f t="shared" si="6"/>
        <v>800g-backend-leaf-u38</v>
      </c>
      <c r="R169" s="7" t="s">
        <v>10</v>
      </c>
      <c r="S169" s="7" t="str">
        <f t="shared" si="7"/>
        <v>E1/22/1</v>
      </c>
      <c r="T169" s="8" t="str">
        <f>IFERROR(__xludf.DUMMYFUNCTION("JOIN("""",Q169:S169)"),"800g-backend-leaf-u38/E1/22/1")</f>
        <v>800g-backend-leaf-u38/E1/22/1</v>
      </c>
      <c r="W169" s="6" t="s">
        <v>0</v>
      </c>
      <c r="X169" s="8" t="str">
        <f t="shared" si="8"/>
        <v>gpu-server-rc1-22/gpu-nic-1----800g-backend-leaf-u38/E1/22/1</v>
      </c>
    </row>
    <row r="170">
      <c r="A170" s="6" t="s">
        <v>6</v>
      </c>
      <c r="B170" s="8" t="str">
        <f t="shared" si="1"/>
        <v>800g-backend-leaf-u38</v>
      </c>
      <c r="C170" s="7"/>
      <c r="D170" s="6" t="s">
        <v>7</v>
      </c>
      <c r="E170" s="8" t="str">
        <f t="shared" si="2"/>
        <v>gpu-server-rc1-22</v>
      </c>
      <c r="F170" s="7"/>
      <c r="G170" s="6" t="s">
        <v>8</v>
      </c>
      <c r="H170" s="8" t="str">
        <f t="shared" si="3"/>
        <v>gpu-nic-2</v>
      </c>
      <c r="I170" s="6"/>
      <c r="J170" s="6" t="s">
        <v>3</v>
      </c>
      <c r="K170" s="7" t="str">
        <f t="shared" si="4"/>
        <v>gpu-server-rc1-22--gpu-nic-2--800g-backend-leaf-u38</v>
      </c>
      <c r="L170" s="6"/>
      <c r="M170" s="6" t="s">
        <v>1</v>
      </c>
      <c r="N170" s="8" t="str">
        <f t="shared" si="5"/>
        <v>gpu-server-rc1-22/gpu-nic-2</v>
      </c>
      <c r="P170" s="6" t="s">
        <v>9</v>
      </c>
      <c r="Q170" s="7" t="str">
        <f t="shared" si="6"/>
        <v>800g-backend-leaf-u38</v>
      </c>
      <c r="R170" s="7" t="s">
        <v>10</v>
      </c>
      <c r="S170" s="7" t="str">
        <f t="shared" si="7"/>
        <v>E1/22/2</v>
      </c>
      <c r="T170" s="8" t="str">
        <f>IFERROR(__xludf.DUMMYFUNCTION("JOIN("""",Q170:S170)"),"800g-backend-leaf-u38/E1/22/2")</f>
        <v>800g-backend-leaf-u38/E1/22/2</v>
      </c>
      <c r="W170" s="6" t="s">
        <v>0</v>
      </c>
      <c r="X170" s="8" t="str">
        <f t="shared" si="8"/>
        <v>gpu-server-rc1-22/gpu-nic-2----800g-backend-leaf-u38/E1/22/2</v>
      </c>
    </row>
    <row r="171">
      <c r="A171" s="6" t="s">
        <v>6</v>
      </c>
      <c r="B171" s="8" t="str">
        <f t="shared" si="1"/>
        <v>800g-backend-leaf-u35</v>
      </c>
      <c r="C171" s="7"/>
      <c r="D171" s="6" t="s">
        <v>7</v>
      </c>
      <c r="E171" s="8" t="str">
        <f t="shared" si="2"/>
        <v>gpu-server-rc1-22</v>
      </c>
      <c r="F171" s="7"/>
      <c r="G171" s="6" t="s">
        <v>8</v>
      </c>
      <c r="H171" s="8" t="str">
        <f t="shared" si="3"/>
        <v>gpu-nic-3</v>
      </c>
      <c r="I171" s="6"/>
      <c r="J171" s="6" t="s">
        <v>3</v>
      </c>
      <c r="K171" s="7" t="str">
        <f t="shared" si="4"/>
        <v>gpu-server-rc1-22--gpu-nic-3--800g-backend-leaf-u35</v>
      </c>
      <c r="L171" s="6"/>
      <c r="M171" s="6" t="s">
        <v>1</v>
      </c>
      <c r="N171" s="8" t="str">
        <f t="shared" si="5"/>
        <v>gpu-server-rc1-22/gpu-nic-3</v>
      </c>
      <c r="P171" s="6" t="s">
        <v>9</v>
      </c>
      <c r="Q171" s="7" t="str">
        <f t="shared" si="6"/>
        <v>800g-backend-leaf-u35</v>
      </c>
      <c r="R171" s="7" t="s">
        <v>10</v>
      </c>
      <c r="S171" s="7" t="str">
        <f t="shared" si="7"/>
        <v>E1/22/1</v>
      </c>
      <c r="T171" s="8" t="str">
        <f>IFERROR(__xludf.DUMMYFUNCTION("JOIN("""",Q171:S171)"),"800g-backend-leaf-u35/E1/22/1")</f>
        <v>800g-backend-leaf-u35/E1/22/1</v>
      </c>
      <c r="W171" s="6" t="s">
        <v>0</v>
      </c>
      <c r="X171" s="8" t="str">
        <f t="shared" si="8"/>
        <v>gpu-server-rc1-22/gpu-nic-3----800g-backend-leaf-u35/E1/22/1</v>
      </c>
    </row>
    <row r="172">
      <c r="A172" s="6" t="s">
        <v>6</v>
      </c>
      <c r="B172" s="8" t="str">
        <f t="shared" si="1"/>
        <v>800g-backend-leaf-u35</v>
      </c>
      <c r="C172" s="7"/>
      <c r="D172" s="6" t="s">
        <v>7</v>
      </c>
      <c r="E172" s="8" t="str">
        <f t="shared" si="2"/>
        <v>gpu-server-rc1-22</v>
      </c>
      <c r="F172" s="7"/>
      <c r="G172" s="6" t="s">
        <v>8</v>
      </c>
      <c r="H172" s="8" t="str">
        <f t="shared" si="3"/>
        <v>gpu-nic-4</v>
      </c>
      <c r="I172" s="6"/>
      <c r="J172" s="6" t="s">
        <v>3</v>
      </c>
      <c r="K172" s="7" t="str">
        <f t="shared" si="4"/>
        <v>gpu-server-rc1-22--gpu-nic-4--800g-backend-leaf-u35</v>
      </c>
      <c r="L172" s="6"/>
      <c r="M172" s="6" t="s">
        <v>1</v>
      </c>
      <c r="N172" s="8" t="str">
        <f t="shared" si="5"/>
        <v>gpu-server-rc1-22/gpu-nic-4</v>
      </c>
      <c r="P172" s="6" t="s">
        <v>9</v>
      </c>
      <c r="Q172" s="7" t="str">
        <f t="shared" si="6"/>
        <v>800g-backend-leaf-u35</v>
      </c>
      <c r="R172" s="7" t="s">
        <v>10</v>
      </c>
      <c r="S172" s="7" t="str">
        <f t="shared" si="7"/>
        <v>E1/22/2</v>
      </c>
      <c r="T172" s="8" t="str">
        <f>IFERROR(__xludf.DUMMYFUNCTION("JOIN("""",Q172:S172)"),"800g-backend-leaf-u35/E1/22/2")</f>
        <v>800g-backend-leaf-u35/E1/22/2</v>
      </c>
      <c r="W172" s="6" t="s">
        <v>0</v>
      </c>
      <c r="X172" s="8" t="str">
        <f t="shared" si="8"/>
        <v>gpu-server-rc1-22/gpu-nic-4----800g-backend-leaf-u35/E1/22/2</v>
      </c>
    </row>
    <row r="173">
      <c r="A173" s="6" t="s">
        <v>6</v>
      </c>
      <c r="B173" s="8" t="str">
        <f t="shared" si="1"/>
        <v>800g-backend-leaf-u32</v>
      </c>
      <c r="C173" s="7"/>
      <c r="D173" s="6" t="s">
        <v>7</v>
      </c>
      <c r="E173" s="8" t="str">
        <f t="shared" si="2"/>
        <v>gpu-server-rc1-22</v>
      </c>
      <c r="F173" s="7"/>
      <c r="G173" s="6" t="s">
        <v>8</v>
      </c>
      <c r="H173" s="8" t="str">
        <f t="shared" si="3"/>
        <v>gpu-nic-5</v>
      </c>
      <c r="I173" s="6"/>
      <c r="J173" s="6" t="s">
        <v>3</v>
      </c>
      <c r="K173" s="7" t="str">
        <f t="shared" si="4"/>
        <v>gpu-server-rc1-22--gpu-nic-5--800g-backend-leaf-u32</v>
      </c>
      <c r="L173" s="6"/>
      <c r="M173" s="6" t="s">
        <v>1</v>
      </c>
      <c r="N173" s="8" t="str">
        <f t="shared" si="5"/>
        <v>gpu-server-rc1-22/gpu-nic-5</v>
      </c>
      <c r="P173" s="6" t="s">
        <v>9</v>
      </c>
      <c r="Q173" s="7" t="str">
        <f t="shared" si="6"/>
        <v>800g-backend-leaf-u32</v>
      </c>
      <c r="R173" s="7" t="s">
        <v>10</v>
      </c>
      <c r="S173" s="7" t="str">
        <f t="shared" si="7"/>
        <v>E1/22/1</v>
      </c>
      <c r="T173" s="8" t="str">
        <f>IFERROR(__xludf.DUMMYFUNCTION("JOIN("""",Q173:S173)"),"800g-backend-leaf-u32/E1/22/1")</f>
        <v>800g-backend-leaf-u32/E1/22/1</v>
      </c>
      <c r="W173" s="6" t="s">
        <v>0</v>
      </c>
      <c r="X173" s="8" t="str">
        <f t="shared" si="8"/>
        <v>gpu-server-rc1-22/gpu-nic-5----800g-backend-leaf-u32/E1/22/1</v>
      </c>
    </row>
    <row r="174">
      <c r="A174" s="6" t="s">
        <v>6</v>
      </c>
      <c r="B174" s="8" t="str">
        <f t="shared" si="1"/>
        <v>800g-backend-leaf-u32</v>
      </c>
      <c r="C174" s="7"/>
      <c r="D174" s="6" t="s">
        <v>7</v>
      </c>
      <c r="E174" s="8" t="str">
        <f t="shared" si="2"/>
        <v>gpu-server-rc1-22</v>
      </c>
      <c r="F174" s="7"/>
      <c r="G174" s="6" t="s">
        <v>8</v>
      </c>
      <c r="H174" s="8" t="str">
        <f t="shared" si="3"/>
        <v>gpu-nic-6</v>
      </c>
      <c r="I174" s="6"/>
      <c r="J174" s="6" t="s">
        <v>3</v>
      </c>
      <c r="K174" s="7" t="str">
        <f t="shared" si="4"/>
        <v>gpu-server-rc1-22--gpu-nic-6--800g-backend-leaf-u32</v>
      </c>
      <c r="L174" s="6"/>
      <c r="M174" s="6" t="s">
        <v>1</v>
      </c>
      <c r="N174" s="8" t="str">
        <f t="shared" si="5"/>
        <v>gpu-server-rc1-22/gpu-nic-6</v>
      </c>
      <c r="P174" s="6" t="s">
        <v>9</v>
      </c>
      <c r="Q174" s="7" t="str">
        <f t="shared" si="6"/>
        <v>800g-backend-leaf-u32</v>
      </c>
      <c r="R174" s="7" t="s">
        <v>10</v>
      </c>
      <c r="S174" s="7" t="str">
        <f t="shared" si="7"/>
        <v>E1/22/2</v>
      </c>
      <c r="T174" s="8" t="str">
        <f>IFERROR(__xludf.DUMMYFUNCTION("JOIN("""",Q174:S174)"),"800g-backend-leaf-u32/E1/22/2")</f>
        <v>800g-backend-leaf-u32/E1/22/2</v>
      </c>
      <c r="W174" s="6" t="s">
        <v>0</v>
      </c>
      <c r="X174" s="8" t="str">
        <f t="shared" si="8"/>
        <v>gpu-server-rc1-22/gpu-nic-6----800g-backend-leaf-u32/E1/22/2</v>
      </c>
    </row>
    <row r="175">
      <c r="A175" s="6" t="s">
        <v>6</v>
      </c>
      <c r="B175" s="8" t="str">
        <f t="shared" si="1"/>
        <v>800g-backend-leaf-u29</v>
      </c>
      <c r="C175" s="7"/>
      <c r="D175" s="6" t="s">
        <v>7</v>
      </c>
      <c r="E175" s="8" t="str">
        <f t="shared" si="2"/>
        <v>gpu-server-rc1-22</v>
      </c>
      <c r="F175" s="7"/>
      <c r="G175" s="6" t="s">
        <v>8</v>
      </c>
      <c r="H175" s="8" t="str">
        <f t="shared" si="3"/>
        <v>gpu-nic-7</v>
      </c>
      <c r="I175" s="6"/>
      <c r="J175" s="6" t="s">
        <v>3</v>
      </c>
      <c r="K175" s="7" t="str">
        <f t="shared" si="4"/>
        <v>gpu-server-rc1-22--gpu-nic-7--800g-backend-leaf-u29</v>
      </c>
      <c r="L175" s="6"/>
      <c r="M175" s="6" t="s">
        <v>1</v>
      </c>
      <c r="N175" s="8" t="str">
        <f t="shared" si="5"/>
        <v>gpu-server-rc1-22/gpu-nic-7</v>
      </c>
      <c r="P175" s="6" t="s">
        <v>9</v>
      </c>
      <c r="Q175" s="7" t="str">
        <f t="shared" si="6"/>
        <v>800g-backend-leaf-u29</v>
      </c>
      <c r="R175" s="7" t="s">
        <v>10</v>
      </c>
      <c r="S175" s="7" t="str">
        <f t="shared" si="7"/>
        <v>E1/22/1</v>
      </c>
      <c r="T175" s="8" t="str">
        <f>IFERROR(__xludf.DUMMYFUNCTION("JOIN("""",Q175:S175)"),"800g-backend-leaf-u29/E1/22/1")</f>
        <v>800g-backend-leaf-u29/E1/22/1</v>
      </c>
      <c r="W175" s="6" t="s">
        <v>0</v>
      </c>
      <c r="X175" s="8" t="str">
        <f t="shared" si="8"/>
        <v>gpu-server-rc1-22/gpu-nic-7----800g-backend-leaf-u29/E1/22/1</v>
      </c>
    </row>
    <row r="176">
      <c r="A176" s="6" t="s">
        <v>6</v>
      </c>
      <c r="B176" s="8" t="str">
        <f t="shared" si="1"/>
        <v>800g-backend-leaf-u29</v>
      </c>
      <c r="C176" s="7"/>
      <c r="D176" s="6" t="s">
        <v>7</v>
      </c>
      <c r="E176" s="8" t="str">
        <f t="shared" si="2"/>
        <v>gpu-server-rc1-22</v>
      </c>
      <c r="F176" s="7"/>
      <c r="G176" s="6" t="s">
        <v>8</v>
      </c>
      <c r="H176" s="8" t="str">
        <f t="shared" si="3"/>
        <v>gpu-nic-8</v>
      </c>
      <c r="I176" s="6"/>
      <c r="J176" s="6" t="s">
        <v>3</v>
      </c>
      <c r="K176" s="7" t="str">
        <f t="shared" si="4"/>
        <v>gpu-server-rc1-22--gpu-nic-8--800g-backend-leaf-u29</v>
      </c>
      <c r="L176" s="6"/>
      <c r="M176" s="6" t="s">
        <v>1</v>
      </c>
      <c r="N176" s="8" t="str">
        <f t="shared" si="5"/>
        <v>gpu-server-rc1-22/gpu-nic-8</v>
      </c>
      <c r="P176" s="6" t="s">
        <v>9</v>
      </c>
      <c r="Q176" s="7" t="str">
        <f t="shared" si="6"/>
        <v>800g-backend-leaf-u29</v>
      </c>
      <c r="R176" s="7" t="s">
        <v>10</v>
      </c>
      <c r="S176" s="7" t="str">
        <f t="shared" si="7"/>
        <v>E1/22/2</v>
      </c>
      <c r="T176" s="8" t="str">
        <f>IFERROR(__xludf.DUMMYFUNCTION("JOIN("""",Q176:S176)"),"800g-backend-leaf-u29/E1/22/2")</f>
        <v>800g-backend-leaf-u29/E1/22/2</v>
      </c>
      <c r="W176" s="6" t="s">
        <v>0</v>
      </c>
      <c r="X176" s="8" t="str">
        <f t="shared" si="8"/>
        <v>gpu-server-rc1-22/gpu-nic-8----800g-backend-leaf-u29/E1/22/2</v>
      </c>
    </row>
    <row r="177">
      <c r="A177" s="6" t="s">
        <v>6</v>
      </c>
      <c r="B177" s="8" t="str">
        <f t="shared" si="1"/>
        <v>800g-backend-leaf-u38</v>
      </c>
      <c r="C177" s="7"/>
      <c r="D177" s="6" t="s">
        <v>7</v>
      </c>
      <c r="E177" s="8" t="str">
        <f t="shared" si="2"/>
        <v>gpu-server-rc1-23</v>
      </c>
      <c r="F177" s="7"/>
      <c r="G177" s="6" t="s">
        <v>8</v>
      </c>
      <c r="H177" s="8" t="str">
        <f t="shared" si="3"/>
        <v>gpu-nic-1</v>
      </c>
      <c r="I177" s="6"/>
      <c r="J177" s="6" t="s">
        <v>3</v>
      </c>
      <c r="K177" s="7" t="str">
        <f t="shared" si="4"/>
        <v>gpu-server-rc1-23--gpu-nic-1--800g-backend-leaf-u38</v>
      </c>
      <c r="L177" s="6"/>
      <c r="M177" s="6" t="s">
        <v>1</v>
      </c>
      <c r="N177" s="8" t="str">
        <f t="shared" si="5"/>
        <v>gpu-server-rc1-23/gpu-nic-1</v>
      </c>
      <c r="P177" s="6" t="s">
        <v>9</v>
      </c>
      <c r="Q177" s="7" t="str">
        <f t="shared" si="6"/>
        <v>800g-backend-leaf-u38</v>
      </c>
      <c r="R177" s="7" t="s">
        <v>10</v>
      </c>
      <c r="S177" s="7" t="str">
        <f t="shared" si="7"/>
        <v>E1/23/1</v>
      </c>
      <c r="T177" s="8" t="str">
        <f>IFERROR(__xludf.DUMMYFUNCTION("JOIN("""",Q177:S177)"),"800g-backend-leaf-u38/E1/23/1")</f>
        <v>800g-backend-leaf-u38/E1/23/1</v>
      </c>
      <c r="W177" s="6" t="s">
        <v>0</v>
      </c>
      <c r="X177" s="8" t="str">
        <f t="shared" si="8"/>
        <v>gpu-server-rc1-23/gpu-nic-1----800g-backend-leaf-u38/E1/23/1</v>
      </c>
    </row>
    <row r="178">
      <c r="A178" s="6" t="s">
        <v>6</v>
      </c>
      <c r="B178" s="8" t="str">
        <f t="shared" si="1"/>
        <v>800g-backend-leaf-u38</v>
      </c>
      <c r="C178" s="7"/>
      <c r="D178" s="6" t="s">
        <v>7</v>
      </c>
      <c r="E178" s="8" t="str">
        <f t="shared" si="2"/>
        <v>gpu-server-rc1-23</v>
      </c>
      <c r="F178" s="7"/>
      <c r="G178" s="6" t="s">
        <v>8</v>
      </c>
      <c r="H178" s="8" t="str">
        <f t="shared" si="3"/>
        <v>gpu-nic-2</v>
      </c>
      <c r="I178" s="6"/>
      <c r="J178" s="6" t="s">
        <v>3</v>
      </c>
      <c r="K178" s="7" t="str">
        <f t="shared" si="4"/>
        <v>gpu-server-rc1-23--gpu-nic-2--800g-backend-leaf-u38</v>
      </c>
      <c r="L178" s="6"/>
      <c r="M178" s="6" t="s">
        <v>1</v>
      </c>
      <c r="N178" s="8" t="str">
        <f t="shared" si="5"/>
        <v>gpu-server-rc1-23/gpu-nic-2</v>
      </c>
      <c r="P178" s="6" t="s">
        <v>9</v>
      </c>
      <c r="Q178" s="7" t="str">
        <f t="shared" si="6"/>
        <v>800g-backend-leaf-u38</v>
      </c>
      <c r="R178" s="7" t="s">
        <v>10</v>
      </c>
      <c r="S178" s="7" t="str">
        <f t="shared" si="7"/>
        <v>E1/23/2</v>
      </c>
      <c r="T178" s="8" t="str">
        <f>IFERROR(__xludf.DUMMYFUNCTION("JOIN("""",Q178:S178)"),"800g-backend-leaf-u38/E1/23/2")</f>
        <v>800g-backend-leaf-u38/E1/23/2</v>
      </c>
      <c r="W178" s="6" t="s">
        <v>0</v>
      </c>
      <c r="X178" s="8" t="str">
        <f t="shared" si="8"/>
        <v>gpu-server-rc1-23/gpu-nic-2----800g-backend-leaf-u38/E1/23/2</v>
      </c>
    </row>
    <row r="179">
      <c r="A179" s="6" t="s">
        <v>6</v>
      </c>
      <c r="B179" s="8" t="str">
        <f t="shared" si="1"/>
        <v>800g-backend-leaf-u35</v>
      </c>
      <c r="C179" s="7"/>
      <c r="D179" s="6" t="s">
        <v>7</v>
      </c>
      <c r="E179" s="8" t="str">
        <f t="shared" si="2"/>
        <v>gpu-server-rc1-23</v>
      </c>
      <c r="F179" s="7"/>
      <c r="G179" s="6" t="s">
        <v>8</v>
      </c>
      <c r="H179" s="8" t="str">
        <f t="shared" si="3"/>
        <v>gpu-nic-3</v>
      </c>
      <c r="I179" s="6"/>
      <c r="J179" s="6" t="s">
        <v>3</v>
      </c>
      <c r="K179" s="7" t="str">
        <f t="shared" si="4"/>
        <v>gpu-server-rc1-23--gpu-nic-3--800g-backend-leaf-u35</v>
      </c>
      <c r="L179" s="6"/>
      <c r="M179" s="6" t="s">
        <v>1</v>
      </c>
      <c r="N179" s="8" t="str">
        <f t="shared" si="5"/>
        <v>gpu-server-rc1-23/gpu-nic-3</v>
      </c>
      <c r="P179" s="6" t="s">
        <v>9</v>
      </c>
      <c r="Q179" s="7" t="str">
        <f t="shared" si="6"/>
        <v>800g-backend-leaf-u35</v>
      </c>
      <c r="R179" s="7" t="s">
        <v>10</v>
      </c>
      <c r="S179" s="7" t="str">
        <f t="shared" si="7"/>
        <v>E1/23/1</v>
      </c>
      <c r="T179" s="8" t="str">
        <f>IFERROR(__xludf.DUMMYFUNCTION("JOIN("""",Q179:S179)"),"800g-backend-leaf-u35/E1/23/1")</f>
        <v>800g-backend-leaf-u35/E1/23/1</v>
      </c>
      <c r="W179" s="6" t="s">
        <v>0</v>
      </c>
      <c r="X179" s="8" t="str">
        <f t="shared" si="8"/>
        <v>gpu-server-rc1-23/gpu-nic-3----800g-backend-leaf-u35/E1/23/1</v>
      </c>
    </row>
    <row r="180">
      <c r="A180" s="6" t="s">
        <v>6</v>
      </c>
      <c r="B180" s="8" t="str">
        <f t="shared" si="1"/>
        <v>800g-backend-leaf-u35</v>
      </c>
      <c r="C180" s="7"/>
      <c r="D180" s="6" t="s">
        <v>7</v>
      </c>
      <c r="E180" s="8" t="str">
        <f t="shared" si="2"/>
        <v>gpu-server-rc1-23</v>
      </c>
      <c r="F180" s="7"/>
      <c r="G180" s="6" t="s">
        <v>8</v>
      </c>
      <c r="H180" s="8" t="str">
        <f t="shared" si="3"/>
        <v>gpu-nic-4</v>
      </c>
      <c r="I180" s="6"/>
      <c r="J180" s="6" t="s">
        <v>3</v>
      </c>
      <c r="K180" s="7" t="str">
        <f t="shared" si="4"/>
        <v>gpu-server-rc1-23--gpu-nic-4--800g-backend-leaf-u35</v>
      </c>
      <c r="L180" s="6"/>
      <c r="M180" s="6" t="s">
        <v>1</v>
      </c>
      <c r="N180" s="8" t="str">
        <f t="shared" si="5"/>
        <v>gpu-server-rc1-23/gpu-nic-4</v>
      </c>
      <c r="P180" s="6" t="s">
        <v>9</v>
      </c>
      <c r="Q180" s="7" t="str">
        <f t="shared" si="6"/>
        <v>800g-backend-leaf-u35</v>
      </c>
      <c r="R180" s="7" t="s">
        <v>10</v>
      </c>
      <c r="S180" s="7" t="str">
        <f t="shared" si="7"/>
        <v>E1/23/2</v>
      </c>
      <c r="T180" s="8" t="str">
        <f>IFERROR(__xludf.DUMMYFUNCTION("JOIN("""",Q180:S180)"),"800g-backend-leaf-u35/E1/23/2")</f>
        <v>800g-backend-leaf-u35/E1/23/2</v>
      </c>
      <c r="W180" s="6" t="s">
        <v>0</v>
      </c>
      <c r="X180" s="8" t="str">
        <f t="shared" si="8"/>
        <v>gpu-server-rc1-23/gpu-nic-4----800g-backend-leaf-u35/E1/23/2</v>
      </c>
    </row>
    <row r="181">
      <c r="A181" s="6" t="s">
        <v>6</v>
      </c>
      <c r="B181" s="8" t="str">
        <f t="shared" si="1"/>
        <v>800g-backend-leaf-u32</v>
      </c>
      <c r="C181" s="7"/>
      <c r="D181" s="6" t="s">
        <v>7</v>
      </c>
      <c r="E181" s="8" t="str">
        <f t="shared" si="2"/>
        <v>gpu-server-rc1-23</v>
      </c>
      <c r="F181" s="7"/>
      <c r="G181" s="6" t="s">
        <v>8</v>
      </c>
      <c r="H181" s="8" t="str">
        <f t="shared" si="3"/>
        <v>gpu-nic-5</v>
      </c>
      <c r="I181" s="6"/>
      <c r="J181" s="6" t="s">
        <v>3</v>
      </c>
      <c r="K181" s="7" t="str">
        <f t="shared" si="4"/>
        <v>gpu-server-rc1-23--gpu-nic-5--800g-backend-leaf-u32</v>
      </c>
      <c r="L181" s="6"/>
      <c r="M181" s="6" t="s">
        <v>1</v>
      </c>
      <c r="N181" s="8" t="str">
        <f t="shared" si="5"/>
        <v>gpu-server-rc1-23/gpu-nic-5</v>
      </c>
      <c r="P181" s="6" t="s">
        <v>9</v>
      </c>
      <c r="Q181" s="7" t="str">
        <f t="shared" si="6"/>
        <v>800g-backend-leaf-u32</v>
      </c>
      <c r="R181" s="7" t="s">
        <v>10</v>
      </c>
      <c r="S181" s="7" t="str">
        <f t="shared" si="7"/>
        <v>E1/23/1</v>
      </c>
      <c r="T181" s="8" t="str">
        <f>IFERROR(__xludf.DUMMYFUNCTION("JOIN("""",Q181:S181)"),"800g-backend-leaf-u32/E1/23/1")</f>
        <v>800g-backend-leaf-u32/E1/23/1</v>
      </c>
      <c r="W181" s="6" t="s">
        <v>0</v>
      </c>
      <c r="X181" s="8" t="str">
        <f t="shared" si="8"/>
        <v>gpu-server-rc1-23/gpu-nic-5----800g-backend-leaf-u32/E1/23/1</v>
      </c>
    </row>
    <row r="182">
      <c r="A182" s="6" t="s">
        <v>6</v>
      </c>
      <c r="B182" s="8" t="str">
        <f t="shared" si="1"/>
        <v>800g-backend-leaf-u32</v>
      </c>
      <c r="C182" s="7"/>
      <c r="D182" s="6" t="s">
        <v>7</v>
      </c>
      <c r="E182" s="8" t="str">
        <f t="shared" si="2"/>
        <v>gpu-server-rc1-23</v>
      </c>
      <c r="F182" s="7"/>
      <c r="G182" s="6" t="s">
        <v>8</v>
      </c>
      <c r="H182" s="8" t="str">
        <f t="shared" si="3"/>
        <v>gpu-nic-6</v>
      </c>
      <c r="I182" s="6"/>
      <c r="J182" s="6" t="s">
        <v>3</v>
      </c>
      <c r="K182" s="7" t="str">
        <f t="shared" si="4"/>
        <v>gpu-server-rc1-23--gpu-nic-6--800g-backend-leaf-u32</v>
      </c>
      <c r="L182" s="6"/>
      <c r="M182" s="6" t="s">
        <v>1</v>
      </c>
      <c r="N182" s="8" t="str">
        <f t="shared" si="5"/>
        <v>gpu-server-rc1-23/gpu-nic-6</v>
      </c>
      <c r="P182" s="6" t="s">
        <v>9</v>
      </c>
      <c r="Q182" s="7" t="str">
        <f t="shared" si="6"/>
        <v>800g-backend-leaf-u32</v>
      </c>
      <c r="R182" s="7" t="s">
        <v>10</v>
      </c>
      <c r="S182" s="7" t="str">
        <f t="shared" si="7"/>
        <v>E1/23/2</v>
      </c>
      <c r="T182" s="8" t="str">
        <f>IFERROR(__xludf.DUMMYFUNCTION("JOIN("""",Q182:S182)"),"800g-backend-leaf-u32/E1/23/2")</f>
        <v>800g-backend-leaf-u32/E1/23/2</v>
      </c>
      <c r="W182" s="6" t="s">
        <v>0</v>
      </c>
      <c r="X182" s="8" t="str">
        <f t="shared" si="8"/>
        <v>gpu-server-rc1-23/gpu-nic-6----800g-backend-leaf-u32/E1/23/2</v>
      </c>
    </row>
    <row r="183">
      <c r="A183" s="6" t="s">
        <v>6</v>
      </c>
      <c r="B183" s="8" t="str">
        <f t="shared" si="1"/>
        <v>800g-backend-leaf-u29</v>
      </c>
      <c r="C183" s="7"/>
      <c r="D183" s="6" t="s">
        <v>7</v>
      </c>
      <c r="E183" s="8" t="str">
        <f t="shared" si="2"/>
        <v>gpu-server-rc1-23</v>
      </c>
      <c r="F183" s="7"/>
      <c r="G183" s="6" t="s">
        <v>8</v>
      </c>
      <c r="H183" s="8" t="str">
        <f t="shared" si="3"/>
        <v>gpu-nic-7</v>
      </c>
      <c r="I183" s="6"/>
      <c r="J183" s="6" t="s">
        <v>3</v>
      </c>
      <c r="K183" s="7" t="str">
        <f t="shared" si="4"/>
        <v>gpu-server-rc1-23--gpu-nic-7--800g-backend-leaf-u29</v>
      </c>
      <c r="L183" s="6"/>
      <c r="M183" s="6" t="s">
        <v>1</v>
      </c>
      <c r="N183" s="8" t="str">
        <f t="shared" si="5"/>
        <v>gpu-server-rc1-23/gpu-nic-7</v>
      </c>
      <c r="P183" s="6" t="s">
        <v>9</v>
      </c>
      <c r="Q183" s="7" t="str">
        <f t="shared" si="6"/>
        <v>800g-backend-leaf-u29</v>
      </c>
      <c r="R183" s="7" t="s">
        <v>10</v>
      </c>
      <c r="S183" s="7" t="str">
        <f t="shared" si="7"/>
        <v>E1/23/1</v>
      </c>
      <c r="T183" s="8" t="str">
        <f>IFERROR(__xludf.DUMMYFUNCTION("JOIN("""",Q183:S183)"),"800g-backend-leaf-u29/E1/23/1")</f>
        <v>800g-backend-leaf-u29/E1/23/1</v>
      </c>
      <c r="W183" s="6" t="s">
        <v>0</v>
      </c>
      <c r="X183" s="8" t="str">
        <f t="shared" si="8"/>
        <v>gpu-server-rc1-23/gpu-nic-7----800g-backend-leaf-u29/E1/23/1</v>
      </c>
    </row>
    <row r="184">
      <c r="A184" s="6" t="s">
        <v>6</v>
      </c>
      <c r="B184" s="8" t="str">
        <f t="shared" si="1"/>
        <v>800g-backend-leaf-u29</v>
      </c>
      <c r="C184" s="7"/>
      <c r="D184" s="6" t="s">
        <v>7</v>
      </c>
      <c r="E184" s="8" t="str">
        <f t="shared" si="2"/>
        <v>gpu-server-rc1-23</v>
      </c>
      <c r="F184" s="7"/>
      <c r="G184" s="6" t="s">
        <v>8</v>
      </c>
      <c r="H184" s="8" t="str">
        <f t="shared" si="3"/>
        <v>gpu-nic-8</v>
      </c>
      <c r="I184" s="6"/>
      <c r="J184" s="6" t="s">
        <v>3</v>
      </c>
      <c r="K184" s="7" t="str">
        <f t="shared" si="4"/>
        <v>gpu-server-rc1-23--gpu-nic-8--800g-backend-leaf-u29</v>
      </c>
      <c r="L184" s="6"/>
      <c r="M184" s="6" t="s">
        <v>1</v>
      </c>
      <c r="N184" s="8" t="str">
        <f t="shared" si="5"/>
        <v>gpu-server-rc1-23/gpu-nic-8</v>
      </c>
      <c r="P184" s="6" t="s">
        <v>9</v>
      </c>
      <c r="Q184" s="7" t="str">
        <f t="shared" si="6"/>
        <v>800g-backend-leaf-u29</v>
      </c>
      <c r="R184" s="7" t="s">
        <v>10</v>
      </c>
      <c r="S184" s="7" t="str">
        <f t="shared" si="7"/>
        <v>E1/23/2</v>
      </c>
      <c r="T184" s="8" t="str">
        <f>IFERROR(__xludf.DUMMYFUNCTION("JOIN("""",Q184:S184)"),"800g-backend-leaf-u29/E1/23/2")</f>
        <v>800g-backend-leaf-u29/E1/23/2</v>
      </c>
      <c r="W184" s="6" t="s">
        <v>0</v>
      </c>
      <c r="X184" s="8" t="str">
        <f t="shared" si="8"/>
        <v>gpu-server-rc1-23/gpu-nic-8----800g-backend-leaf-u29/E1/23/2</v>
      </c>
    </row>
    <row r="185">
      <c r="A185" s="6" t="s">
        <v>6</v>
      </c>
      <c r="B185" s="8" t="str">
        <f t="shared" si="1"/>
        <v>800g-backend-leaf-u38</v>
      </c>
      <c r="C185" s="7"/>
      <c r="D185" s="6" t="s">
        <v>7</v>
      </c>
      <c r="E185" s="8" t="str">
        <f t="shared" si="2"/>
        <v>gpu-server-rc1-24</v>
      </c>
      <c r="F185" s="7"/>
      <c r="G185" s="6" t="s">
        <v>8</v>
      </c>
      <c r="H185" s="8" t="str">
        <f t="shared" si="3"/>
        <v>gpu-nic-1</v>
      </c>
      <c r="I185" s="6"/>
      <c r="J185" s="6" t="s">
        <v>3</v>
      </c>
      <c r="K185" s="7" t="str">
        <f t="shared" si="4"/>
        <v>gpu-server-rc1-24--gpu-nic-1--800g-backend-leaf-u38</v>
      </c>
      <c r="L185" s="6"/>
      <c r="M185" s="6" t="s">
        <v>1</v>
      </c>
      <c r="N185" s="8" t="str">
        <f t="shared" si="5"/>
        <v>gpu-server-rc1-24/gpu-nic-1</v>
      </c>
      <c r="P185" s="6" t="s">
        <v>9</v>
      </c>
      <c r="Q185" s="7" t="str">
        <f t="shared" si="6"/>
        <v>800g-backend-leaf-u38</v>
      </c>
      <c r="R185" s="7" t="s">
        <v>10</v>
      </c>
      <c r="S185" s="7" t="str">
        <f t="shared" si="7"/>
        <v>E1/24/1</v>
      </c>
      <c r="T185" s="8" t="str">
        <f>IFERROR(__xludf.DUMMYFUNCTION("JOIN("""",Q185:S185)"),"800g-backend-leaf-u38/E1/24/1")</f>
        <v>800g-backend-leaf-u38/E1/24/1</v>
      </c>
      <c r="W185" s="6" t="s">
        <v>0</v>
      </c>
      <c r="X185" s="8" t="str">
        <f t="shared" si="8"/>
        <v>gpu-server-rc1-24/gpu-nic-1----800g-backend-leaf-u38/E1/24/1</v>
      </c>
    </row>
    <row r="186">
      <c r="A186" s="6" t="s">
        <v>6</v>
      </c>
      <c r="B186" s="8" t="str">
        <f t="shared" si="1"/>
        <v>800g-backend-leaf-u38</v>
      </c>
      <c r="C186" s="7"/>
      <c r="D186" s="6" t="s">
        <v>7</v>
      </c>
      <c r="E186" s="8" t="str">
        <f t="shared" si="2"/>
        <v>gpu-server-rc1-24</v>
      </c>
      <c r="F186" s="7"/>
      <c r="G186" s="6" t="s">
        <v>8</v>
      </c>
      <c r="H186" s="8" t="str">
        <f t="shared" si="3"/>
        <v>gpu-nic-2</v>
      </c>
      <c r="I186" s="6"/>
      <c r="J186" s="6" t="s">
        <v>3</v>
      </c>
      <c r="K186" s="7" t="str">
        <f t="shared" si="4"/>
        <v>gpu-server-rc1-24--gpu-nic-2--800g-backend-leaf-u38</v>
      </c>
      <c r="L186" s="6"/>
      <c r="M186" s="6" t="s">
        <v>1</v>
      </c>
      <c r="N186" s="8" t="str">
        <f t="shared" si="5"/>
        <v>gpu-server-rc1-24/gpu-nic-2</v>
      </c>
      <c r="P186" s="6" t="s">
        <v>9</v>
      </c>
      <c r="Q186" s="7" t="str">
        <f t="shared" si="6"/>
        <v>800g-backend-leaf-u38</v>
      </c>
      <c r="R186" s="7" t="s">
        <v>10</v>
      </c>
      <c r="S186" s="7" t="str">
        <f t="shared" si="7"/>
        <v>E1/24/2</v>
      </c>
      <c r="T186" s="8" t="str">
        <f>IFERROR(__xludf.DUMMYFUNCTION("JOIN("""",Q186:S186)"),"800g-backend-leaf-u38/E1/24/2")</f>
        <v>800g-backend-leaf-u38/E1/24/2</v>
      </c>
      <c r="W186" s="6" t="s">
        <v>0</v>
      </c>
      <c r="X186" s="8" t="str">
        <f t="shared" si="8"/>
        <v>gpu-server-rc1-24/gpu-nic-2----800g-backend-leaf-u38/E1/24/2</v>
      </c>
    </row>
    <row r="187">
      <c r="A187" s="6" t="s">
        <v>6</v>
      </c>
      <c r="B187" s="8" t="str">
        <f t="shared" si="1"/>
        <v>800g-backend-leaf-u35</v>
      </c>
      <c r="C187" s="7"/>
      <c r="D187" s="6" t="s">
        <v>7</v>
      </c>
      <c r="E187" s="8" t="str">
        <f t="shared" si="2"/>
        <v>gpu-server-rc1-24</v>
      </c>
      <c r="F187" s="7"/>
      <c r="G187" s="6" t="s">
        <v>8</v>
      </c>
      <c r="H187" s="8" t="str">
        <f t="shared" si="3"/>
        <v>gpu-nic-3</v>
      </c>
      <c r="I187" s="6"/>
      <c r="J187" s="6" t="s">
        <v>3</v>
      </c>
      <c r="K187" s="7" t="str">
        <f t="shared" si="4"/>
        <v>gpu-server-rc1-24--gpu-nic-3--800g-backend-leaf-u35</v>
      </c>
      <c r="L187" s="6"/>
      <c r="M187" s="6" t="s">
        <v>1</v>
      </c>
      <c r="N187" s="8" t="str">
        <f t="shared" si="5"/>
        <v>gpu-server-rc1-24/gpu-nic-3</v>
      </c>
      <c r="P187" s="6" t="s">
        <v>9</v>
      </c>
      <c r="Q187" s="7" t="str">
        <f t="shared" si="6"/>
        <v>800g-backend-leaf-u35</v>
      </c>
      <c r="R187" s="7" t="s">
        <v>10</v>
      </c>
      <c r="S187" s="7" t="str">
        <f t="shared" si="7"/>
        <v>E1/24/1</v>
      </c>
      <c r="T187" s="8" t="str">
        <f>IFERROR(__xludf.DUMMYFUNCTION("JOIN("""",Q187:S187)"),"800g-backend-leaf-u35/E1/24/1")</f>
        <v>800g-backend-leaf-u35/E1/24/1</v>
      </c>
      <c r="W187" s="6" t="s">
        <v>0</v>
      </c>
      <c r="X187" s="8" t="str">
        <f t="shared" si="8"/>
        <v>gpu-server-rc1-24/gpu-nic-3----800g-backend-leaf-u35/E1/24/1</v>
      </c>
    </row>
    <row r="188">
      <c r="A188" s="6" t="s">
        <v>6</v>
      </c>
      <c r="B188" s="8" t="str">
        <f t="shared" si="1"/>
        <v>800g-backend-leaf-u35</v>
      </c>
      <c r="C188" s="7"/>
      <c r="D188" s="6" t="s">
        <v>7</v>
      </c>
      <c r="E188" s="8" t="str">
        <f t="shared" si="2"/>
        <v>gpu-server-rc1-24</v>
      </c>
      <c r="F188" s="7"/>
      <c r="G188" s="6" t="s">
        <v>8</v>
      </c>
      <c r="H188" s="8" t="str">
        <f t="shared" si="3"/>
        <v>gpu-nic-4</v>
      </c>
      <c r="I188" s="6"/>
      <c r="J188" s="6" t="s">
        <v>3</v>
      </c>
      <c r="K188" s="7" t="str">
        <f t="shared" si="4"/>
        <v>gpu-server-rc1-24--gpu-nic-4--800g-backend-leaf-u35</v>
      </c>
      <c r="L188" s="6"/>
      <c r="M188" s="6" t="s">
        <v>1</v>
      </c>
      <c r="N188" s="8" t="str">
        <f t="shared" si="5"/>
        <v>gpu-server-rc1-24/gpu-nic-4</v>
      </c>
      <c r="P188" s="6" t="s">
        <v>9</v>
      </c>
      <c r="Q188" s="7" t="str">
        <f t="shared" si="6"/>
        <v>800g-backend-leaf-u35</v>
      </c>
      <c r="R188" s="7" t="s">
        <v>10</v>
      </c>
      <c r="S188" s="7" t="str">
        <f t="shared" si="7"/>
        <v>E1/24/2</v>
      </c>
      <c r="T188" s="8" t="str">
        <f>IFERROR(__xludf.DUMMYFUNCTION("JOIN("""",Q188:S188)"),"800g-backend-leaf-u35/E1/24/2")</f>
        <v>800g-backend-leaf-u35/E1/24/2</v>
      </c>
      <c r="W188" s="6" t="s">
        <v>0</v>
      </c>
      <c r="X188" s="8" t="str">
        <f t="shared" si="8"/>
        <v>gpu-server-rc1-24/gpu-nic-4----800g-backend-leaf-u35/E1/24/2</v>
      </c>
    </row>
    <row r="189">
      <c r="A189" s="6" t="s">
        <v>6</v>
      </c>
      <c r="B189" s="8" t="str">
        <f t="shared" si="1"/>
        <v>800g-backend-leaf-u32</v>
      </c>
      <c r="C189" s="7"/>
      <c r="D189" s="6" t="s">
        <v>7</v>
      </c>
      <c r="E189" s="8" t="str">
        <f t="shared" si="2"/>
        <v>gpu-server-rc1-24</v>
      </c>
      <c r="F189" s="7"/>
      <c r="G189" s="6" t="s">
        <v>8</v>
      </c>
      <c r="H189" s="8" t="str">
        <f t="shared" si="3"/>
        <v>gpu-nic-5</v>
      </c>
      <c r="I189" s="6"/>
      <c r="J189" s="6" t="s">
        <v>3</v>
      </c>
      <c r="K189" s="7" t="str">
        <f t="shared" si="4"/>
        <v>gpu-server-rc1-24--gpu-nic-5--800g-backend-leaf-u32</v>
      </c>
      <c r="L189" s="6"/>
      <c r="M189" s="6" t="s">
        <v>1</v>
      </c>
      <c r="N189" s="8" t="str">
        <f t="shared" si="5"/>
        <v>gpu-server-rc1-24/gpu-nic-5</v>
      </c>
      <c r="P189" s="6" t="s">
        <v>9</v>
      </c>
      <c r="Q189" s="7" t="str">
        <f t="shared" si="6"/>
        <v>800g-backend-leaf-u32</v>
      </c>
      <c r="R189" s="7" t="s">
        <v>10</v>
      </c>
      <c r="S189" s="7" t="str">
        <f t="shared" si="7"/>
        <v>E1/24/1</v>
      </c>
      <c r="T189" s="8" t="str">
        <f>IFERROR(__xludf.DUMMYFUNCTION("JOIN("""",Q189:S189)"),"800g-backend-leaf-u32/E1/24/1")</f>
        <v>800g-backend-leaf-u32/E1/24/1</v>
      </c>
      <c r="W189" s="6" t="s">
        <v>0</v>
      </c>
      <c r="X189" s="8" t="str">
        <f t="shared" si="8"/>
        <v>gpu-server-rc1-24/gpu-nic-5----800g-backend-leaf-u32/E1/24/1</v>
      </c>
    </row>
    <row r="190">
      <c r="A190" s="6" t="s">
        <v>6</v>
      </c>
      <c r="B190" s="8" t="str">
        <f t="shared" si="1"/>
        <v>800g-backend-leaf-u32</v>
      </c>
      <c r="C190" s="7"/>
      <c r="D190" s="6" t="s">
        <v>7</v>
      </c>
      <c r="E190" s="8" t="str">
        <f t="shared" si="2"/>
        <v>gpu-server-rc1-24</v>
      </c>
      <c r="F190" s="7"/>
      <c r="G190" s="6" t="s">
        <v>8</v>
      </c>
      <c r="H190" s="8" t="str">
        <f t="shared" si="3"/>
        <v>gpu-nic-6</v>
      </c>
      <c r="I190" s="6"/>
      <c r="J190" s="6" t="s">
        <v>3</v>
      </c>
      <c r="K190" s="7" t="str">
        <f t="shared" si="4"/>
        <v>gpu-server-rc1-24--gpu-nic-6--800g-backend-leaf-u32</v>
      </c>
      <c r="L190" s="6"/>
      <c r="M190" s="6" t="s">
        <v>1</v>
      </c>
      <c r="N190" s="8" t="str">
        <f t="shared" si="5"/>
        <v>gpu-server-rc1-24/gpu-nic-6</v>
      </c>
      <c r="P190" s="6" t="s">
        <v>9</v>
      </c>
      <c r="Q190" s="7" t="str">
        <f t="shared" si="6"/>
        <v>800g-backend-leaf-u32</v>
      </c>
      <c r="R190" s="7" t="s">
        <v>10</v>
      </c>
      <c r="S190" s="7" t="str">
        <f t="shared" si="7"/>
        <v>E1/24/2</v>
      </c>
      <c r="T190" s="8" t="str">
        <f>IFERROR(__xludf.DUMMYFUNCTION("JOIN("""",Q190:S190)"),"800g-backend-leaf-u32/E1/24/2")</f>
        <v>800g-backend-leaf-u32/E1/24/2</v>
      </c>
      <c r="W190" s="6" t="s">
        <v>0</v>
      </c>
      <c r="X190" s="8" t="str">
        <f t="shared" si="8"/>
        <v>gpu-server-rc1-24/gpu-nic-6----800g-backend-leaf-u32/E1/24/2</v>
      </c>
    </row>
    <row r="191">
      <c r="A191" s="6" t="s">
        <v>6</v>
      </c>
      <c r="B191" s="8" t="str">
        <f t="shared" si="1"/>
        <v>800g-backend-leaf-u29</v>
      </c>
      <c r="C191" s="7"/>
      <c r="D191" s="6" t="s">
        <v>7</v>
      </c>
      <c r="E191" s="8" t="str">
        <f t="shared" si="2"/>
        <v>gpu-server-rc1-24</v>
      </c>
      <c r="F191" s="7"/>
      <c r="G191" s="6" t="s">
        <v>8</v>
      </c>
      <c r="H191" s="8" t="str">
        <f t="shared" si="3"/>
        <v>gpu-nic-7</v>
      </c>
      <c r="I191" s="6"/>
      <c r="J191" s="6" t="s">
        <v>3</v>
      </c>
      <c r="K191" s="7" t="str">
        <f t="shared" si="4"/>
        <v>gpu-server-rc1-24--gpu-nic-7--800g-backend-leaf-u29</v>
      </c>
      <c r="L191" s="6"/>
      <c r="M191" s="6" t="s">
        <v>1</v>
      </c>
      <c r="N191" s="8" t="str">
        <f t="shared" si="5"/>
        <v>gpu-server-rc1-24/gpu-nic-7</v>
      </c>
      <c r="P191" s="6" t="s">
        <v>9</v>
      </c>
      <c r="Q191" s="7" t="str">
        <f t="shared" si="6"/>
        <v>800g-backend-leaf-u29</v>
      </c>
      <c r="R191" s="7" t="s">
        <v>10</v>
      </c>
      <c r="S191" s="7" t="str">
        <f t="shared" si="7"/>
        <v>E1/24/1</v>
      </c>
      <c r="T191" s="8" t="str">
        <f>IFERROR(__xludf.DUMMYFUNCTION("JOIN("""",Q191:S191)"),"800g-backend-leaf-u29/E1/24/1")</f>
        <v>800g-backend-leaf-u29/E1/24/1</v>
      </c>
      <c r="W191" s="6" t="s">
        <v>0</v>
      </c>
      <c r="X191" s="8" t="str">
        <f t="shared" si="8"/>
        <v>gpu-server-rc1-24/gpu-nic-7----800g-backend-leaf-u29/E1/24/1</v>
      </c>
    </row>
    <row r="192">
      <c r="A192" s="6" t="s">
        <v>6</v>
      </c>
      <c r="B192" s="8" t="str">
        <f t="shared" si="1"/>
        <v>800g-backend-leaf-u29</v>
      </c>
      <c r="C192" s="7"/>
      <c r="D192" s="6" t="s">
        <v>7</v>
      </c>
      <c r="E192" s="8" t="str">
        <f t="shared" si="2"/>
        <v>gpu-server-rc1-24</v>
      </c>
      <c r="F192" s="7"/>
      <c r="G192" s="6" t="s">
        <v>8</v>
      </c>
      <c r="H192" s="8" t="str">
        <f t="shared" si="3"/>
        <v>gpu-nic-8</v>
      </c>
      <c r="I192" s="6"/>
      <c r="J192" s="6" t="s">
        <v>3</v>
      </c>
      <c r="K192" s="7" t="str">
        <f t="shared" si="4"/>
        <v>gpu-server-rc1-24--gpu-nic-8--800g-backend-leaf-u29</v>
      </c>
      <c r="L192" s="6"/>
      <c r="M192" s="6" t="s">
        <v>1</v>
      </c>
      <c r="N192" s="8" t="str">
        <f t="shared" si="5"/>
        <v>gpu-server-rc1-24/gpu-nic-8</v>
      </c>
      <c r="P192" s="6" t="s">
        <v>9</v>
      </c>
      <c r="Q192" s="7" t="str">
        <f t="shared" si="6"/>
        <v>800g-backend-leaf-u29</v>
      </c>
      <c r="R192" s="7" t="s">
        <v>10</v>
      </c>
      <c r="S192" s="7" t="str">
        <f t="shared" si="7"/>
        <v>E1/24/2</v>
      </c>
      <c r="T192" s="8" t="str">
        <f>IFERROR(__xludf.DUMMYFUNCTION("JOIN("""",Q192:S192)"),"800g-backend-leaf-u29/E1/24/2")</f>
        <v>800g-backend-leaf-u29/E1/24/2</v>
      </c>
      <c r="W192" s="6" t="s">
        <v>0</v>
      </c>
      <c r="X192" s="8" t="str">
        <f t="shared" si="8"/>
        <v>gpu-server-rc1-24/gpu-nic-8----800g-backend-leaf-u29/E1/24/2</v>
      </c>
    </row>
    <row r="193">
      <c r="A193" s="6" t="s">
        <v>6</v>
      </c>
      <c r="B193" s="8" t="str">
        <f t="shared" si="1"/>
        <v>800g-backend-leaf-u38</v>
      </c>
      <c r="C193" s="7"/>
      <c r="D193" s="6" t="s">
        <v>7</v>
      </c>
      <c r="E193" s="8" t="str">
        <f t="shared" si="2"/>
        <v>gpu-server-rc1-25</v>
      </c>
      <c r="F193" s="7"/>
      <c r="G193" s="6" t="s">
        <v>8</v>
      </c>
      <c r="H193" s="8" t="str">
        <f t="shared" si="3"/>
        <v>gpu-nic-1</v>
      </c>
      <c r="I193" s="6"/>
      <c r="J193" s="6" t="s">
        <v>3</v>
      </c>
      <c r="K193" s="7" t="str">
        <f t="shared" si="4"/>
        <v>gpu-server-rc1-25--gpu-nic-1--800g-backend-leaf-u38</v>
      </c>
      <c r="L193" s="6"/>
      <c r="M193" s="6" t="s">
        <v>1</v>
      </c>
      <c r="N193" s="8" t="str">
        <f t="shared" si="5"/>
        <v>gpu-server-rc1-25/gpu-nic-1</v>
      </c>
      <c r="P193" s="6" t="s">
        <v>9</v>
      </c>
      <c r="Q193" s="7" t="str">
        <f t="shared" si="6"/>
        <v>800g-backend-leaf-u38</v>
      </c>
      <c r="R193" s="7" t="s">
        <v>10</v>
      </c>
      <c r="S193" s="7" t="str">
        <f t="shared" si="7"/>
        <v>E1/25/1</v>
      </c>
      <c r="T193" s="8" t="str">
        <f>IFERROR(__xludf.DUMMYFUNCTION("JOIN("""",Q193:S193)"),"800g-backend-leaf-u38/E1/25/1")</f>
        <v>800g-backend-leaf-u38/E1/25/1</v>
      </c>
      <c r="W193" s="6" t="s">
        <v>0</v>
      </c>
      <c r="X193" s="8" t="str">
        <f t="shared" si="8"/>
        <v>gpu-server-rc1-25/gpu-nic-1----800g-backend-leaf-u38/E1/25/1</v>
      </c>
    </row>
    <row r="194">
      <c r="A194" s="6" t="s">
        <v>6</v>
      </c>
      <c r="B194" s="8" t="str">
        <f t="shared" si="1"/>
        <v>800g-backend-leaf-u38</v>
      </c>
      <c r="C194" s="7"/>
      <c r="D194" s="6" t="s">
        <v>7</v>
      </c>
      <c r="E194" s="8" t="str">
        <f t="shared" si="2"/>
        <v>gpu-server-rc1-25</v>
      </c>
      <c r="F194" s="7"/>
      <c r="G194" s="6" t="s">
        <v>8</v>
      </c>
      <c r="H194" s="8" t="str">
        <f t="shared" si="3"/>
        <v>gpu-nic-2</v>
      </c>
      <c r="I194" s="6"/>
      <c r="J194" s="6" t="s">
        <v>3</v>
      </c>
      <c r="K194" s="7" t="str">
        <f t="shared" si="4"/>
        <v>gpu-server-rc1-25--gpu-nic-2--800g-backend-leaf-u38</v>
      </c>
      <c r="L194" s="6"/>
      <c r="M194" s="6" t="s">
        <v>1</v>
      </c>
      <c r="N194" s="8" t="str">
        <f t="shared" si="5"/>
        <v>gpu-server-rc1-25/gpu-nic-2</v>
      </c>
      <c r="P194" s="6" t="s">
        <v>9</v>
      </c>
      <c r="Q194" s="7" t="str">
        <f t="shared" si="6"/>
        <v>800g-backend-leaf-u38</v>
      </c>
      <c r="R194" s="7" t="s">
        <v>10</v>
      </c>
      <c r="S194" s="7" t="str">
        <f t="shared" si="7"/>
        <v>E1/25/2</v>
      </c>
      <c r="T194" s="8" t="str">
        <f>IFERROR(__xludf.DUMMYFUNCTION("JOIN("""",Q194:S194)"),"800g-backend-leaf-u38/E1/25/2")</f>
        <v>800g-backend-leaf-u38/E1/25/2</v>
      </c>
      <c r="W194" s="6" t="s">
        <v>0</v>
      </c>
      <c r="X194" s="8" t="str">
        <f t="shared" si="8"/>
        <v>gpu-server-rc1-25/gpu-nic-2----800g-backend-leaf-u38/E1/25/2</v>
      </c>
    </row>
    <row r="195">
      <c r="A195" s="6" t="s">
        <v>6</v>
      </c>
      <c r="B195" s="8" t="str">
        <f t="shared" si="1"/>
        <v>800g-backend-leaf-u35</v>
      </c>
      <c r="C195" s="7"/>
      <c r="D195" s="6" t="s">
        <v>7</v>
      </c>
      <c r="E195" s="8" t="str">
        <f t="shared" si="2"/>
        <v>gpu-server-rc1-25</v>
      </c>
      <c r="F195" s="7"/>
      <c r="G195" s="6" t="s">
        <v>8</v>
      </c>
      <c r="H195" s="8" t="str">
        <f t="shared" si="3"/>
        <v>gpu-nic-3</v>
      </c>
      <c r="I195" s="6"/>
      <c r="J195" s="6" t="s">
        <v>3</v>
      </c>
      <c r="K195" s="7" t="str">
        <f t="shared" si="4"/>
        <v>gpu-server-rc1-25--gpu-nic-3--800g-backend-leaf-u35</v>
      </c>
      <c r="L195" s="6"/>
      <c r="M195" s="6" t="s">
        <v>1</v>
      </c>
      <c r="N195" s="8" t="str">
        <f t="shared" si="5"/>
        <v>gpu-server-rc1-25/gpu-nic-3</v>
      </c>
      <c r="P195" s="6" t="s">
        <v>9</v>
      </c>
      <c r="Q195" s="7" t="str">
        <f t="shared" si="6"/>
        <v>800g-backend-leaf-u35</v>
      </c>
      <c r="R195" s="7" t="s">
        <v>10</v>
      </c>
      <c r="S195" s="7" t="str">
        <f t="shared" si="7"/>
        <v>E1/25/1</v>
      </c>
      <c r="T195" s="8" t="str">
        <f>IFERROR(__xludf.DUMMYFUNCTION("JOIN("""",Q195:S195)"),"800g-backend-leaf-u35/E1/25/1")</f>
        <v>800g-backend-leaf-u35/E1/25/1</v>
      </c>
      <c r="W195" s="6" t="s">
        <v>0</v>
      </c>
      <c r="X195" s="8" t="str">
        <f t="shared" si="8"/>
        <v>gpu-server-rc1-25/gpu-nic-3----800g-backend-leaf-u35/E1/25/1</v>
      </c>
    </row>
    <row r="196">
      <c r="A196" s="6" t="s">
        <v>6</v>
      </c>
      <c r="B196" s="8" t="str">
        <f t="shared" si="1"/>
        <v>800g-backend-leaf-u35</v>
      </c>
      <c r="C196" s="7"/>
      <c r="D196" s="6" t="s">
        <v>7</v>
      </c>
      <c r="E196" s="8" t="str">
        <f t="shared" si="2"/>
        <v>gpu-server-rc1-25</v>
      </c>
      <c r="F196" s="7"/>
      <c r="G196" s="6" t="s">
        <v>8</v>
      </c>
      <c r="H196" s="8" t="str">
        <f t="shared" si="3"/>
        <v>gpu-nic-4</v>
      </c>
      <c r="I196" s="6"/>
      <c r="J196" s="6" t="s">
        <v>3</v>
      </c>
      <c r="K196" s="7" t="str">
        <f t="shared" si="4"/>
        <v>gpu-server-rc1-25--gpu-nic-4--800g-backend-leaf-u35</v>
      </c>
      <c r="L196" s="6"/>
      <c r="M196" s="6" t="s">
        <v>1</v>
      </c>
      <c r="N196" s="8" t="str">
        <f t="shared" si="5"/>
        <v>gpu-server-rc1-25/gpu-nic-4</v>
      </c>
      <c r="P196" s="6" t="s">
        <v>9</v>
      </c>
      <c r="Q196" s="7" t="str">
        <f t="shared" si="6"/>
        <v>800g-backend-leaf-u35</v>
      </c>
      <c r="R196" s="7" t="s">
        <v>10</v>
      </c>
      <c r="S196" s="7" t="str">
        <f t="shared" si="7"/>
        <v>E1/25/2</v>
      </c>
      <c r="T196" s="8" t="str">
        <f>IFERROR(__xludf.DUMMYFUNCTION("JOIN("""",Q196:S196)"),"800g-backend-leaf-u35/E1/25/2")</f>
        <v>800g-backend-leaf-u35/E1/25/2</v>
      </c>
      <c r="W196" s="6" t="s">
        <v>0</v>
      </c>
      <c r="X196" s="8" t="str">
        <f t="shared" si="8"/>
        <v>gpu-server-rc1-25/gpu-nic-4----800g-backend-leaf-u35/E1/25/2</v>
      </c>
    </row>
    <row r="197">
      <c r="A197" s="6" t="s">
        <v>6</v>
      </c>
      <c r="B197" s="8" t="str">
        <f t="shared" si="1"/>
        <v>800g-backend-leaf-u32</v>
      </c>
      <c r="C197" s="7"/>
      <c r="D197" s="6" t="s">
        <v>7</v>
      </c>
      <c r="E197" s="8" t="str">
        <f t="shared" si="2"/>
        <v>gpu-server-rc1-25</v>
      </c>
      <c r="F197" s="7"/>
      <c r="G197" s="6" t="s">
        <v>8</v>
      </c>
      <c r="H197" s="8" t="str">
        <f t="shared" si="3"/>
        <v>gpu-nic-5</v>
      </c>
      <c r="I197" s="6"/>
      <c r="J197" s="6" t="s">
        <v>3</v>
      </c>
      <c r="K197" s="7" t="str">
        <f t="shared" si="4"/>
        <v>gpu-server-rc1-25--gpu-nic-5--800g-backend-leaf-u32</v>
      </c>
      <c r="L197" s="6"/>
      <c r="M197" s="6" t="s">
        <v>1</v>
      </c>
      <c r="N197" s="8" t="str">
        <f t="shared" si="5"/>
        <v>gpu-server-rc1-25/gpu-nic-5</v>
      </c>
      <c r="P197" s="6" t="s">
        <v>9</v>
      </c>
      <c r="Q197" s="7" t="str">
        <f t="shared" si="6"/>
        <v>800g-backend-leaf-u32</v>
      </c>
      <c r="R197" s="7" t="s">
        <v>10</v>
      </c>
      <c r="S197" s="7" t="str">
        <f t="shared" si="7"/>
        <v>E1/25/1</v>
      </c>
      <c r="T197" s="8" t="str">
        <f>IFERROR(__xludf.DUMMYFUNCTION("JOIN("""",Q197:S197)"),"800g-backend-leaf-u32/E1/25/1")</f>
        <v>800g-backend-leaf-u32/E1/25/1</v>
      </c>
      <c r="W197" s="6" t="s">
        <v>0</v>
      </c>
      <c r="X197" s="8" t="str">
        <f t="shared" si="8"/>
        <v>gpu-server-rc1-25/gpu-nic-5----800g-backend-leaf-u32/E1/25/1</v>
      </c>
    </row>
    <row r="198">
      <c r="A198" s="6" t="s">
        <v>6</v>
      </c>
      <c r="B198" s="8" t="str">
        <f t="shared" si="1"/>
        <v>800g-backend-leaf-u32</v>
      </c>
      <c r="C198" s="7"/>
      <c r="D198" s="6" t="s">
        <v>7</v>
      </c>
      <c r="E198" s="8" t="str">
        <f t="shared" si="2"/>
        <v>gpu-server-rc1-25</v>
      </c>
      <c r="F198" s="7"/>
      <c r="G198" s="6" t="s">
        <v>8</v>
      </c>
      <c r="H198" s="8" t="str">
        <f t="shared" si="3"/>
        <v>gpu-nic-6</v>
      </c>
      <c r="I198" s="6"/>
      <c r="J198" s="6" t="s">
        <v>3</v>
      </c>
      <c r="K198" s="7" t="str">
        <f t="shared" si="4"/>
        <v>gpu-server-rc1-25--gpu-nic-6--800g-backend-leaf-u32</v>
      </c>
      <c r="L198" s="6"/>
      <c r="M198" s="6" t="s">
        <v>1</v>
      </c>
      <c r="N198" s="8" t="str">
        <f t="shared" si="5"/>
        <v>gpu-server-rc1-25/gpu-nic-6</v>
      </c>
      <c r="P198" s="6" t="s">
        <v>9</v>
      </c>
      <c r="Q198" s="7" t="str">
        <f t="shared" si="6"/>
        <v>800g-backend-leaf-u32</v>
      </c>
      <c r="R198" s="7" t="s">
        <v>10</v>
      </c>
      <c r="S198" s="7" t="str">
        <f t="shared" si="7"/>
        <v>E1/25/2</v>
      </c>
      <c r="T198" s="8" t="str">
        <f>IFERROR(__xludf.DUMMYFUNCTION("JOIN("""",Q198:S198)"),"800g-backend-leaf-u32/E1/25/2")</f>
        <v>800g-backend-leaf-u32/E1/25/2</v>
      </c>
      <c r="W198" s="6" t="s">
        <v>0</v>
      </c>
      <c r="X198" s="8" t="str">
        <f t="shared" si="8"/>
        <v>gpu-server-rc1-25/gpu-nic-6----800g-backend-leaf-u32/E1/25/2</v>
      </c>
    </row>
    <row r="199">
      <c r="A199" s="6" t="s">
        <v>6</v>
      </c>
      <c r="B199" s="8" t="str">
        <f t="shared" si="1"/>
        <v>800g-backend-leaf-u29</v>
      </c>
      <c r="C199" s="7"/>
      <c r="D199" s="6" t="s">
        <v>7</v>
      </c>
      <c r="E199" s="8" t="str">
        <f t="shared" si="2"/>
        <v>gpu-server-rc1-25</v>
      </c>
      <c r="F199" s="7"/>
      <c r="G199" s="6" t="s">
        <v>8</v>
      </c>
      <c r="H199" s="8" t="str">
        <f t="shared" si="3"/>
        <v>gpu-nic-7</v>
      </c>
      <c r="I199" s="6"/>
      <c r="J199" s="6" t="s">
        <v>3</v>
      </c>
      <c r="K199" s="7" t="str">
        <f t="shared" si="4"/>
        <v>gpu-server-rc1-25--gpu-nic-7--800g-backend-leaf-u29</v>
      </c>
      <c r="L199" s="6"/>
      <c r="M199" s="6" t="s">
        <v>1</v>
      </c>
      <c r="N199" s="8" t="str">
        <f t="shared" si="5"/>
        <v>gpu-server-rc1-25/gpu-nic-7</v>
      </c>
      <c r="P199" s="6" t="s">
        <v>9</v>
      </c>
      <c r="Q199" s="7" t="str">
        <f t="shared" si="6"/>
        <v>800g-backend-leaf-u29</v>
      </c>
      <c r="R199" s="7" t="s">
        <v>10</v>
      </c>
      <c r="S199" s="7" t="str">
        <f t="shared" si="7"/>
        <v>E1/25/1</v>
      </c>
      <c r="T199" s="8" t="str">
        <f>IFERROR(__xludf.DUMMYFUNCTION("JOIN("""",Q199:S199)"),"800g-backend-leaf-u29/E1/25/1")</f>
        <v>800g-backend-leaf-u29/E1/25/1</v>
      </c>
      <c r="W199" s="6" t="s">
        <v>0</v>
      </c>
      <c r="X199" s="8" t="str">
        <f t="shared" si="8"/>
        <v>gpu-server-rc1-25/gpu-nic-7----800g-backend-leaf-u29/E1/25/1</v>
      </c>
    </row>
    <row r="200">
      <c r="A200" s="6" t="s">
        <v>6</v>
      </c>
      <c r="B200" s="8" t="str">
        <f t="shared" si="1"/>
        <v>800g-backend-leaf-u29</v>
      </c>
      <c r="C200" s="7"/>
      <c r="D200" s="6" t="s">
        <v>7</v>
      </c>
      <c r="E200" s="8" t="str">
        <f t="shared" si="2"/>
        <v>gpu-server-rc1-25</v>
      </c>
      <c r="F200" s="7"/>
      <c r="G200" s="6" t="s">
        <v>8</v>
      </c>
      <c r="H200" s="8" t="str">
        <f t="shared" si="3"/>
        <v>gpu-nic-8</v>
      </c>
      <c r="I200" s="6"/>
      <c r="J200" s="6" t="s">
        <v>3</v>
      </c>
      <c r="K200" s="7" t="str">
        <f t="shared" si="4"/>
        <v>gpu-server-rc1-25--gpu-nic-8--800g-backend-leaf-u29</v>
      </c>
      <c r="L200" s="6"/>
      <c r="M200" s="6" t="s">
        <v>1</v>
      </c>
      <c r="N200" s="8" t="str">
        <f t="shared" si="5"/>
        <v>gpu-server-rc1-25/gpu-nic-8</v>
      </c>
      <c r="P200" s="6" t="s">
        <v>9</v>
      </c>
      <c r="Q200" s="7" t="str">
        <f t="shared" si="6"/>
        <v>800g-backend-leaf-u29</v>
      </c>
      <c r="R200" s="7" t="s">
        <v>10</v>
      </c>
      <c r="S200" s="7" t="str">
        <f t="shared" si="7"/>
        <v>E1/25/2</v>
      </c>
      <c r="T200" s="8" t="str">
        <f>IFERROR(__xludf.DUMMYFUNCTION("JOIN("""",Q200:S200)"),"800g-backend-leaf-u29/E1/25/2")</f>
        <v>800g-backend-leaf-u29/E1/25/2</v>
      </c>
      <c r="W200" s="6" t="s">
        <v>0</v>
      </c>
      <c r="X200" s="8" t="str">
        <f t="shared" si="8"/>
        <v>gpu-server-rc1-25/gpu-nic-8----800g-backend-leaf-u29/E1/25/2</v>
      </c>
    </row>
    <row r="201">
      <c r="A201" s="6" t="s">
        <v>6</v>
      </c>
      <c r="B201" s="8" t="str">
        <f t="shared" si="1"/>
        <v>800g-backend-leaf-u38</v>
      </c>
      <c r="C201" s="7"/>
      <c r="D201" s="6" t="s">
        <v>7</v>
      </c>
      <c r="E201" s="8" t="str">
        <f t="shared" si="2"/>
        <v>gpu-server-rc1-26</v>
      </c>
      <c r="F201" s="7"/>
      <c r="G201" s="6" t="s">
        <v>8</v>
      </c>
      <c r="H201" s="8" t="str">
        <f t="shared" si="3"/>
        <v>gpu-nic-1</v>
      </c>
      <c r="I201" s="6"/>
      <c r="J201" s="6" t="s">
        <v>3</v>
      </c>
      <c r="K201" s="7" t="str">
        <f t="shared" si="4"/>
        <v>gpu-server-rc1-26--gpu-nic-1--800g-backend-leaf-u38</v>
      </c>
      <c r="L201" s="6"/>
      <c r="M201" s="6" t="s">
        <v>1</v>
      </c>
      <c r="N201" s="8" t="str">
        <f t="shared" si="5"/>
        <v>gpu-server-rc1-26/gpu-nic-1</v>
      </c>
      <c r="P201" s="6" t="s">
        <v>9</v>
      </c>
      <c r="Q201" s="7" t="str">
        <f t="shared" si="6"/>
        <v>800g-backend-leaf-u38</v>
      </c>
      <c r="R201" s="7" t="s">
        <v>10</v>
      </c>
      <c r="S201" s="7" t="str">
        <f t="shared" si="7"/>
        <v>E1/26/1</v>
      </c>
      <c r="T201" s="8" t="str">
        <f>IFERROR(__xludf.DUMMYFUNCTION("JOIN("""",Q201:S201)"),"800g-backend-leaf-u38/E1/26/1")</f>
        <v>800g-backend-leaf-u38/E1/26/1</v>
      </c>
      <c r="W201" s="6" t="s">
        <v>0</v>
      </c>
      <c r="X201" s="8" t="str">
        <f t="shared" si="8"/>
        <v>gpu-server-rc1-26/gpu-nic-1----800g-backend-leaf-u38/E1/26/1</v>
      </c>
    </row>
    <row r="202">
      <c r="A202" s="6" t="s">
        <v>6</v>
      </c>
      <c r="B202" s="8" t="str">
        <f t="shared" si="1"/>
        <v>800g-backend-leaf-u38</v>
      </c>
      <c r="C202" s="7"/>
      <c r="D202" s="6" t="s">
        <v>7</v>
      </c>
      <c r="E202" s="8" t="str">
        <f t="shared" si="2"/>
        <v>gpu-server-rc1-26</v>
      </c>
      <c r="F202" s="7"/>
      <c r="G202" s="6" t="s">
        <v>8</v>
      </c>
      <c r="H202" s="8" t="str">
        <f t="shared" si="3"/>
        <v>gpu-nic-2</v>
      </c>
      <c r="I202" s="6"/>
      <c r="J202" s="6" t="s">
        <v>3</v>
      </c>
      <c r="K202" s="7" t="str">
        <f t="shared" si="4"/>
        <v>gpu-server-rc1-26--gpu-nic-2--800g-backend-leaf-u38</v>
      </c>
      <c r="L202" s="6"/>
      <c r="M202" s="6" t="s">
        <v>1</v>
      </c>
      <c r="N202" s="8" t="str">
        <f t="shared" si="5"/>
        <v>gpu-server-rc1-26/gpu-nic-2</v>
      </c>
      <c r="P202" s="6" t="s">
        <v>9</v>
      </c>
      <c r="Q202" s="7" t="str">
        <f t="shared" si="6"/>
        <v>800g-backend-leaf-u38</v>
      </c>
      <c r="R202" s="7" t="s">
        <v>10</v>
      </c>
      <c r="S202" s="7" t="str">
        <f t="shared" si="7"/>
        <v>E1/26/2</v>
      </c>
      <c r="T202" s="8" t="str">
        <f>IFERROR(__xludf.DUMMYFUNCTION("JOIN("""",Q202:S202)"),"800g-backend-leaf-u38/E1/26/2")</f>
        <v>800g-backend-leaf-u38/E1/26/2</v>
      </c>
      <c r="W202" s="6" t="s">
        <v>0</v>
      </c>
      <c r="X202" s="8" t="str">
        <f t="shared" si="8"/>
        <v>gpu-server-rc1-26/gpu-nic-2----800g-backend-leaf-u38/E1/26/2</v>
      </c>
    </row>
    <row r="203">
      <c r="A203" s="6" t="s">
        <v>6</v>
      </c>
      <c r="B203" s="8" t="str">
        <f t="shared" si="1"/>
        <v>800g-backend-leaf-u35</v>
      </c>
      <c r="C203" s="7"/>
      <c r="D203" s="6" t="s">
        <v>7</v>
      </c>
      <c r="E203" s="8" t="str">
        <f t="shared" si="2"/>
        <v>gpu-server-rc1-26</v>
      </c>
      <c r="F203" s="7"/>
      <c r="G203" s="6" t="s">
        <v>8</v>
      </c>
      <c r="H203" s="8" t="str">
        <f t="shared" si="3"/>
        <v>gpu-nic-3</v>
      </c>
      <c r="I203" s="6"/>
      <c r="J203" s="6" t="s">
        <v>3</v>
      </c>
      <c r="K203" s="7" t="str">
        <f t="shared" si="4"/>
        <v>gpu-server-rc1-26--gpu-nic-3--800g-backend-leaf-u35</v>
      </c>
      <c r="L203" s="6"/>
      <c r="M203" s="6" t="s">
        <v>1</v>
      </c>
      <c r="N203" s="8" t="str">
        <f t="shared" si="5"/>
        <v>gpu-server-rc1-26/gpu-nic-3</v>
      </c>
      <c r="P203" s="6" t="s">
        <v>9</v>
      </c>
      <c r="Q203" s="7" t="str">
        <f t="shared" si="6"/>
        <v>800g-backend-leaf-u35</v>
      </c>
      <c r="R203" s="7" t="s">
        <v>10</v>
      </c>
      <c r="S203" s="7" t="str">
        <f t="shared" si="7"/>
        <v>E1/26/1</v>
      </c>
      <c r="T203" s="8" t="str">
        <f>IFERROR(__xludf.DUMMYFUNCTION("JOIN("""",Q203:S203)"),"800g-backend-leaf-u35/E1/26/1")</f>
        <v>800g-backend-leaf-u35/E1/26/1</v>
      </c>
      <c r="W203" s="6" t="s">
        <v>0</v>
      </c>
      <c r="X203" s="8" t="str">
        <f t="shared" si="8"/>
        <v>gpu-server-rc1-26/gpu-nic-3----800g-backend-leaf-u35/E1/26/1</v>
      </c>
    </row>
    <row r="204">
      <c r="A204" s="6" t="s">
        <v>6</v>
      </c>
      <c r="B204" s="8" t="str">
        <f t="shared" si="1"/>
        <v>800g-backend-leaf-u35</v>
      </c>
      <c r="C204" s="7"/>
      <c r="D204" s="6" t="s">
        <v>7</v>
      </c>
      <c r="E204" s="8" t="str">
        <f t="shared" si="2"/>
        <v>gpu-server-rc1-26</v>
      </c>
      <c r="F204" s="7"/>
      <c r="G204" s="6" t="s">
        <v>8</v>
      </c>
      <c r="H204" s="8" t="str">
        <f t="shared" si="3"/>
        <v>gpu-nic-4</v>
      </c>
      <c r="I204" s="6"/>
      <c r="J204" s="6" t="s">
        <v>3</v>
      </c>
      <c r="K204" s="7" t="str">
        <f t="shared" si="4"/>
        <v>gpu-server-rc1-26--gpu-nic-4--800g-backend-leaf-u35</v>
      </c>
      <c r="L204" s="6"/>
      <c r="M204" s="6" t="s">
        <v>1</v>
      </c>
      <c r="N204" s="8" t="str">
        <f t="shared" si="5"/>
        <v>gpu-server-rc1-26/gpu-nic-4</v>
      </c>
      <c r="P204" s="6" t="s">
        <v>9</v>
      </c>
      <c r="Q204" s="7" t="str">
        <f t="shared" si="6"/>
        <v>800g-backend-leaf-u35</v>
      </c>
      <c r="R204" s="7" t="s">
        <v>10</v>
      </c>
      <c r="S204" s="7" t="str">
        <f t="shared" si="7"/>
        <v>E1/26/2</v>
      </c>
      <c r="T204" s="8" t="str">
        <f>IFERROR(__xludf.DUMMYFUNCTION("JOIN("""",Q204:S204)"),"800g-backend-leaf-u35/E1/26/2")</f>
        <v>800g-backend-leaf-u35/E1/26/2</v>
      </c>
      <c r="W204" s="6" t="s">
        <v>0</v>
      </c>
      <c r="X204" s="8" t="str">
        <f t="shared" si="8"/>
        <v>gpu-server-rc1-26/gpu-nic-4----800g-backend-leaf-u35/E1/26/2</v>
      </c>
    </row>
    <row r="205">
      <c r="A205" s="6" t="s">
        <v>6</v>
      </c>
      <c r="B205" s="8" t="str">
        <f t="shared" si="1"/>
        <v>800g-backend-leaf-u32</v>
      </c>
      <c r="C205" s="7"/>
      <c r="D205" s="6" t="s">
        <v>7</v>
      </c>
      <c r="E205" s="8" t="str">
        <f t="shared" si="2"/>
        <v>gpu-server-rc1-26</v>
      </c>
      <c r="F205" s="7"/>
      <c r="G205" s="6" t="s">
        <v>8</v>
      </c>
      <c r="H205" s="8" t="str">
        <f t="shared" si="3"/>
        <v>gpu-nic-5</v>
      </c>
      <c r="I205" s="6"/>
      <c r="J205" s="6" t="s">
        <v>3</v>
      </c>
      <c r="K205" s="7" t="str">
        <f t="shared" si="4"/>
        <v>gpu-server-rc1-26--gpu-nic-5--800g-backend-leaf-u32</v>
      </c>
      <c r="L205" s="6"/>
      <c r="M205" s="6" t="s">
        <v>1</v>
      </c>
      <c r="N205" s="8" t="str">
        <f t="shared" si="5"/>
        <v>gpu-server-rc1-26/gpu-nic-5</v>
      </c>
      <c r="P205" s="6" t="s">
        <v>9</v>
      </c>
      <c r="Q205" s="7" t="str">
        <f t="shared" si="6"/>
        <v>800g-backend-leaf-u32</v>
      </c>
      <c r="R205" s="7" t="s">
        <v>10</v>
      </c>
      <c r="S205" s="7" t="str">
        <f t="shared" si="7"/>
        <v>E1/26/1</v>
      </c>
      <c r="T205" s="8" t="str">
        <f>IFERROR(__xludf.DUMMYFUNCTION("JOIN("""",Q205:S205)"),"800g-backend-leaf-u32/E1/26/1")</f>
        <v>800g-backend-leaf-u32/E1/26/1</v>
      </c>
      <c r="W205" s="6" t="s">
        <v>0</v>
      </c>
      <c r="X205" s="8" t="str">
        <f t="shared" si="8"/>
        <v>gpu-server-rc1-26/gpu-nic-5----800g-backend-leaf-u32/E1/26/1</v>
      </c>
    </row>
    <row r="206">
      <c r="A206" s="6" t="s">
        <v>6</v>
      </c>
      <c r="B206" s="8" t="str">
        <f t="shared" si="1"/>
        <v>800g-backend-leaf-u32</v>
      </c>
      <c r="C206" s="7"/>
      <c r="D206" s="6" t="s">
        <v>7</v>
      </c>
      <c r="E206" s="8" t="str">
        <f t="shared" si="2"/>
        <v>gpu-server-rc1-26</v>
      </c>
      <c r="F206" s="7"/>
      <c r="G206" s="6" t="s">
        <v>8</v>
      </c>
      <c r="H206" s="8" t="str">
        <f t="shared" si="3"/>
        <v>gpu-nic-6</v>
      </c>
      <c r="I206" s="6"/>
      <c r="J206" s="6" t="s">
        <v>3</v>
      </c>
      <c r="K206" s="7" t="str">
        <f t="shared" si="4"/>
        <v>gpu-server-rc1-26--gpu-nic-6--800g-backend-leaf-u32</v>
      </c>
      <c r="L206" s="6"/>
      <c r="M206" s="6" t="s">
        <v>1</v>
      </c>
      <c r="N206" s="8" t="str">
        <f t="shared" si="5"/>
        <v>gpu-server-rc1-26/gpu-nic-6</v>
      </c>
      <c r="P206" s="6" t="s">
        <v>9</v>
      </c>
      <c r="Q206" s="7" t="str">
        <f t="shared" si="6"/>
        <v>800g-backend-leaf-u32</v>
      </c>
      <c r="R206" s="7" t="s">
        <v>10</v>
      </c>
      <c r="S206" s="7" t="str">
        <f t="shared" si="7"/>
        <v>E1/26/2</v>
      </c>
      <c r="T206" s="8" t="str">
        <f>IFERROR(__xludf.DUMMYFUNCTION("JOIN("""",Q206:S206)"),"800g-backend-leaf-u32/E1/26/2")</f>
        <v>800g-backend-leaf-u32/E1/26/2</v>
      </c>
      <c r="W206" s="6" t="s">
        <v>0</v>
      </c>
      <c r="X206" s="8" t="str">
        <f t="shared" si="8"/>
        <v>gpu-server-rc1-26/gpu-nic-6----800g-backend-leaf-u32/E1/26/2</v>
      </c>
    </row>
    <row r="207">
      <c r="A207" s="6" t="s">
        <v>6</v>
      </c>
      <c r="B207" s="8" t="str">
        <f t="shared" si="1"/>
        <v>800g-backend-leaf-u29</v>
      </c>
      <c r="C207" s="7"/>
      <c r="D207" s="6" t="s">
        <v>7</v>
      </c>
      <c r="E207" s="8" t="str">
        <f t="shared" si="2"/>
        <v>gpu-server-rc1-26</v>
      </c>
      <c r="F207" s="7"/>
      <c r="G207" s="6" t="s">
        <v>8</v>
      </c>
      <c r="H207" s="8" t="str">
        <f t="shared" si="3"/>
        <v>gpu-nic-7</v>
      </c>
      <c r="I207" s="6"/>
      <c r="J207" s="6" t="s">
        <v>3</v>
      </c>
      <c r="K207" s="7" t="str">
        <f t="shared" si="4"/>
        <v>gpu-server-rc1-26--gpu-nic-7--800g-backend-leaf-u29</v>
      </c>
      <c r="L207" s="6"/>
      <c r="M207" s="6" t="s">
        <v>1</v>
      </c>
      <c r="N207" s="8" t="str">
        <f t="shared" si="5"/>
        <v>gpu-server-rc1-26/gpu-nic-7</v>
      </c>
      <c r="P207" s="6" t="s">
        <v>9</v>
      </c>
      <c r="Q207" s="7" t="str">
        <f t="shared" si="6"/>
        <v>800g-backend-leaf-u29</v>
      </c>
      <c r="R207" s="7" t="s">
        <v>10</v>
      </c>
      <c r="S207" s="7" t="str">
        <f t="shared" si="7"/>
        <v>E1/26/1</v>
      </c>
      <c r="T207" s="8" t="str">
        <f>IFERROR(__xludf.DUMMYFUNCTION("JOIN("""",Q207:S207)"),"800g-backend-leaf-u29/E1/26/1")</f>
        <v>800g-backend-leaf-u29/E1/26/1</v>
      </c>
      <c r="W207" s="6" t="s">
        <v>0</v>
      </c>
      <c r="X207" s="8" t="str">
        <f t="shared" si="8"/>
        <v>gpu-server-rc1-26/gpu-nic-7----800g-backend-leaf-u29/E1/26/1</v>
      </c>
    </row>
    <row r="208">
      <c r="A208" s="6" t="s">
        <v>6</v>
      </c>
      <c r="B208" s="8" t="str">
        <f t="shared" si="1"/>
        <v>800g-backend-leaf-u29</v>
      </c>
      <c r="C208" s="7"/>
      <c r="D208" s="6" t="s">
        <v>7</v>
      </c>
      <c r="E208" s="8" t="str">
        <f t="shared" si="2"/>
        <v>gpu-server-rc1-26</v>
      </c>
      <c r="F208" s="7"/>
      <c r="G208" s="6" t="s">
        <v>8</v>
      </c>
      <c r="H208" s="8" t="str">
        <f t="shared" si="3"/>
        <v>gpu-nic-8</v>
      </c>
      <c r="I208" s="6"/>
      <c r="J208" s="6" t="s">
        <v>3</v>
      </c>
      <c r="K208" s="7" t="str">
        <f t="shared" si="4"/>
        <v>gpu-server-rc1-26--gpu-nic-8--800g-backend-leaf-u29</v>
      </c>
      <c r="L208" s="6"/>
      <c r="M208" s="6" t="s">
        <v>1</v>
      </c>
      <c r="N208" s="8" t="str">
        <f t="shared" si="5"/>
        <v>gpu-server-rc1-26/gpu-nic-8</v>
      </c>
      <c r="P208" s="6" t="s">
        <v>9</v>
      </c>
      <c r="Q208" s="7" t="str">
        <f t="shared" si="6"/>
        <v>800g-backend-leaf-u29</v>
      </c>
      <c r="R208" s="7" t="s">
        <v>10</v>
      </c>
      <c r="S208" s="7" t="str">
        <f t="shared" si="7"/>
        <v>E1/26/2</v>
      </c>
      <c r="T208" s="8" t="str">
        <f>IFERROR(__xludf.DUMMYFUNCTION("JOIN("""",Q208:S208)"),"800g-backend-leaf-u29/E1/26/2")</f>
        <v>800g-backend-leaf-u29/E1/26/2</v>
      </c>
      <c r="W208" s="6" t="s">
        <v>0</v>
      </c>
      <c r="X208" s="8" t="str">
        <f t="shared" si="8"/>
        <v>gpu-server-rc1-26/gpu-nic-8----800g-backend-leaf-u29/E1/26/2</v>
      </c>
    </row>
    <row r="209">
      <c r="A209" s="6" t="s">
        <v>6</v>
      </c>
      <c r="B209" s="8" t="str">
        <f t="shared" si="1"/>
        <v>800g-backend-leaf-u38</v>
      </c>
      <c r="C209" s="7"/>
      <c r="D209" s="6" t="s">
        <v>7</v>
      </c>
      <c r="E209" s="8" t="str">
        <f t="shared" si="2"/>
        <v>gpu-server-rc1-27</v>
      </c>
      <c r="F209" s="7"/>
      <c r="G209" s="6" t="s">
        <v>8</v>
      </c>
      <c r="H209" s="8" t="str">
        <f t="shared" si="3"/>
        <v>gpu-nic-1</v>
      </c>
      <c r="I209" s="6"/>
      <c r="J209" s="6" t="s">
        <v>3</v>
      </c>
      <c r="K209" s="7" t="str">
        <f t="shared" si="4"/>
        <v>gpu-server-rc1-27--gpu-nic-1--800g-backend-leaf-u38</v>
      </c>
      <c r="L209" s="6"/>
      <c r="M209" s="6" t="s">
        <v>1</v>
      </c>
      <c r="N209" s="8" t="str">
        <f t="shared" si="5"/>
        <v>gpu-server-rc1-27/gpu-nic-1</v>
      </c>
      <c r="P209" s="6" t="s">
        <v>9</v>
      </c>
      <c r="Q209" s="7" t="str">
        <f t="shared" si="6"/>
        <v>800g-backend-leaf-u38</v>
      </c>
      <c r="R209" s="7" t="s">
        <v>10</v>
      </c>
      <c r="S209" s="7" t="str">
        <f t="shared" si="7"/>
        <v>E1/27/1</v>
      </c>
      <c r="T209" s="8" t="str">
        <f>IFERROR(__xludf.DUMMYFUNCTION("JOIN("""",Q209:S209)"),"800g-backend-leaf-u38/E1/27/1")</f>
        <v>800g-backend-leaf-u38/E1/27/1</v>
      </c>
      <c r="W209" s="6" t="s">
        <v>0</v>
      </c>
      <c r="X209" s="8" t="str">
        <f t="shared" si="8"/>
        <v>gpu-server-rc1-27/gpu-nic-1----800g-backend-leaf-u38/E1/27/1</v>
      </c>
    </row>
    <row r="210">
      <c r="A210" s="6" t="s">
        <v>6</v>
      </c>
      <c r="B210" s="8" t="str">
        <f t="shared" si="1"/>
        <v>800g-backend-leaf-u38</v>
      </c>
      <c r="C210" s="7"/>
      <c r="D210" s="6" t="s">
        <v>7</v>
      </c>
      <c r="E210" s="8" t="str">
        <f t="shared" si="2"/>
        <v>gpu-server-rc1-27</v>
      </c>
      <c r="F210" s="7"/>
      <c r="G210" s="6" t="s">
        <v>8</v>
      </c>
      <c r="H210" s="8" t="str">
        <f t="shared" si="3"/>
        <v>gpu-nic-2</v>
      </c>
      <c r="I210" s="6"/>
      <c r="J210" s="6" t="s">
        <v>3</v>
      </c>
      <c r="K210" s="7" t="str">
        <f t="shared" si="4"/>
        <v>gpu-server-rc1-27--gpu-nic-2--800g-backend-leaf-u38</v>
      </c>
      <c r="L210" s="6"/>
      <c r="M210" s="6" t="s">
        <v>1</v>
      </c>
      <c r="N210" s="8" t="str">
        <f t="shared" si="5"/>
        <v>gpu-server-rc1-27/gpu-nic-2</v>
      </c>
      <c r="P210" s="6" t="s">
        <v>9</v>
      </c>
      <c r="Q210" s="7" t="str">
        <f t="shared" si="6"/>
        <v>800g-backend-leaf-u38</v>
      </c>
      <c r="R210" s="7" t="s">
        <v>10</v>
      </c>
      <c r="S210" s="7" t="str">
        <f t="shared" si="7"/>
        <v>E1/27/2</v>
      </c>
      <c r="T210" s="8" t="str">
        <f>IFERROR(__xludf.DUMMYFUNCTION("JOIN("""",Q210:S210)"),"800g-backend-leaf-u38/E1/27/2")</f>
        <v>800g-backend-leaf-u38/E1/27/2</v>
      </c>
      <c r="W210" s="6" t="s">
        <v>0</v>
      </c>
      <c r="X210" s="8" t="str">
        <f t="shared" si="8"/>
        <v>gpu-server-rc1-27/gpu-nic-2----800g-backend-leaf-u38/E1/27/2</v>
      </c>
    </row>
    <row r="211">
      <c r="A211" s="6" t="s">
        <v>6</v>
      </c>
      <c r="B211" s="8" t="str">
        <f t="shared" si="1"/>
        <v>800g-backend-leaf-u35</v>
      </c>
      <c r="C211" s="7"/>
      <c r="D211" s="6" t="s">
        <v>7</v>
      </c>
      <c r="E211" s="8" t="str">
        <f t="shared" si="2"/>
        <v>gpu-server-rc1-27</v>
      </c>
      <c r="F211" s="7"/>
      <c r="G211" s="6" t="s">
        <v>8</v>
      </c>
      <c r="H211" s="8" t="str">
        <f t="shared" si="3"/>
        <v>gpu-nic-3</v>
      </c>
      <c r="I211" s="6"/>
      <c r="J211" s="6" t="s">
        <v>3</v>
      </c>
      <c r="K211" s="7" t="str">
        <f t="shared" si="4"/>
        <v>gpu-server-rc1-27--gpu-nic-3--800g-backend-leaf-u35</v>
      </c>
      <c r="L211" s="6"/>
      <c r="M211" s="6" t="s">
        <v>1</v>
      </c>
      <c r="N211" s="8" t="str">
        <f t="shared" si="5"/>
        <v>gpu-server-rc1-27/gpu-nic-3</v>
      </c>
      <c r="P211" s="6" t="s">
        <v>9</v>
      </c>
      <c r="Q211" s="7" t="str">
        <f t="shared" si="6"/>
        <v>800g-backend-leaf-u35</v>
      </c>
      <c r="R211" s="7" t="s">
        <v>10</v>
      </c>
      <c r="S211" s="7" t="str">
        <f t="shared" si="7"/>
        <v>E1/27/1</v>
      </c>
      <c r="T211" s="8" t="str">
        <f>IFERROR(__xludf.DUMMYFUNCTION("JOIN("""",Q211:S211)"),"800g-backend-leaf-u35/E1/27/1")</f>
        <v>800g-backend-leaf-u35/E1/27/1</v>
      </c>
      <c r="W211" s="6" t="s">
        <v>0</v>
      </c>
      <c r="X211" s="8" t="str">
        <f t="shared" si="8"/>
        <v>gpu-server-rc1-27/gpu-nic-3----800g-backend-leaf-u35/E1/27/1</v>
      </c>
    </row>
    <row r="212">
      <c r="A212" s="6" t="s">
        <v>6</v>
      </c>
      <c r="B212" s="8" t="str">
        <f t="shared" si="1"/>
        <v>800g-backend-leaf-u35</v>
      </c>
      <c r="C212" s="7"/>
      <c r="D212" s="6" t="s">
        <v>7</v>
      </c>
      <c r="E212" s="8" t="str">
        <f t="shared" si="2"/>
        <v>gpu-server-rc1-27</v>
      </c>
      <c r="F212" s="7"/>
      <c r="G212" s="6" t="s">
        <v>8</v>
      </c>
      <c r="H212" s="8" t="str">
        <f t="shared" si="3"/>
        <v>gpu-nic-4</v>
      </c>
      <c r="I212" s="6"/>
      <c r="J212" s="6" t="s">
        <v>3</v>
      </c>
      <c r="K212" s="7" t="str">
        <f t="shared" si="4"/>
        <v>gpu-server-rc1-27--gpu-nic-4--800g-backend-leaf-u35</v>
      </c>
      <c r="L212" s="6"/>
      <c r="M212" s="6" t="s">
        <v>1</v>
      </c>
      <c r="N212" s="8" t="str">
        <f t="shared" si="5"/>
        <v>gpu-server-rc1-27/gpu-nic-4</v>
      </c>
      <c r="P212" s="6" t="s">
        <v>9</v>
      </c>
      <c r="Q212" s="7" t="str">
        <f t="shared" si="6"/>
        <v>800g-backend-leaf-u35</v>
      </c>
      <c r="R212" s="7" t="s">
        <v>10</v>
      </c>
      <c r="S212" s="7" t="str">
        <f t="shared" si="7"/>
        <v>E1/27/2</v>
      </c>
      <c r="T212" s="8" t="str">
        <f>IFERROR(__xludf.DUMMYFUNCTION("JOIN("""",Q212:S212)"),"800g-backend-leaf-u35/E1/27/2")</f>
        <v>800g-backend-leaf-u35/E1/27/2</v>
      </c>
      <c r="W212" s="6" t="s">
        <v>0</v>
      </c>
      <c r="X212" s="8" t="str">
        <f t="shared" si="8"/>
        <v>gpu-server-rc1-27/gpu-nic-4----800g-backend-leaf-u35/E1/27/2</v>
      </c>
    </row>
    <row r="213">
      <c r="A213" s="6" t="s">
        <v>6</v>
      </c>
      <c r="B213" s="8" t="str">
        <f t="shared" si="1"/>
        <v>800g-backend-leaf-u32</v>
      </c>
      <c r="C213" s="7"/>
      <c r="D213" s="6" t="s">
        <v>7</v>
      </c>
      <c r="E213" s="8" t="str">
        <f t="shared" si="2"/>
        <v>gpu-server-rc1-27</v>
      </c>
      <c r="F213" s="7"/>
      <c r="G213" s="6" t="s">
        <v>8</v>
      </c>
      <c r="H213" s="8" t="str">
        <f t="shared" si="3"/>
        <v>gpu-nic-5</v>
      </c>
      <c r="I213" s="6"/>
      <c r="J213" s="6" t="s">
        <v>3</v>
      </c>
      <c r="K213" s="7" t="str">
        <f t="shared" si="4"/>
        <v>gpu-server-rc1-27--gpu-nic-5--800g-backend-leaf-u32</v>
      </c>
      <c r="L213" s="6"/>
      <c r="M213" s="6" t="s">
        <v>1</v>
      </c>
      <c r="N213" s="8" t="str">
        <f t="shared" si="5"/>
        <v>gpu-server-rc1-27/gpu-nic-5</v>
      </c>
      <c r="P213" s="6" t="s">
        <v>9</v>
      </c>
      <c r="Q213" s="7" t="str">
        <f t="shared" si="6"/>
        <v>800g-backend-leaf-u32</v>
      </c>
      <c r="R213" s="7" t="s">
        <v>10</v>
      </c>
      <c r="S213" s="7" t="str">
        <f t="shared" si="7"/>
        <v>E1/27/1</v>
      </c>
      <c r="T213" s="8" t="str">
        <f>IFERROR(__xludf.DUMMYFUNCTION("JOIN("""",Q213:S213)"),"800g-backend-leaf-u32/E1/27/1")</f>
        <v>800g-backend-leaf-u32/E1/27/1</v>
      </c>
      <c r="W213" s="6" t="s">
        <v>0</v>
      </c>
      <c r="X213" s="8" t="str">
        <f t="shared" si="8"/>
        <v>gpu-server-rc1-27/gpu-nic-5----800g-backend-leaf-u32/E1/27/1</v>
      </c>
    </row>
    <row r="214">
      <c r="A214" s="6" t="s">
        <v>6</v>
      </c>
      <c r="B214" s="8" t="str">
        <f t="shared" si="1"/>
        <v>800g-backend-leaf-u32</v>
      </c>
      <c r="C214" s="7"/>
      <c r="D214" s="6" t="s">
        <v>7</v>
      </c>
      <c r="E214" s="8" t="str">
        <f t="shared" si="2"/>
        <v>gpu-server-rc1-27</v>
      </c>
      <c r="F214" s="7"/>
      <c r="G214" s="6" t="s">
        <v>8</v>
      </c>
      <c r="H214" s="8" t="str">
        <f t="shared" si="3"/>
        <v>gpu-nic-6</v>
      </c>
      <c r="I214" s="6"/>
      <c r="J214" s="6" t="s">
        <v>3</v>
      </c>
      <c r="K214" s="7" t="str">
        <f t="shared" si="4"/>
        <v>gpu-server-rc1-27--gpu-nic-6--800g-backend-leaf-u32</v>
      </c>
      <c r="L214" s="6"/>
      <c r="M214" s="6" t="s">
        <v>1</v>
      </c>
      <c r="N214" s="8" t="str">
        <f t="shared" si="5"/>
        <v>gpu-server-rc1-27/gpu-nic-6</v>
      </c>
      <c r="P214" s="6" t="s">
        <v>9</v>
      </c>
      <c r="Q214" s="7" t="str">
        <f t="shared" si="6"/>
        <v>800g-backend-leaf-u32</v>
      </c>
      <c r="R214" s="7" t="s">
        <v>10</v>
      </c>
      <c r="S214" s="7" t="str">
        <f t="shared" si="7"/>
        <v>E1/27/2</v>
      </c>
      <c r="T214" s="8" t="str">
        <f>IFERROR(__xludf.DUMMYFUNCTION("JOIN("""",Q214:S214)"),"800g-backend-leaf-u32/E1/27/2")</f>
        <v>800g-backend-leaf-u32/E1/27/2</v>
      </c>
      <c r="W214" s="6" t="s">
        <v>0</v>
      </c>
      <c r="X214" s="8" t="str">
        <f t="shared" si="8"/>
        <v>gpu-server-rc1-27/gpu-nic-6----800g-backend-leaf-u32/E1/27/2</v>
      </c>
    </row>
    <row r="215">
      <c r="A215" s="6" t="s">
        <v>6</v>
      </c>
      <c r="B215" s="8" t="str">
        <f t="shared" si="1"/>
        <v>800g-backend-leaf-u29</v>
      </c>
      <c r="C215" s="7"/>
      <c r="D215" s="6" t="s">
        <v>7</v>
      </c>
      <c r="E215" s="8" t="str">
        <f t="shared" si="2"/>
        <v>gpu-server-rc1-27</v>
      </c>
      <c r="F215" s="7"/>
      <c r="G215" s="6" t="s">
        <v>8</v>
      </c>
      <c r="H215" s="8" t="str">
        <f t="shared" si="3"/>
        <v>gpu-nic-7</v>
      </c>
      <c r="I215" s="6"/>
      <c r="J215" s="6" t="s">
        <v>3</v>
      </c>
      <c r="K215" s="7" t="str">
        <f t="shared" si="4"/>
        <v>gpu-server-rc1-27--gpu-nic-7--800g-backend-leaf-u29</v>
      </c>
      <c r="L215" s="6"/>
      <c r="M215" s="6" t="s">
        <v>1</v>
      </c>
      <c r="N215" s="8" t="str">
        <f t="shared" si="5"/>
        <v>gpu-server-rc1-27/gpu-nic-7</v>
      </c>
      <c r="P215" s="6" t="s">
        <v>9</v>
      </c>
      <c r="Q215" s="7" t="str">
        <f t="shared" si="6"/>
        <v>800g-backend-leaf-u29</v>
      </c>
      <c r="R215" s="7" t="s">
        <v>10</v>
      </c>
      <c r="S215" s="7" t="str">
        <f t="shared" si="7"/>
        <v>E1/27/1</v>
      </c>
      <c r="T215" s="8" t="str">
        <f>IFERROR(__xludf.DUMMYFUNCTION("JOIN("""",Q215:S215)"),"800g-backend-leaf-u29/E1/27/1")</f>
        <v>800g-backend-leaf-u29/E1/27/1</v>
      </c>
      <c r="W215" s="6" t="s">
        <v>0</v>
      </c>
      <c r="X215" s="8" t="str">
        <f t="shared" si="8"/>
        <v>gpu-server-rc1-27/gpu-nic-7----800g-backend-leaf-u29/E1/27/1</v>
      </c>
    </row>
    <row r="216">
      <c r="A216" s="6" t="s">
        <v>6</v>
      </c>
      <c r="B216" s="8" t="str">
        <f t="shared" si="1"/>
        <v>800g-backend-leaf-u29</v>
      </c>
      <c r="C216" s="7"/>
      <c r="D216" s="6" t="s">
        <v>7</v>
      </c>
      <c r="E216" s="8" t="str">
        <f t="shared" si="2"/>
        <v>gpu-server-rc1-27</v>
      </c>
      <c r="F216" s="7"/>
      <c r="G216" s="6" t="s">
        <v>8</v>
      </c>
      <c r="H216" s="8" t="str">
        <f t="shared" si="3"/>
        <v>gpu-nic-8</v>
      </c>
      <c r="I216" s="6"/>
      <c r="J216" s="6" t="s">
        <v>3</v>
      </c>
      <c r="K216" s="7" t="str">
        <f t="shared" si="4"/>
        <v>gpu-server-rc1-27--gpu-nic-8--800g-backend-leaf-u29</v>
      </c>
      <c r="L216" s="6"/>
      <c r="M216" s="6" t="s">
        <v>1</v>
      </c>
      <c r="N216" s="8" t="str">
        <f t="shared" si="5"/>
        <v>gpu-server-rc1-27/gpu-nic-8</v>
      </c>
      <c r="P216" s="6" t="s">
        <v>9</v>
      </c>
      <c r="Q216" s="7" t="str">
        <f t="shared" si="6"/>
        <v>800g-backend-leaf-u29</v>
      </c>
      <c r="R216" s="7" t="s">
        <v>10</v>
      </c>
      <c r="S216" s="7" t="str">
        <f t="shared" si="7"/>
        <v>E1/27/2</v>
      </c>
      <c r="T216" s="8" t="str">
        <f>IFERROR(__xludf.DUMMYFUNCTION("JOIN("""",Q216:S216)"),"800g-backend-leaf-u29/E1/27/2")</f>
        <v>800g-backend-leaf-u29/E1/27/2</v>
      </c>
      <c r="W216" s="6" t="s">
        <v>0</v>
      </c>
      <c r="X216" s="8" t="str">
        <f t="shared" si="8"/>
        <v>gpu-server-rc1-27/gpu-nic-8----800g-backend-leaf-u29/E1/27/2</v>
      </c>
    </row>
    <row r="217">
      <c r="A217" s="6" t="s">
        <v>6</v>
      </c>
      <c r="B217" s="8" t="str">
        <f t="shared" si="1"/>
        <v>800g-backend-leaf-u38</v>
      </c>
      <c r="C217" s="7"/>
      <c r="D217" s="6" t="s">
        <v>7</v>
      </c>
      <c r="E217" s="8" t="str">
        <f t="shared" si="2"/>
        <v>gpu-server-rc1-28</v>
      </c>
      <c r="F217" s="7"/>
      <c r="G217" s="6" t="s">
        <v>8</v>
      </c>
      <c r="H217" s="8" t="str">
        <f t="shared" si="3"/>
        <v>gpu-nic-1</v>
      </c>
      <c r="I217" s="6"/>
      <c r="J217" s="6" t="s">
        <v>3</v>
      </c>
      <c r="K217" s="7" t="str">
        <f t="shared" si="4"/>
        <v>gpu-server-rc1-28--gpu-nic-1--800g-backend-leaf-u38</v>
      </c>
      <c r="L217" s="6"/>
      <c r="M217" s="6" t="s">
        <v>1</v>
      </c>
      <c r="N217" s="8" t="str">
        <f t="shared" si="5"/>
        <v>gpu-server-rc1-28/gpu-nic-1</v>
      </c>
      <c r="P217" s="6" t="s">
        <v>9</v>
      </c>
      <c r="Q217" s="7" t="str">
        <f t="shared" si="6"/>
        <v>800g-backend-leaf-u38</v>
      </c>
      <c r="R217" s="7" t="s">
        <v>10</v>
      </c>
      <c r="S217" s="7" t="str">
        <f t="shared" si="7"/>
        <v>E1/28/1</v>
      </c>
      <c r="T217" s="8" t="str">
        <f>IFERROR(__xludf.DUMMYFUNCTION("JOIN("""",Q217:S217)"),"800g-backend-leaf-u38/E1/28/1")</f>
        <v>800g-backend-leaf-u38/E1/28/1</v>
      </c>
      <c r="W217" s="6" t="s">
        <v>0</v>
      </c>
      <c r="X217" s="8" t="str">
        <f t="shared" si="8"/>
        <v>gpu-server-rc1-28/gpu-nic-1----800g-backend-leaf-u38/E1/28/1</v>
      </c>
    </row>
    <row r="218">
      <c r="A218" s="6" t="s">
        <v>6</v>
      </c>
      <c r="B218" s="8" t="str">
        <f t="shared" si="1"/>
        <v>800g-backend-leaf-u38</v>
      </c>
      <c r="C218" s="7"/>
      <c r="D218" s="6" t="s">
        <v>7</v>
      </c>
      <c r="E218" s="8" t="str">
        <f t="shared" si="2"/>
        <v>gpu-server-rc1-28</v>
      </c>
      <c r="F218" s="7"/>
      <c r="G218" s="6" t="s">
        <v>8</v>
      </c>
      <c r="H218" s="8" t="str">
        <f t="shared" si="3"/>
        <v>gpu-nic-2</v>
      </c>
      <c r="I218" s="6"/>
      <c r="J218" s="6" t="s">
        <v>3</v>
      </c>
      <c r="K218" s="7" t="str">
        <f t="shared" si="4"/>
        <v>gpu-server-rc1-28--gpu-nic-2--800g-backend-leaf-u38</v>
      </c>
      <c r="L218" s="6"/>
      <c r="M218" s="6" t="s">
        <v>1</v>
      </c>
      <c r="N218" s="8" t="str">
        <f t="shared" si="5"/>
        <v>gpu-server-rc1-28/gpu-nic-2</v>
      </c>
      <c r="P218" s="6" t="s">
        <v>9</v>
      </c>
      <c r="Q218" s="7" t="str">
        <f t="shared" si="6"/>
        <v>800g-backend-leaf-u38</v>
      </c>
      <c r="R218" s="7" t="s">
        <v>10</v>
      </c>
      <c r="S218" s="7" t="str">
        <f t="shared" si="7"/>
        <v>E1/28/2</v>
      </c>
      <c r="T218" s="8" t="str">
        <f>IFERROR(__xludf.DUMMYFUNCTION("JOIN("""",Q218:S218)"),"800g-backend-leaf-u38/E1/28/2")</f>
        <v>800g-backend-leaf-u38/E1/28/2</v>
      </c>
      <c r="W218" s="6" t="s">
        <v>0</v>
      </c>
      <c r="X218" s="8" t="str">
        <f t="shared" si="8"/>
        <v>gpu-server-rc1-28/gpu-nic-2----800g-backend-leaf-u38/E1/28/2</v>
      </c>
    </row>
    <row r="219">
      <c r="A219" s="6" t="s">
        <v>6</v>
      </c>
      <c r="B219" s="8" t="str">
        <f t="shared" si="1"/>
        <v>800g-backend-leaf-u35</v>
      </c>
      <c r="C219" s="7"/>
      <c r="D219" s="6" t="s">
        <v>7</v>
      </c>
      <c r="E219" s="8" t="str">
        <f t="shared" si="2"/>
        <v>gpu-server-rc1-28</v>
      </c>
      <c r="F219" s="7"/>
      <c r="G219" s="6" t="s">
        <v>8</v>
      </c>
      <c r="H219" s="8" t="str">
        <f t="shared" si="3"/>
        <v>gpu-nic-3</v>
      </c>
      <c r="I219" s="6"/>
      <c r="J219" s="6" t="s">
        <v>3</v>
      </c>
      <c r="K219" s="7" t="str">
        <f t="shared" si="4"/>
        <v>gpu-server-rc1-28--gpu-nic-3--800g-backend-leaf-u35</v>
      </c>
      <c r="L219" s="6"/>
      <c r="M219" s="6" t="s">
        <v>1</v>
      </c>
      <c r="N219" s="8" t="str">
        <f t="shared" si="5"/>
        <v>gpu-server-rc1-28/gpu-nic-3</v>
      </c>
      <c r="P219" s="6" t="s">
        <v>9</v>
      </c>
      <c r="Q219" s="7" t="str">
        <f t="shared" si="6"/>
        <v>800g-backend-leaf-u35</v>
      </c>
      <c r="R219" s="7" t="s">
        <v>10</v>
      </c>
      <c r="S219" s="7" t="str">
        <f t="shared" si="7"/>
        <v>E1/28/1</v>
      </c>
      <c r="T219" s="8" t="str">
        <f>IFERROR(__xludf.DUMMYFUNCTION("JOIN("""",Q219:S219)"),"800g-backend-leaf-u35/E1/28/1")</f>
        <v>800g-backend-leaf-u35/E1/28/1</v>
      </c>
      <c r="W219" s="6" t="s">
        <v>0</v>
      </c>
      <c r="X219" s="8" t="str">
        <f t="shared" si="8"/>
        <v>gpu-server-rc1-28/gpu-nic-3----800g-backend-leaf-u35/E1/28/1</v>
      </c>
    </row>
    <row r="220">
      <c r="A220" s="6" t="s">
        <v>6</v>
      </c>
      <c r="B220" s="8" t="str">
        <f t="shared" si="1"/>
        <v>800g-backend-leaf-u35</v>
      </c>
      <c r="C220" s="7"/>
      <c r="D220" s="6" t="s">
        <v>7</v>
      </c>
      <c r="E220" s="8" t="str">
        <f t="shared" si="2"/>
        <v>gpu-server-rc1-28</v>
      </c>
      <c r="F220" s="7"/>
      <c r="G220" s="6" t="s">
        <v>8</v>
      </c>
      <c r="H220" s="8" t="str">
        <f t="shared" si="3"/>
        <v>gpu-nic-4</v>
      </c>
      <c r="I220" s="6"/>
      <c r="J220" s="6" t="s">
        <v>3</v>
      </c>
      <c r="K220" s="7" t="str">
        <f t="shared" si="4"/>
        <v>gpu-server-rc1-28--gpu-nic-4--800g-backend-leaf-u35</v>
      </c>
      <c r="L220" s="6"/>
      <c r="M220" s="6" t="s">
        <v>1</v>
      </c>
      <c r="N220" s="8" t="str">
        <f t="shared" si="5"/>
        <v>gpu-server-rc1-28/gpu-nic-4</v>
      </c>
      <c r="P220" s="6" t="s">
        <v>9</v>
      </c>
      <c r="Q220" s="7" t="str">
        <f t="shared" si="6"/>
        <v>800g-backend-leaf-u35</v>
      </c>
      <c r="R220" s="7" t="s">
        <v>10</v>
      </c>
      <c r="S220" s="7" t="str">
        <f t="shared" si="7"/>
        <v>E1/28/2</v>
      </c>
      <c r="T220" s="8" t="str">
        <f>IFERROR(__xludf.DUMMYFUNCTION("JOIN("""",Q220:S220)"),"800g-backend-leaf-u35/E1/28/2")</f>
        <v>800g-backend-leaf-u35/E1/28/2</v>
      </c>
      <c r="W220" s="6" t="s">
        <v>0</v>
      </c>
      <c r="X220" s="8" t="str">
        <f t="shared" si="8"/>
        <v>gpu-server-rc1-28/gpu-nic-4----800g-backend-leaf-u35/E1/28/2</v>
      </c>
    </row>
    <row r="221">
      <c r="A221" s="6" t="s">
        <v>6</v>
      </c>
      <c r="B221" s="8" t="str">
        <f t="shared" si="1"/>
        <v>800g-backend-leaf-u32</v>
      </c>
      <c r="C221" s="7"/>
      <c r="D221" s="6" t="s">
        <v>7</v>
      </c>
      <c r="E221" s="8" t="str">
        <f t="shared" si="2"/>
        <v>gpu-server-rc1-28</v>
      </c>
      <c r="F221" s="7"/>
      <c r="G221" s="6" t="s">
        <v>8</v>
      </c>
      <c r="H221" s="8" t="str">
        <f t="shared" si="3"/>
        <v>gpu-nic-5</v>
      </c>
      <c r="I221" s="6"/>
      <c r="J221" s="6" t="s">
        <v>3</v>
      </c>
      <c r="K221" s="7" t="str">
        <f t="shared" si="4"/>
        <v>gpu-server-rc1-28--gpu-nic-5--800g-backend-leaf-u32</v>
      </c>
      <c r="L221" s="6"/>
      <c r="M221" s="6" t="s">
        <v>1</v>
      </c>
      <c r="N221" s="8" t="str">
        <f t="shared" si="5"/>
        <v>gpu-server-rc1-28/gpu-nic-5</v>
      </c>
      <c r="P221" s="6" t="s">
        <v>9</v>
      </c>
      <c r="Q221" s="7" t="str">
        <f t="shared" si="6"/>
        <v>800g-backend-leaf-u32</v>
      </c>
      <c r="R221" s="7" t="s">
        <v>10</v>
      </c>
      <c r="S221" s="7" t="str">
        <f t="shared" si="7"/>
        <v>E1/28/1</v>
      </c>
      <c r="T221" s="8" t="str">
        <f>IFERROR(__xludf.DUMMYFUNCTION("JOIN("""",Q221:S221)"),"800g-backend-leaf-u32/E1/28/1")</f>
        <v>800g-backend-leaf-u32/E1/28/1</v>
      </c>
      <c r="W221" s="6" t="s">
        <v>0</v>
      </c>
      <c r="X221" s="8" t="str">
        <f t="shared" si="8"/>
        <v>gpu-server-rc1-28/gpu-nic-5----800g-backend-leaf-u32/E1/28/1</v>
      </c>
    </row>
    <row r="222">
      <c r="A222" s="6" t="s">
        <v>6</v>
      </c>
      <c r="B222" s="8" t="str">
        <f t="shared" si="1"/>
        <v>800g-backend-leaf-u32</v>
      </c>
      <c r="C222" s="7"/>
      <c r="D222" s="6" t="s">
        <v>7</v>
      </c>
      <c r="E222" s="8" t="str">
        <f t="shared" si="2"/>
        <v>gpu-server-rc1-28</v>
      </c>
      <c r="F222" s="7"/>
      <c r="G222" s="6" t="s">
        <v>8</v>
      </c>
      <c r="H222" s="8" t="str">
        <f t="shared" si="3"/>
        <v>gpu-nic-6</v>
      </c>
      <c r="I222" s="6"/>
      <c r="J222" s="6" t="s">
        <v>3</v>
      </c>
      <c r="K222" s="7" t="str">
        <f t="shared" si="4"/>
        <v>gpu-server-rc1-28--gpu-nic-6--800g-backend-leaf-u32</v>
      </c>
      <c r="L222" s="6"/>
      <c r="M222" s="6" t="s">
        <v>1</v>
      </c>
      <c r="N222" s="8" t="str">
        <f t="shared" si="5"/>
        <v>gpu-server-rc1-28/gpu-nic-6</v>
      </c>
      <c r="P222" s="6" t="s">
        <v>9</v>
      </c>
      <c r="Q222" s="7" t="str">
        <f t="shared" si="6"/>
        <v>800g-backend-leaf-u32</v>
      </c>
      <c r="R222" s="7" t="s">
        <v>10</v>
      </c>
      <c r="S222" s="7" t="str">
        <f t="shared" si="7"/>
        <v>E1/28/2</v>
      </c>
      <c r="T222" s="8" t="str">
        <f>IFERROR(__xludf.DUMMYFUNCTION("JOIN("""",Q222:S222)"),"800g-backend-leaf-u32/E1/28/2")</f>
        <v>800g-backend-leaf-u32/E1/28/2</v>
      </c>
      <c r="W222" s="6" t="s">
        <v>0</v>
      </c>
      <c r="X222" s="8" t="str">
        <f t="shared" si="8"/>
        <v>gpu-server-rc1-28/gpu-nic-6----800g-backend-leaf-u32/E1/28/2</v>
      </c>
    </row>
    <row r="223">
      <c r="A223" s="6" t="s">
        <v>6</v>
      </c>
      <c r="B223" s="8" t="str">
        <f t="shared" si="1"/>
        <v>800g-backend-leaf-u29</v>
      </c>
      <c r="C223" s="7"/>
      <c r="D223" s="6" t="s">
        <v>7</v>
      </c>
      <c r="E223" s="8" t="str">
        <f t="shared" si="2"/>
        <v>gpu-server-rc1-28</v>
      </c>
      <c r="F223" s="7"/>
      <c r="G223" s="6" t="s">
        <v>8</v>
      </c>
      <c r="H223" s="8" t="str">
        <f t="shared" si="3"/>
        <v>gpu-nic-7</v>
      </c>
      <c r="I223" s="6"/>
      <c r="J223" s="6" t="s">
        <v>3</v>
      </c>
      <c r="K223" s="7" t="str">
        <f t="shared" si="4"/>
        <v>gpu-server-rc1-28--gpu-nic-7--800g-backend-leaf-u29</v>
      </c>
      <c r="L223" s="6"/>
      <c r="M223" s="6" t="s">
        <v>1</v>
      </c>
      <c r="N223" s="8" t="str">
        <f t="shared" si="5"/>
        <v>gpu-server-rc1-28/gpu-nic-7</v>
      </c>
      <c r="P223" s="6" t="s">
        <v>9</v>
      </c>
      <c r="Q223" s="7" t="str">
        <f t="shared" si="6"/>
        <v>800g-backend-leaf-u29</v>
      </c>
      <c r="R223" s="7" t="s">
        <v>10</v>
      </c>
      <c r="S223" s="7" t="str">
        <f t="shared" si="7"/>
        <v>E1/28/1</v>
      </c>
      <c r="T223" s="8" t="str">
        <f>IFERROR(__xludf.DUMMYFUNCTION("JOIN("""",Q223:S223)"),"800g-backend-leaf-u29/E1/28/1")</f>
        <v>800g-backend-leaf-u29/E1/28/1</v>
      </c>
      <c r="W223" s="6" t="s">
        <v>0</v>
      </c>
      <c r="X223" s="8" t="str">
        <f t="shared" si="8"/>
        <v>gpu-server-rc1-28/gpu-nic-7----800g-backend-leaf-u29/E1/28/1</v>
      </c>
    </row>
    <row r="224">
      <c r="A224" s="6" t="s">
        <v>6</v>
      </c>
      <c r="B224" s="8" t="str">
        <f t="shared" si="1"/>
        <v>800g-backend-leaf-u29</v>
      </c>
      <c r="C224" s="7"/>
      <c r="D224" s="6" t="s">
        <v>7</v>
      </c>
      <c r="E224" s="8" t="str">
        <f t="shared" si="2"/>
        <v>gpu-server-rc1-28</v>
      </c>
      <c r="F224" s="7"/>
      <c r="G224" s="6" t="s">
        <v>8</v>
      </c>
      <c r="H224" s="8" t="str">
        <f t="shared" si="3"/>
        <v>gpu-nic-8</v>
      </c>
      <c r="I224" s="6"/>
      <c r="J224" s="6" t="s">
        <v>3</v>
      </c>
      <c r="K224" s="7" t="str">
        <f t="shared" si="4"/>
        <v>gpu-server-rc1-28--gpu-nic-8--800g-backend-leaf-u29</v>
      </c>
      <c r="L224" s="6"/>
      <c r="M224" s="6" t="s">
        <v>1</v>
      </c>
      <c r="N224" s="8" t="str">
        <f t="shared" si="5"/>
        <v>gpu-server-rc1-28/gpu-nic-8</v>
      </c>
      <c r="P224" s="6" t="s">
        <v>9</v>
      </c>
      <c r="Q224" s="7" t="str">
        <f t="shared" si="6"/>
        <v>800g-backend-leaf-u29</v>
      </c>
      <c r="R224" s="7" t="s">
        <v>10</v>
      </c>
      <c r="S224" s="7" t="str">
        <f t="shared" si="7"/>
        <v>E1/28/2</v>
      </c>
      <c r="T224" s="8" t="str">
        <f>IFERROR(__xludf.DUMMYFUNCTION("JOIN("""",Q224:S224)"),"800g-backend-leaf-u29/E1/28/2")</f>
        <v>800g-backend-leaf-u29/E1/28/2</v>
      </c>
      <c r="W224" s="6" t="s">
        <v>0</v>
      </c>
      <c r="X224" s="8" t="str">
        <f t="shared" si="8"/>
        <v>gpu-server-rc1-28/gpu-nic-8----800g-backend-leaf-u29/E1/28/2</v>
      </c>
    </row>
    <row r="225">
      <c r="A225" s="6" t="s">
        <v>6</v>
      </c>
      <c r="B225" s="8" t="str">
        <f t="shared" si="1"/>
        <v>800g-backend-leaf-u38</v>
      </c>
      <c r="C225" s="7"/>
      <c r="D225" s="6" t="s">
        <v>7</v>
      </c>
      <c r="E225" s="8" t="str">
        <f t="shared" si="2"/>
        <v>gpu-server-rc1-29</v>
      </c>
      <c r="F225" s="7"/>
      <c r="G225" s="6" t="s">
        <v>8</v>
      </c>
      <c r="H225" s="8" t="str">
        <f t="shared" si="3"/>
        <v>gpu-nic-1</v>
      </c>
      <c r="I225" s="6"/>
      <c r="J225" s="6" t="s">
        <v>3</v>
      </c>
      <c r="K225" s="7" t="str">
        <f t="shared" si="4"/>
        <v>gpu-server-rc1-29--gpu-nic-1--800g-backend-leaf-u38</v>
      </c>
      <c r="L225" s="6"/>
      <c r="M225" s="6" t="s">
        <v>1</v>
      </c>
      <c r="N225" s="8" t="str">
        <f t="shared" si="5"/>
        <v>gpu-server-rc1-29/gpu-nic-1</v>
      </c>
      <c r="P225" s="6" t="s">
        <v>9</v>
      </c>
      <c r="Q225" s="7" t="str">
        <f t="shared" si="6"/>
        <v>800g-backend-leaf-u38</v>
      </c>
      <c r="R225" s="7" t="s">
        <v>10</v>
      </c>
      <c r="S225" s="7" t="str">
        <f t="shared" si="7"/>
        <v>E1/29/1</v>
      </c>
      <c r="T225" s="8" t="str">
        <f>IFERROR(__xludf.DUMMYFUNCTION("JOIN("""",Q225:S225)"),"800g-backend-leaf-u38/E1/29/1")</f>
        <v>800g-backend-leaf-u38/E1/29/1</v>
      </c>
      <c r="W225" s="6" t="s">
        <v>0</v>
      </c>
      <c r="X225" s="8" t="str">
        <f t="shared" si="8"/>
        <v>gpu-server-rc1-29/gpu-nic-1----800g-backend-leaf-u38/E1/29/1</v>
      </c>
    </row>
    <row r="226">
      <c r="A226" s="6" t="s">
        <v>6</v>
      </c>
      <c r="B226" s="8" t="str">
        <f t="shared" si="1"/>
        <v>800g-backend-leaf-u38</v>
      </c>
      <c r="C226" s="7"/>
      <c r="D226" s="6" t="s">
        <v>7</v>
      </c>
      <c r="E226" s="8" t="str">
        <f t="shared" si="2"/>
        <v>gpu-server-rc1-29</v>
      </c>
      <c r="F226" s="7"/>
      <c r="G226" s="6" t="s">
        <v>8</v>
      </c>
      <c r="H226" s="8" t="str">
        <f t="shared" si="3"/>
        <v>gpu-nic-2</v>
      </c>
      <c r="I226" s="6"/>
      <c r="J226" s="6" t="s">
        <v>3</v>
      </c>
      <c r="K226" s="7" t="str">
        <f t="shared" si="4"/>
        <v>gpu-server-rc1-29--gpu-nic-2--800g-backend-leaf-u38</v>
      </c>
      <c r="L226" s="6"/>
      <c r="M226" s="6" t="s">
        <v>1</v>
      </c>
      <c r="N226" s="8" t="str">
        <f t="shared" si="5"/>
        <v>gpu-server-rc1-29/gpu-nic-2</v>
      </c>
      <c r="P226" s="6" t="s">
        <v>9</v>
      </c>
      <c r="Q226" s="7" t="str">
        <f t="shared" si="6"/>
        <v>800g-backend-leaf-u38</v>
      </c>
      <c r="R226" s="7" t="s">
        <v>10</v>
      </c>
      <c r="S226" s="7" t="str">
        <f t="shared" si="7"/>
        <v>E1/29/2</v>
      </c>
      <c r="T226" s="8" t="str">
        <f>IFERROR(__xludf.DUMMYFUNCTION("JOIN("""",Q226:S226)"),"800g-backend-leaf-u38/E1/29/2")</f>
        <v>800g-backend-leaf-u38/E1/29/2</v>
      </c>
      <c r="W226" s="6" t="s">
        <v>0</v>
      </c>
      <c r="X226" s="8" t="str">
        <f t="shared" si="8"/>
        <v>gpu-server-rc1-29/gpu-nic-2----800g-backend-leaf-u38/E1/29/2</v>
      </c>
    </row>
    <row r="227">
      <c r="A227" s="6" t="s">
        <v>6</v>
      </c>
      <c r="B227" s="8" t="str">
        <f t="shared" si="1"/>
        <v>800g-backend-leaf-u35</v>
      </c>
      <c r="C227" s="7"/>
      <c r="D227" s="6" t="s">
        <v>7</v>
      </c>
      <c r="E227" s="8" t="str">
        <f t="shared" si="2"/>
        <v>gpu-server-rc1-29</v>
      </c>
      <c r="F227" s="7"/>
      <c r="G227" s="6" t="s">
        <v>8</v>
      </c>
      <c r="H227" s="8" t="str">
        <f t="shared" si="3"/>
        <v>gpu-nic-3</v>
      </c>
      <c r="I227" s="6"/>
      <c r="J227" s="6" t="s">
        <v>3</v>
      </c>
      <c r="K227" s="7" t="str">
        <f t="shared" si="4"/>
        <v>gpu-server-rc1-29--gpu-nic-3--800g-backend-leaf-u35</v>
      </c>
      <c r="L227" s="6"/>
      <c r="M227" s="6" t="s">
        <v>1</v>
      </c>
      <c r="N227" s="8" t="str">
        <f t="shared" si="5"/>
        <v>gpu-server-rc1-29/gpu-nic-3</v>
      </c>
      <c r="P227" s="6" t="s">
        <v>9</v>
      </c>
      <c r="Q227" s="7" t="str">
        <f t="shared" si="6"/>
        <v>800g-backend-leaf-u35</v>
      </c>
      <c r="R227" s="7" t="s">
        <v>10</v>
      </c>
      <c r="S227" s="7" t="str">
        <f t="shared" si="7"/>
        <v>E1/29/1</v>
      </c>
      <c r="T227" s="8" t="str">
        <f>IFERROR(__xludf.DUMMYFUNCTION("JOIN("""",Q227:S227)"),"800g-backend-leaf-u35/E1/29/1")</f>
        <v>800g-backend-leaf-u35/E1/29/1</v>
      </c>
      <c r="W227" s="6" t="s">
        <v>0</v>
      </c>
      <c r="X227" s="8" t="str">
        <f t="shared" si="8"/>
        <v>gpu-server-rc1-29/gpu-nic-3----800g-backend-leaf-u35/E1/29/1</v>
      </c>
    </row>
    <row r="228">
      <c r="A228" s="6" t="s">
        <v>6</v>
      </c>
      <c r="B228" s="8" t="str">
        <f t="shared" si="1"/>
        <v>800g-backend-leaf-u35</v>
      </c>
      <c r="C228" s="7"/>
      <c r="D228" s="6" t="s">
        <v>7</v>
      </c>
      <c r="E228" s="8" t="str">
        <f t="shared" si="2"/>
        <v>gpu-server-rc1-29</v>
      </c>
      <c r="F228" s="7"/>
      <c r="G228" s="6" t="s">
        <v>8</v>
      </c>
      <c r="H228" s="8" t="str">
        <f t="shared" si="3"/>
        <v>gpu-nic-4</v>
      </c>
      <c r="I228" s="6"/>
      <c r="J228" s="6" t="s">
        <v>3</v>
      </c>
      <c r="K228" s="7" t="str">
        <f t="shared" si="4"/>
        <v>gpu-server-rc1-29--gpu-nic-4--800g-backend-leaf-u35</v>
      </c>
      <c r="L228" s="6"/>
      <c r="M228" s="6" t="s">
        <v>1</v>
      </c>
      <c r="N228" s="8" t="str">
        <f t="shared" si="5"/>
        <v>gpu-server-rc1-29/gpu-nic-4</v>
      </c>
      <c r="P228" s="6" t="s">
        <v>9</v>
      </c>
      <c r="Q228" s="7" t="str">
        <f t="shared" si="6"/>
        <v>800g-backend-leaf-u35</v>
      </c>
      <c r="R228" s="7" t="s">
        <v>10</v>
      </c>
      <c r="S228" s="7" t="str">
        <f t="shared" si="7"/>
        <v>E1/29/2</v>
      </c>
      <c r="T228" s="8" t="str">
        <f>IFERROR(__xludf.DUMMYFUNCTION("JOIN("""",Q228:S228)"),"800g-backend-leaf-u35/E1/29/2")</f>
        <v>800g-backend-leaf-u35/E1/29/2</v>
      </c>
      <c r="W228" s="6" t="s">
        <v>0</v>
      </c>
      <c r="X228" s="8" t="str">
        <f t="shared" si="8"/>
        <v>gpu-server-rc1-29/gpu-nic-4----800g-backend-leaf-u35/E1/29/2</v>
      </c>
    </row>
    <row r="229">
      <c r="A229" s="6" t="s">
        <v>6</v>
      </c>
      <c r="B229" s="8" t="str">
        <f t="shared" si="1"/>
        <v>800g-backend-leaf-u32</v>
      </c>
      <c r="C229" s="7"/>
      <c r="D229" s="6" t="s">
        <v>7</v>
      </c>
      <c r="E229" s="8" t="str">
        <f t="shared" si="2"/>
        <v>gpu-server-rc1-29</v>
      </c>
      <c r="F229" s="7"/>
      <c r="G229" s="6" t="s">
        <v>8</v>
      </c>
      <c r="H229" s="8" t="str">
        <f t="shared" si="3"/>
        <v>gpu-nic-5</v>
      </c>
      <c r="I229" s="6"/>
      <c r="J229" s="6" t="s">
        <v>3</v>
      </c>
      <c r="K229" s="7" t="str">
        <f t="shared" si="4"/>
        <v>gpu-server-rc1-29--gpu-nic-5--800g-backend-leaf-u32</v>
      </c>
      <c r="L229" s="6"/>
      <c r="M229" s="6" t="s">
        <v>1</v>
      </c>
      <c r="N229" s="8" t="str">
        <f t="shared" si="5"/>
        <v>gpu-server-rc1-29/gpu-nic-5</v>
      </c>
      <c r="P229" s="6" t="s">
        <v>9</v>
      </c>
      <c r="Q229" s="7" t="str">
        <f t="shared" si="6"/>
        <v>800g-backend-leaf-u32</v>
      </c>
      <c r="R229" s="7" t="s">
        <v>10</v>
      </c>
      <c r="S229" s="7" t="str">
        <f t="shared" si="7"/>
        <v>E1/29/1</v>
      </c>
      <c r="T229" s="8" t="str">
        <f>IFERROR(__xludf.DUMMYFUNCTION("JOIN("""",Q229:S229)"),"800g-backend-leaf-u32/E1/29/1")</f>
        <v>800g-backend-leaf-u32/E1/29/1</v>
      </c>
      <c r="W229" s="6" t="s">
        <v>0</v>
      </c>
      <c r="X229" s="8" t="str">
        <f t="shared" si="8"/>
        <v>gpu-server-rc1-29/gpu-nic-5----800g-backend-leaf-u32/E1/29/1</v>
      </c>
    </row>
    <row r="230">
      <c r="A230" s="6" t="s">
        <v>6</v>
      </c>
      <c r="B230" s="8" t="str">
        <f t="shared" si="1"/>
        <v>800g-backend-leaf-u32</v>
      </c>
      <c r="C230" s="7"/>
      <c r="D230" s="6" t="s">
        <v>7</v>
      </c>
      <c r="E230" s="8" t="str">
        <f t="shared" si="2"/>
        <v>gpu-server-rc1-29</v>
      </c>
      <c r="F230" s="7"/>
      <c r="G230" s="6" t="s">
        <v>8</v>
      </c>
      <c r="H230" s="8" t="str">
        <f t="shared" si="3"/>
        <v>gpu-nic-6</v>
      </c>
      <c r="I230" s="6"/>
      <c r="J230" s="6" t="s">
        <v>3</v>
      </c>
      <c r="K230" s="7" t="str">
        <f t="shared" si="4"/>
        <v>gpu-server-rc1-29--gpu-nic-6--800g-backend-leaf-u32</v>
      </c>
      <c r="L230" s="6"/>
      <c r="M230" s="6" t="s">
        <v>1</v>
      </c>
      <c r="N230" s="8" t="str">
        <f t="shared" si="5"/>
        <v>gpu-server-rc1-29/gpu-nic-6</v>
      </c>
      <c r="P230" s="6" t="s">
        <v>9</v>
      </c>
      <c r="Q230" s="7" t="str">
        <f t="shared" si="6"/>
        <v>800g-backend-leaf-u32</v>
      </c>
      <c r="R230" s="7" t="s">
        <v>10</v>
      </c>
      <c r="S230" s="7" t="str">
        <f t="shared" si="7"/>
        <v>E1/29/2</v>
      </c>
      <c r="T230" s="8" t="str">
        <f>IFERROR(__xludf.DUMMYFUNCTION("JOIN("""",Q230:S230)"),"800g-backend-leaf-u32/E1/29/2")</f>
        <v>800g-backend-leaf-u32/E1/29/2</v>
      </c>
      <c r="W230" s="6" t="s">
        <v>0</v>
      </c>
      <c r="X230" s="8" t="str">
        <f t="shared" si="8"/>
        <v>gpu-server-rc1-29/gpu-nic-6----800g-backend-leaf-u32/E1/29/2</v>
      </c>
    </row>
    <row r="231">
      <c r="A231" s="6" t="s">
        <v>6</v>
      </c>
      <c r="B231" s="8" t="str">
        <f t="shared" si="1"/>
        <v>800g-backend-leaf-u29</v>
      </c>
      <c r="C231" s="7"/>
      <c r="D231" s="6" t="s">
        <v>7</v>
      </c>
      <c r="E231" s="8" t="str">
        <f t="shared" si="2"/>
        <v>gpu-server-rc1-29</v>
      </c>
      <c r="F231" s="7"/>
      <c r="G231" s="6" t="s">
        <v>8</v>
      </c>
      <c r="H231" s="8" t="str">
        <f t="shared" si="3"/>
        <v>gpu-nic-7</v>
      </c>
      <c r="I231" s="6"/>
      <c r="J231" s="6" t="s">
        <v>3</v>
      </c>
      <c r="K231" s="7" t="str">
        <f t="shared" si="4"/>
        <v>gpu-server-rc1-29--gpu-nic-7--800g-backend-leaf-u29</v>
      </c>
      <c r="L231" s="6"/>
      <c r="M231" s="6" t="s">
        <v>1</v>
      </c>
      <c r="N231" s="8" t="str">
        <f t="shared" si="5"/>
        <v>gpu-server-rc1-29/gpu-nic-7</v>
      </c>
      <c r="P231" s="6" t="s">
        <v>9</v>
      </c>
      <c r="Q231" s="7" t="str">
        <f t="shared" si="6"/>
        <v>800g-backend-leaf-u29</v>
      </c>
      <c r="R231" s="7" t="s">
        <v>10</v>
      </c>
      <c r="S231" s="7" t="str">
        <f t="shared" si="7"/>
        <v>E1/29/1</v>
      </c>
      <c r="T231" s="8" t="str">
        <f>IFERROR(__xludf.DUMMYFUNCTION("JOIN("""",Q231:S231)"),"800g-backend-leaf-u29/E1/29/1")</f>
        <v>800g-backend-leaf-u29/E1/29/1</v>
      </c>
      <c r="W231" s="6" t="s">
        <v>0</v>
      </c>
      <c r="X231" s="8" t="str">
        <f t="shared" si="8"/>
        <v>gpu-server-rc1-29/gpu-nic-7----800g-backend-leaf-u29/E1/29/1</v>
      </c>
    </row>
    <row r="232">
      <c r="A232" s="6" t="s">
        <v>6</v>
      </c>
      <c r="B232" s="8" t="str">
        <f t="shared" si="1"/>
        <v>800g-backend-leaf-u29</v>
      </c>
      <c r="C232" s="7"/>
      <c r="D232" s="6" t="s">
        <v>7</v>
      </c>
      <c r="E232" s="8" t="str">
        <f t="shared" si="2"/>
        <v>gpu-server-rc1-29</v>
      </c>
      <c r="F232" s="7"/>
      <c r="G232" s="6" t="s">
        <v>8</v>
      </c>
      <c r="H232" s="8" t="str">
        <f t="shared" si="3"/>
        <v>gpu-nic-8</v>
      </c>
      <c r="I232" s="6"/>
      <c r="J232" s="6" t="s">
        <v>3</v>
      </c>
      <c r="K232" s="7" t="str">
        <f t="shared" si="4"/>
        <v>gpu-server-rc1-29--gpu-nic-8--800g-backend-leaf-u29</v>
      </c>
      <c r="L232" s="6"/>
      <c r="M232" s="6" t="s">
        <v>1</v>
      </c>
      <c r="N232" s="8" t="str">
        <f t="shared" si="5"/>
        <v>gpu-server-rc1-29/gpu-nic-8</v>
      </c>
      <c r="P232" s="6" t="s">
        <v>9</v>
      </c>
      <c r="Q232" s="7" t="str">
        <f t="shared" si="6"/>
        <v>800g-backend-leaf-u29</v>
      </c>
      <c r="R232" s="7" t="s">
        <v>10</v>
      </c>
      <c r="S232" s="7" t="str">
        <f t="shared" si="7"/>
        <v>E1/29/2</v>
      </c>
      <c r="T232" s="8" t="str">
        <f>IFERROR(__xludf.DUMMYFUNCTION("JOIN("""",Q232:S232)"),"800g-backend-leaf-u29/E1/29/2")</f>
        <v>800g-backend-leaf-u29/E1/29/2</v>
      </c>
      <c r="W232" s="6" t="s">
        <v>0</v>
      </c>
      <c r="X232" s="8" t="str">
        <f t="shared" si="8"/>
        <v>gpu-server-rc1-29/gpu-nic-8----800g-backend-leaf-u29/E1/29/2</v>
      </c>
    </row>
    <row r="233">
      <c r="A233" s="6" t="s">
        <v>6</v>
      </c>
      <c r="B233" s="8" t="str">
        <f t="shared" si="1"/>
        <v>800g-backend-leaf-u38</v>
      </c>
      <c r="C233" s="7"/>
      <c r="D233" s="6" t="s">
        <v>7</v>
      </c>
      <c r="E233" s="8" t="str">
        <f t="shared" si="2"/>
        <v>gpu-server-rc1-30</v>
      </c>
      <c r="F233" s="7"/>
      <c r="G233" s="6" t="s">
        <v>8</v>
      </c>
      <c r="H233" s="8" t="str">
        <f t="shared" si="3"/>
        <v>gpu-nic-1</v>
      </c>
      <c r="I233" s="6"/>
      <c r="J233" s="6" t="s">
        <v>3</v>
      </c>
      <c r="K233" s="7" t="str">
        <f t="shared" si="4"/>
        <v>gpu-server-rc1-30--gpu-nic-1--800g-backend-leaf-u38</v>
      </c>
      <c r="L233" s="6"/>
      <c r="M233" s="6" t="s">
        <v>1</v>
      </c>
      <c r="N233" s="8" t="str">
        <f t="shared" si="5"/>
        <v>gpu-server-rc1-30/gpu-nic-1</v>
      </c>
      <c r="P233" s="6" t="s">
        <v>9</v>
      </c>
      <c r="Q233" s="7" t="str">
        <f t="shared" si="6"/>
        <v>800g-backend-leaf-u38</v>
      </c>
      <c r="R233" s="7" t="s">
        <v>10</v>
      </c>
      <c r="S233" s="7" t="str">
        <f t="shared" si="7"/>
        <v>E1/30/1</v>
      </c>
      <c r="T233" s="8" t="str">
        <f>IFERROR(__xludf.DUMMYFUNCTION("JOIN("""",Q233:S233)"),"800g-backend-leaf-u38/E1/30/1")</f>
        <v>800g-backend-leaf-u38/E1/30/1</v>
      </c>
      <c r="W233" s="6" t="s">
        <v>0</v>
      </c>
      <c r="X233" s="8" t="str">
        <f t="shared" si="8"/>
        <v>gpu-server-rc1-30/gpu-nic-1----800g-backend-leaf-u38/E1/30/1</v>
      </c>
    </row>
    <row r="234">
      <c r="A234" s="6" t="s">
        <v>6</v>
      </c>
      <c r="B234" s="8" t="str">
        <f t="shared" si="1"/>
        <v>800g-backend-leaf-u38</v>
      </c>
      <c r="C234" s="7"/>
      <c r="D234" s="6" t="s">
        <v>7</v>
      </c>
      <c r="E234" s="8" t="str">
        <f t="shared" si="2"/>
        <v>gpu-server-rc1-30</v>
      </c>
      <c r="F234" s="7"/>
      <c r="G234" s="6" t="s">
        <v>8</v>
      </c>
      <c r="H234" s="8" t="str">
        <f t="shared" si="3"/>
        <v>gpu-nic-2</v>
      </c>
      <c r="I234" s="6"/>
      <c r="J234" s="6" t="s">
        <v>3</v>
      </c>
      <c r="K234" s="7" t="str">
        <f t="shared" si="4"/>
        <v>gpu-server-rc1-30--gpu-nic-2--800g-backend-leaf-u38</v>
      </c>
      <c r="L234" s="6"/>
      <c r="M234" s="6" t="s">
        <v>1</v>
      </c>
      <c r="N234" s="8" t="str">
        <f t="shared" si="5"/>
        <v>gpu-server-rc1-30/gpu-nic-2</v>
      </c>
      <c r="P234" s="6" t="s">
        <v>9</v>
      </c>
      <c r="Q234" s="7" t="str">
        <f t="shared" si="6"/>
        <v>800g-backend-leaf-u38</v>
      </c>
      <c r="R234" s="7" t="s">
        <v>10</v>
      </c>
      <c r="S234" s="7" t="str">
        <f t="shared" si="7"/>
        <v>E1/30/2</v>
      </c>
      <c r="T234" s="8" t="str">
        <f>IFERROR(__xludf.DUMMYFUNCTION("JOIN("""",Q234:S234)"),"800g-backend-leaf-u38/E1/30/2")</f>
        <v>800g-backend-leaf-u38/E1/30/2</v>
      </c>
      <c r="W234" s="6" t="s">
        <v>0</v>
      </c>
      <c r="X234" s="8" t="str">
        <f t="shared" si="8"/>
        <v>gpu-server-rc1-30/gpu-nic-2----800g-backend-leaf-u38/E1/30/2</v>
      </c>
    </row>
    <row r="235">
      <c r="A235" s="6" t="s">
        <v>6</v>
      </c>
      <c r="B235" s="8" t="str">
        <f t="shared" si="1"/>
        <v>800g-backend-leaf-u35</v>
      </c>
      <c r="C235" s="7"/>
      <c r="D235" s="6" t="s">
        <v>7</v>
      </c>
      <c r="E235" s="8" t="str">
        <f t="shared" si="2"/>
        <v>gpu-server-rc1-30</v>
      </c>
      <c r="F235" s="7"/>
      <c r="G235" s="6" t="s">
        <v>8</v>
      </c>
      <c r="H235" s="8" t="str">
        <f t="shared" si="3"/>
        <v>gpu-nic-3</v>
      </c>
      <c r="I235" s="6"/>
      <c r="J235" s="6" t="s">
        <v>3</v>
      </c>
      <c r="K235" s="7" t="str">
        <f t="shared" si="4"/>
        <v>gpu-server-rc1-30--gpu-nic-3--800g-backend-leaf-u35</v>
      </c>
      <c r="L235" s="6"/>
      <c r="M235" s="6" t="s">
        <v>1</v>
      </c>
      <c r="N235" s="8" t="str">
        <f t="shared" si="5"/>
        <v>gpu-server-rc1-30/gpu-nic-3</v>
      </c>
      <c r="P235" s="6" t="s">
        <v>9</v>
      </c>
      <c r="Q235" s="7" t="str">
        <f t="shared" si="6"/>
        <v>800g-backend-leaf-u35</v>
      </c>
      <c r="R235" s="7" t="s">
        <v>10</v>
      </c>
      <c r="S235" s="7" t="str">
        <f t="shared" si="7"/>
        <v>E1/30/1</v>
      </c>
      <c r="T235" s="8" t="str">
        <f>IFERROR(__xludf.DUMMYFUNCTION("JOIN("""",Q235:S235)"),"800g-backend-leaf-u35/E1/30/1")</f>
        <v>800g-backend-leaf-u35/E1/30/1</v>
      </c>
      <c r="W235" s="6" t="s">
        <v>0</v>
      </c>
      <c r="X235" s="8" t="str">
        <f t="shared" si="8"/>
        <v>gpu-server-rc1-30/gpu-nic-3----800g-backend-leaf-u35/E1/30/1</v>
      </c>
    </row>
    <row r="236">
      <c r="A236" s="6" t="s">
        <v>6</v>
      </c>
      <c r="B236" s="8" t="str">
        <f t="shared" si="1"/>
        <v>800g-backend-leaf-u35</v>
      </c>
      <c r="C236" s="7"/>
      <c r="D236" s="6" t="s">
        <v>7</v>
      </c>
      <c r="E236" s="8" t="str">
        <f t="shared" si="2"/>
        <v>gpu-server-rc1-30</v>
      </c>
      <c r="F236" s="7"/>
      <c r="G236" s="6" t="s">
        <v>8</v>
      </c>
      <c r="H236" s="8" t="str">
        <f t="shared" si="3"/>
        <v>gpu-nic-4</v>
      </c>
      <c r="I236" s="6"/>
      <c r="J236" s="6" t="s">
        <v>3</v>
      </c>
      <c r="K236" s="7" t="str">
        <f t="shared" si="4"/>
        <v>gpu-server-rc1-30--gpu-nic-4--800g-backend-leaf-u35</v>
      </c>
      <c r="L236" s="6"/>
      <c r="M236" s="6" t="s">
        <v>1</v>
      </c>
      <c r="N236" s="8" t="str">
        <f t="shared" si="5"/>
        <v>gpu-server-rc1-30/gpu-nic-4</v>
      </c>
      <c r="P236" s="6" t="s">
        <v>9</v>
      </c>
      <c r="Q236" s="7" t="str">
        <f t="shared" si="6"/>
        <v>800g-backend-leaf-u35</v>
      </c>
      <c r="R236" s="7" t="s">
        <v>10</v>
      </c>
      <c r="S236" s="7" t="str">
        <f t="shared" si="7"/>
        <v>E1/30/2</v>
      </c>
      <c r="T236" s="8" t="str">
        <f>IFERROR(__xludf.DUMMYFUNCTION("JOIN("""",Q236:S236)"),"800g-backend-leaf-u35/E1/30/2")</f>
        <v>800g-backend-leaf-u35/E1/30/2</v>
      </c>
      <c r="W236" s="6" t="s">
        <v>0</v>
      </c>
      <c r="X236" s="8" t="str">
        <f t="shared" si="8"/>
        <v>gpu-server-rc1-30/gpu-nic-4----800g-backend-leaf-u35/E1/30/2</v>
      </c>
    </row>
    <row r="237">
      <c r="A237" s="6" t="s">
        <v>6</v>
      </c>
      <c r="B237" s="8" t="str">
        <f t="shared" si="1"/>
        <v>800g-backend-leaf-u32</v>
      </c>
      <c r="C237" s="7"/>
      <c r="D237" s="6" t="s">
        <v>7</v>
      </c>
      <c r="E237" s="8" t="str">
        <f t="shared" si="2"/>
        <v>gpu-server-rc1-30</v>
      </c>
      <c r="F237" s="7"/>
      <c r="G237" s="6" t="s">
        <v>8</v>
      </c>
      <c r="H237" s="8" t="str">
        <f t="shared" si="3"/>
        <v>gpu-nic-5</v>
      </c>
      <c r="I237" s="6"/>
      <c r="J237" s="6" t="s">
        <v>3</v>
      </c>
      <c r="K237" s="7" t="str">
        <f t="shared" si="4"/>
        <v>gpu-server-rc1-30--gpu-nic-5--800g-backend-leaf-u32</v>
      </c>
      <c r="L237" s="6"/>
      <c r="M237" s="6" t="s">
        <v>1</v>
      </c>
      <c r="N237" s="8" t="str">
        <f t="shared" si="5"/>
        <v>gpu-server-rc1-30/gpu-nic-5</v>
      </c>
      <c r="P237" s="6" t="s">
        <v>9</v>
      </c>
      <c r="Q237" s="7" t="str">
        <f t="shared" si="6"/>
        <v>800g-backend-leaf-u32</v>
      </c>
      <c r="R237" s="7" t="s">
        <v>10</v>
      </c>
      <c r="S237" s="7" t="str">
        <f t="shared" si="7"/>
        <v>E1/30/1</v>
      </c>
      <c r="T237" s="8" t="str">
        <f>IFERROR(__xludf.DUMMYFUNCTION("JOIN("""",Q237:S237)"),"800g-backend-leaf-u32/E1/30/1")</f>
        <v>800g-backend-leaf-u32/E1/30/1</v>
      </c>
      <c r="W237" s="6" t="s">
        <v>0</v>
      </c>
      <c r="X237" s="8" t="str">
        <f t="shared" si="8"/>
        <v>gpu-server-rc1-30/gpu-nic-5----800g-backend-leaf-u32/E1/30/1</v>
      </c>
    </row>
    <row r="238">
      <c r="A238" s="6" t="s">
        <v>6</v>
      </c>
      <c r="B238" s="8" t="str">
        <f t="shared" si="1"/>
        <v>800g-backend-leaf-u32</v>
      </c>
      <c r="C238" s="7"/>
      <c r="D238" s="6" t="s">
        <v>7</v>
      </c>
      <c r="E238" s="8" t="str">
        <f t="shared" si="2"/>
        <v>gpu-server-rc1-30</v>
      </c>
      <c r="F238" s="7"/>
      <c r="G238" s="6" t="s">
        <v>8</v>
      </c>
      <c r="H238" s="8" t="str">
        <f t="shared" si="3"/>
        <v>gpu-nic-6</v>
      </c>
      <c r="I238" s="6"/>
      <c r="J238" s="6" t="s">
        <v>3</v>
      </c>
      <c r="K238" s="7" t="str">
        <f t="shared" si="4"/>
        <v>gpu-server-rc1-30--gpu-nic-6--800g-backend-leaf-u32</v>
      </c>
      <c r="L238" s="6"/>
      <c r="M238" s="6" t="s">
        <v>1</v>
      </c>
      <c r="N238" s="8" t="str">
        <f t="shared" si="5"/>
        <v>gpu-server-rc1-30/gpu-nic-6</v>
      </c>
      <c r="P238" s="6" t="s">
        <v>9</v>
      </c>
      <c r="Q238" s="7" t="str">
        <f t="shared" si="6"/>
        <v>800g-backend-leaf-u32</v>
      </c>
      <c r="R238" s="7" t="s">
        <v>10</v>
      </c>
      <c r="S238" s="7" t="str">
        <f t="shared" si="7"/>
        <v>E1/30/2</v>
      </c>
      <c r="T238" s="8" t="str">
        <f>IFERROR(__xludf.DUMMYFUNCTION("JOIN("""",Q238:S238)"),"800g-backend-leaf-u32/E1/30/2")</f>
        <v>800g-backend-leaf-u32/E1/30/2</v>
      </c>
      <c r="W238" s="6" t="s">
        <v>0</v>
      </c>
      <c r="X238" s="8" t="str">
        <f t="shared" si="8"/>
        <v>gpu-server-rc1-30/gpu-nic-6----800g-backend-leaf-u32/E1/30/2</v>
      </c>
    </row>
    <row r="239">
      <c r="A239" s="6" t="s">
        <v>6</v>
      </c>
      <c r="B239" s="8" t="str">
        <f t="shared" si="1"/>
        <v>800g-backend-leaf-u29</v>
      </c>
      <c r="C239" s="7"/>
      <c r="D239" s="6" t="s">
        <v>7</v>
      </c>
      <c r="E239" s="8" t="str">
        <f t="shared" si="2"/>
        <v>gpu-server-rc1-30</v>
      </c>
      <c r="F239" s="7"/>
      <c r="G239" s="6" t="s">
        <v>8</v>
      </c>
      <c r="H239" s="8" t="str">
        <f t="shared" si="3"/>
        <v>gpu-nic-7</v>
      </c>
      <c r="I239" s="6"/>
      <c r="J239" s="6" t="s">
        <v>3</v>
      </c>
      <c r="K239" s="7" t="str">
        <f t="shared" si="4"/>
        <v>gpu-server-rc1-30--gpu-nic-7--800g-backend-leaf-u29</v>
      </c>
      <c r="L239" s="6"/>
      <c r="M239" s="6" t="s">
        <v>1</v>
      </c>
      <c r="N239" s="8" t="str">
        <f t="shared" si="5"/>
        <v>gpu-server-rc1-30/gpu-nic-7</v>
      </c>
      <c r="P239" s="6" t="s">
        <v>9</v>
      </c>
      <c r="Q239" s="7" t="str">
        <f t="shared" si="6"/>
        <v>800g-backend-leaf-u29</v>
      </c>
      <c r="R239" s="7" t="s">
        <v>10</v>
      </c>
      <c r="S239" s="7" t="str">
        <f t="shared" si="7"/>
        <v>E1/30/1</v>
      </c>
      <c r="T239" s="8" t="str">
        <f>IFERROR(__xludf.DUMMYFUNCTION("JOIN("""",Q239:S239)"),"800g-backend-leaf-u29/E1/30/1")</f>
        <v>800g-backend-leaf-u29/E1/30/1</v>
      </c>
      <c r="W239" s="6" t="s">
        <v>0</v>
      </c>
      <c r="X239" s="8" t="str">
        <f t="shared" si="8"/>
        <v>gpu-server-rc1-30/gpu-nic-7----800g-backend-leaf-u29/E1/30/1</v>
      </c>
    </row>
    <row r="240">
      <c r="A240" s="6" t="s">
        <v>6</v>
      </c>
      <c r="B240" s="8" t="str">
        <f t="shared" si="1"/>
        <v>800g-backend-leaf-u29</v>
      </c>
      <c r="C240" s="7"/>
      <c r="D240" s="6" t="s">
        <v>7</v>
      </c>
      <c r="E240" s="8" t="str">
        <f t="shared" si="2"/>
        <v>gpu-server-rc1-30</v>
      </c>
      <c r="F240" s="7"/>
      <c r="G240" s="6" t="s">
        <v>8</v>
      </c>
      <c r="H240" s="8" t="str">
        <f t="shared" si="3"/>
        <v>gpu-nic-8</v>
      </c>
      <c r="I240" s="6"/>
      <c r="J240" s="6" t="s">
        <v>3</v>
      </c>
      <c r="K240" s="7" t="str">
        <f t="shared" si="4"/>
        <v>gpu-server-rc1-30--gpu-nic-8--800g-backend-leaf-u29</v>
      </c>
      <c r="L240" s="6"/>
      <c r="M240" s="6" t="s">
        <v>1</v>
      </c>
      <c r="N240" s="8" t="str">
        <f t="shared" si="5"/>
        <v>gpu-server-rc1-30/gpu-nic-8</v>
      </c>
      <c r="P240" s="6" t="s">
        <v>9</v>
      </c>
      <c r="Q240" s="7" t="str">
        <f t="shared" si="6"/>
        <v>800g-backend-leaf-u29</v>
      </c>
      <c r="R240" s="7" t="s">
        <v>10</v>
      </c>
      <c r="S240" s="7" t="str">
        <f t="shared" si="7"/>
        <v>E1/30/2</v>
      </c>
      <c r="T240" s="8" t="str">
        <f>IFERROR(__xludf.DUMMYFUNCTION("JOIN("""",Q240:S240)"),"800g-backend-leaf-u29/E1/30/2")</f>
        <v>800g-backend-leaf-u29/E1/30/2</v>
      </c>
      <c r="W240" s="6" t="s">
        <v>0</v>
      </c>
      <c r="X240" s="8" t="str">
        <f t="shared" si="8"/>
        <v>gpu-server-rc1-30/gpu-nic-8----800g-backend-leaf-u29/E1/30/2</v>
      </c>
    </row>
    <row r="241">
      <c r="A241" s="6" t="s">
        <v>6</v>
      </c>
      <c r="B241" s="8" t="str">
        <f t="shared" si="1"/>
        <v>800g-backend-leaf-u38</v>
      </c>
      <c r="C241" s="7"/>
      <c r="D241" s="6" t="s">
        <v>7</v>
      </c>
      <c r="E241" s="8" t="str">
        <f t="shared" si="2"/>
        <v>gpu-server-rc1-31</v>
      </c>
      <c r="F241" s="7"/>
      <c r="G241" s="6" t="s">
        <v>8</v>
      </c>
      <c r="H241" s="8" t="str">
        <f t="shared" si="3"/>
        <v>gpu-nic-1</v>
      </c>
      <c r="I241" s="6"/>
      <c r="J241" s="6" t="s">
        <v>3</v>
      </c>
      <c r="K241" s="7" t="str">
        <f t="shared" si="4"/>
        <v>gpu-server-rc1-31--gpu-nic-1--800g-backend-leaf-u38</v>
      </c>
      <c r="L241" s="6"/>
      <c r="M241" s="6" t="s">
        <v>1</v>
      </c>
      <c r="N241" s="8" t="str">
        <f t="shared" si="5"/>
        <v>gpu-server-rc1-31/gpu-nic-1</v>
      </c>
      <c r="P241" s="6" t="s">
        <v>9</v>
      </c>
      <c r="Q241" s="7" t="str">
        <f t="shared" si="6"/>
        <v>800g-backend-leaf-u38</v>
      </c>
      <c r="R241" s="7" t="s">
        <v>10</v>
      </c>
      <c r="S241" s="7" t="str">
        <f t="shared" si="7"/>
        <v>E1/31/1</v>
      </c>
      <c r="T241" s="8" t="str">
        <f>IFERROR(__xludf.DUMMYFUNCTION("JOIN("""",Q241:S241)"),"800g-backend-leaf-u38/E1/31/1")</f>
        <v>800g-backend-leaf-u38/E1/31/1</v>
      </c>
      <c r="W241" s="6" t="s">
        <v>0</v>
      </c>
      <c r="X241" s="8" t="str">
        <f t="shared" si="8"/>
        <v>gpu-server-rc1-31/gpu-nic-1----800g-backend-leaf-u38/E1/31/1</v>
      </c>
    </row>
    <row r="242">
      <c r="A242" s="6" t="s">
        <v>6</v>
      </c>
      <c r="B242" s="8" t="str">
        <f t="shared" si="1"/>
        <v>800g-backend-leaf-u38</v>
      </c>
      <c r="C242" s="7"/>
      <c r="D242" s="6" t="s">
        <v>7</v>
      </c>
      <c r="E242" s="8" t="str">
        <f t="shared" si="2"/>
        <v>gpu-server-rc1-31</v>
      </c>
      <c r="F242" s="7"/>
      <c r="G242" s="6" t="s">
        <v>8</v>
      </c>
      <c r="H242" s="8" t="str">
        <f t="shared" si="3"/>
        <v>gpu-nic-2</v>
      </c>
      <c r="I242" s="6"/>
      <c r="J242" s="6" t="s">
        <v>3</v>
      </c>
      <c r="K242" s="7" t="str">
        <f t="shared" si="4"/>
        <v>gpu-server-rc1-31--gpu-nic-2--800g-backend-leaf-u38</v>
      </c>
      <c r="L242" s="6"/>
      <c r="M242" s="6" t="s">
        <v>1</v>
      </c>
      <c r="N242" s="8" t="str">
        <f t="shared" si="5"/>
        <v>gpu-server-rc1-31/gpu-nic-2</v>
      </c>
      <c r="P242" s="6" t="s">
        <v>9</v>
      </c>
      <c r="Q242" s="7" t="str">
        <f t="shared" si="6"/>
        <v>800g-backend-leaf-u38</v>
      </c>
      <c r="R242" s="7" t="s">
        <v>10</v>
      </c>
      <c r="S242" s="7" t="str">
        <f t="shared" si="7"/>
        <v>E1/31/2</v>
      </c>
      <c r="T242" s="8" t="str">
        <f>IFERROR(__xludf.DUMMYFUNCTION("JOIN("""",Q242:S242)"),"800g-backend-leaf-u38/E1/31/2")</f>
        <v>800g-backend-leaf-u38/E1/31/2</v>
      </c>
      <c r="W242" s="6" t="s">
        <v>0</v>
      </c>
      <c r="X242" s="8" t="str">
        <f t="shared" si="8"/>
        <v>gpu-server-rc1-31/gpu-nic-2----800g-backend-leaf-u38/E1/31/2</v>
      </c>
    </row>
    <row r="243">
      <c r="A243" s="6" t="s">
        <v>6</v>
      </c>
      <c r="B243" s="8" t="str">
        <f t="shared" si="1"/>
        <v>800g-backend-leaf-u35</v>
      </c>
      <c r="C243" s="7"/>
      <c r="D243" s="6" t="s">
        <v>7</v>
      </c>
      <c r="E243" s="8" t="str">
        <f t="shared" si="2"/>
        <v>gpu-server-rc1-31</v>
      </c>
      <c r="F243" s="7"/>
      <c r="G243" s="6" t="s">
        <v>8</v>
      </c>
      <c r="H243" s="8" t="str">
        <f t="shared" si="3"/>
        <v>gpu-nic-3</v>
      </c>
      <c r="I243" s="6"/>
      <c r="J243" s="6" t="s">
        <v>3</v>
      </c>
      <c r="K243" s="7" t="str">
        <f t="shared" si="4"/>
        <v>gpu-server-rc1-31--gpu-nic-3--800g-backend-leaf-u35</v>
      </c>
      <c r="L243" s="6"/>
      <c r="M243" s="6" t="s">
        <v>1</v>
      </c>
      <c r="N243" s="8" t="str">
        <f t="shared" si="5"/>
        <v>gpu-server-rc1-31/gpu-nic-3</v>
      </c>
      <c r="P243" s="6" t="s">
        <v>9</v>
      </c>
      <c r="Q243" s="7" t="str">
        <f t="shared" si="6"/>
        <v>800g-backend-leaf-u35</v>
      </c>
      <c r="R243" s="7" t="s">
        <v>10</v>
      </c>
      <c r="S243" s="7" t="str">
        <f t="shared" si="7"/>
        <v>E1/31/1</v>
      </c>
      <c r="T243" s="8" t="str">
        <f>IFERROR(__xludf.DUMMYFUNCTION("JOIN("""",Q243:S243)"),"800g-backend-leaf-u35/E1/31/1")</f>
        <v>800g-backend-leaf-u35/E1/31/1</v>
      </c>
      <c r="W243" s="6" t="s">
        <v>0</v>
      </c>
      <c r="X243" s="8" t="str">
        <f t="shared" si="8"/>
        <v>gpu-server-rc1-31/gpu-nic-3----800g-backend-leaf-u35/E1/31/1</v>
      </c>
    </row>
    <row r="244">
      <c r="A244" s="6" t="s">
        <v>6</v>
      </c>
      <c r="B244" s="8" t="str">
        <f t="shared" si="1"/>
        <v>800g-backend-leaf-u35</v>
      </c>
      <c r="C244" s="7"/>
      <c r="D244" s="6" t="s">
        <v>7</v>
      </c>
      <c r="E244" s="8" t="str">
        <f t="shared" si="2"/>
        <v>gpu-server-rc1-31</v>
      </c>
      <c r="F244" s="7"/>
      <c r="G244" s="6" t="s">
        <v>8</v>
      </c>
      <c r="H244" s="8" t="str">
        <f t="shared" si="3"/>
        <v>gpu-nic-4</v>
      </c>
      <c r="I244" s="6"/>
      <c r="J244" s="6" t="s">
        <v>3</v>
      </c>
      <c r="K244" s="7" t="str">
        <f t="shared" si="4"/>
        <v>gpu-server-rc1-31--gpu-nic-4--800g-backend-leaf-u35</v>
      </c>
      <c r="L244" s="6"/>
      <c r="M244" s="6" t="s">
        <v>1</v>
      </c>
      <c r="N244" s="8" t="str">
        <f t="shared" si="5"/>
        <v>gpu-server-rc1-31/gpu-nic-4</v>
      </c>
      <c r="P244" s="6" t="s">
        <v>9</v>
      </c>
      <c r="Q244" s="7" t="str">
        <f t="shared" si="6"/>
        <v>800g-backend-leaf-u35</v>
      </c>
      <c r="R244" s="7" t="s">
        <v>10</v>
      </c>
      <c r="S244" s="7" t="str">
        <f t="shared" si="7"/>
        <v>E1/31/2</v>
      </c>
      <c r="T244" s="8" t="str">
        <f>IFERROR(__xludf.DUMMYFUNCTION("JOIN("""",Q244:S244)"),"800g-backend-leaf-u35/E1/31/2")</f>
        <v>800g-backend-leaf-u35/E1/31/2</v>
      </c>
      <c r="W244" s="6" t="s">
        <v>0</v>
      </c>
      <c r="X244" s="8" t="str">
        <f t="shared" si="8"/>
        <v>gpu-server-rc1-31/gpu-nic-4----800g-backend-leaf-u35/E1/31/2</v>
      </c>
    </row>
    <row r="245">
      <c r="A245" s="6" t="s">
        <v>6</v>
      </c>
      <c r="B245" s="8" t="str">
        <f t="shared" si="1"/>
        <v>800g-backend-leaf-u32</v>
      </c>
      <c r="C245" s="7"/>
      <c r="D245" s="6" t="s">
        <v>7</v>
      </c>
      <c r="E245" s="8" t="str">
        <f t="shared" si="2"/>
        <v>gpu-server-rc1-31</v>
      </c>
      <c r="F245" s="7"/>
      <c r="G245" s="6" t="s">
        <v>8</v>
      </c>
      <c r="H245" s="8" t="str">
        <f t="shared" si="3"/>
        <v>gpu-nic-5</v>
      </c>
      <c r="I245" s="6"/>
      <c r="J245" s="6" t="s">
        <v>3</v>
      </c>
      <c r="K245" s="7" t="str">
        <f t="shared" si="4"/>
        <v>gpu-server-rc1-31--gpu-nic-5--800g-backend-leaf-u32</v>
      </c>
      <c r="L245" s="6"/>
      <c r="M245" s="6" t="s">
        <v>1</v>
      </c>
      <c r="N245" s="8" t="str">
        <f t="shared" si="5"/>
        <v>gpu-server-rc1-31/gpu-nic-5</v>
      </c>
      <c r="P245" s="6" t="s">
        <v>9</v>
      </c>
      <c r="Q245" s="7" t="str">
        <f t="shared" si="6"/>
        <v>800g-backend-leaf-u32</v>
      </c>
      <c r="R245" s="7" t="s">
        <v>10</v>
      </c>
      <c r="S245" s="7" t="str">
        <f t="shared" si="7"/>
        <v>E1/31/1</v>
      </c>
      <c r="T245" s="8" t="str">
        <f>IFERROR(__xludf.DUMMYFUNCTION("JOIN("""",Q245:S245)"),"800g-backend-leaf-u32/E1/31/1")</f>
        <v>800g-backend-leaf-u32/E1/31/1</v>
      </c>
      <c r="W245" s="6" t="s">
        <v>0</v>
      </c>
      <c r="X245" s="8" t="str">
        <f t="shared" si="8"/>
        <v>gpu-server-rc1-31/gpu-nic-5----800g-backend-leaf-u32/E1/31/1</v>
      </c>
    </row>
    <row r="246">
      <c r="A246" s="6" t="s">
        <v>6</v>
      </c>
      <c r="B246" s="8" t="str">
        <f t="shared" si="1"/>
        <v>800g-backend-leaf-u32</v>
      </c>
      <c r="C246" s="7"/>
      <c r="D246" s="6" t="s">
        <v>7</v>
      </c>
      <c r="E246" s="8" t="str">
        <f t="shared" si="2"/>
        <v>gpu-server-rc1-31</v>
      </c>
      <c r="F246" s="7"/>
      <c r="G246" s="6" t="s">
        <v>8</v>
      </c>
      <c r="H246" s="8" t="str">
        <f t="shared" si="3"/>
        <v>gpu-nic-6</v>
      </c>
      <c r="I246" s="6"/>
      <c r="J246" s="6" t="s">
        <v>3</v>
      </c>
      <c r="K246" s="7" t="str">
        <f t="shared" si="4"/>
        <v>gpu-server-rc1-31--gpu-nic-6--800g-backend-leaf-u32</v>
      </c>
      <c r="L246" s="6"/>
      <c r="M246" s="6" t="s">
        <v>1</v>
      </c>
      <c r="N246" s="8" t="str">
        <f t="shared" si="5"/>
        <v>gpu-server-rc1-31/gpu-nic-6</v>
      </c>
      <c r="P246" s="6" t="s">
        <v>9</v>
      </c>
      <c r="Q246" s="7" t="str">
        <f t="shared" si="6"/>
        <v>800g-backend-leaf-u32</v>
      </c>
      <c r="R246" s="7" t="s">
        <v>10</v>
      </c>
      <c r="S246" s="7" t="str">
        <f t="shared" si="7"/>
        <v>E1/31/2</v>
      </c>
      <c r="T246" s="8" t="str">
        <f>IFERROR(__xludf.DUMMYFUNCTION("JOIN("""",Q246:S246)"),"800g-backend-leaf-u32/E1/31/2")</f>
        <v>800g-backend-leaf-u32/E1/31/2</v>
      </c>
      <c r="W246" s="6" t="s">
        <v>0</v>
      </c>
      <c r="X246" s="8" t="str">
        <f t="shared" si="8"/>
        <v>gpu-server-rc1-31/gpu-nic-6----800g-backend-leaf-u32/E1/31/2</v>
      </c>
    </row>
    <row r="247">
      <c r="A247" s="6" t="s">
        <v>6</v>
      </c>
      <c r="B247" s="8" t="str">
        <f t="shared" si="1"/>
        <v>800g-backend-leaf-u29</v>
      </c>
      <c r="C247" s="7"/>
      <c r="D247" s="6" t="s">
        <v>7</v>
      </c>
      <c r="E247" s="8" t="str">
        <f t="shared" si="2"/>
        <v>gpu-server-rc1-31</v>
      </c>
      <c r="F247" s="7"/>
      <c r="G247" s="6" t="s">
        <v>8</v>
      </c>
      <c r="H247" s="8" t="str">
        <f t="shared" si="3"/>
        <v>gpu-nic-7</v>
      </c>
      <c r="I247" s="6"/>
      <c r="J247" s="6" t="s">
        <v>3</v>
      </c>
      <c r="K247" s="7" t="str">
        <f t="shared" si="4"/>
        <v>gpu-server-rc1-31--gpu-nic-7--800g-backend-leaf-u29</v>
      </c>
      <c r="L247" s="6"/>
      <c r="M247" s="6" t="s">
        <v>1</v>
      </c>
      <c r="N247" s="8" t="str">
        <f t="shared" si="5"/>
        <v>gpu-server-rc1-31/gpu-nic-7</v>
      </c>
      <c r="P247" s="6" t="s">
        <v>9</v>
      </c>
      <c r="Q247" s="7" t="str">
        <f t="shared" si="6"/>
        <v>800g-backend-leaf-u29</v>
      </c>
      <c r="R247" s="7" t="s">
        <v>10</v>
      </c>
      <c r="S247" s="7" t="str">
        <f t="shared" si="7"/>
        <v>E1/31/1</v>
      </c>
      <c r="T247" s="8" t="str">
        <f>IFERROR(__xludf.DUMMYFUNCTION("JOIN("""",Q247:S247)"),"800g-backend-leaf-u29/E1/31/1")</f>
        <v>800g-backend-leaf-u29/E1/31/1</v>
      </c>
      <c r="W247" s="6" t="s">
        <v>0</v>
      </c>
      <c r="X247" s="8" t="str">
        <f t="shared" si="8"/>
        <v>gpu-server-rc1-31/gpu-nic-7----800g-backend-leaf-u29/E1/31/1</v>
      </c>
    </row>
    <row r="248">
      <c r="A248" s="6" t="s">
        <v>6</v>
      </c>
      <c r="B248" s="8" t="str">
        <f t="shared" si="1"/>
        <v>800g-backend-leaf-u29</v>
      </c>
      <c r="C248" s="7"/>
      <c r="D248" s="6" t="s">
        <v>7</v>
      </c>
      <c r="E248" s="8" t="str">
        <f t="shared" si="2"/>
        <v>gpu-server-rc1-31</v>
      </c>
      <c r="F248" s="7"/>
      <c r="G248" s="6" t="s">
        <v>8</v>
      </c>
      <c r="H248" s="8" t="str">
        <f t="shared" si="3"/>
        <v>gpu-nic-8</v>
      </c>
      <c r="I248" s="6"/>
      <c r="J248" s="6" t="s">
        <v>3</v>
      </c>
      <c r="K248" s="7" t="str">
        <f t="shared" si="4"/>
        <v>gpu-server-rc1-31--gpu-nic-8--800g-backend-leaf-u29</v>
      </c>
      <c r="L248" s="6"/>
      <c r="M248" s="6" t="s">
        <v>1</v>
      </c>
      <c r="N248" s="8" t="str">
        <f t="shared" si="5"/>
        <v>gpu-server-rc1-31/gpu-nic-8</v>
      </c>
      <c r="P248" s="6" t="s">
        <v>9</v>
      </c>
      <c r="Q248" s="7" t="str">
        <f t="shared" si="6"/>
        <v>800g-backend-leaf-u29</v>
      </c>
      <c r="R248" s="7" t="s">
        <v>10</v>
      </c>
      <c r="S248" s="7" t="str">
        <f t="shared" si="7"/>
        <v>E1/31/2</v>
      </c>
      <c r="T248" s="8" t="str">
        <f>IFERROR(__xludf.DUMMYFUNCTION("JOIN("""",Q248:S248)"),"800g-backend-leaf-u29/E1/31/2")</f>
        <v>800g-backend-leaf-u29/E1/31/2</v>
      </c>
      <c r="W248" s="6" t="s">
        <v>0</v>
      </c>
      <c r="X248" s="8" t="str">
        <f t="shared" si="8"/>
        <v>gpu-server-rc1-31/gpu-nic-8----800g-backend-leaf-u29/E1/31/2</v>
      </c>
    </row>
    <row r="249">
      <c r="A249" s="6" t="s">
        <v>6</v>
      </c>
      <c r="B249" s="8" t="str">
        <f t="shared" si="1"/>
        <v>800g-backend-leaf-u38</v>
      </c>
      <c r="C249" s="7"/>
      <c r="D249" s="6" t="s">
        <v>7</v>
      </c>
      <c r="E249" s="8" t="str">
        <f t="shared" si="2"/>
        <v>gpu-server-rc1-32</v>
      </c>
      <c r="F249" s="7"/>
      <c r="G249" s="6" t="s">
        <v>8</v>
      </c>
      <c r="H249" s="8" t="str">
        <f t="shared" si="3"/>
        <v>gpu-nic-1</v>
      </c>
      <c r="I249" s="6"/>
      <c r="J249" s="6" t="s">
        <v>3</v>
      </c>
      <c r="K249" s="7" t="str">
        <f t="shared" si="4"/>
        <v>gpu-server-rc1-32--gpu-nic-1--800g-backend-leaf-u38</v>
      </c>
      <c r="L249" s="6"/>
      <c r="M249" s="6" t="s">
        <v>1</v>
      </c>
      <c r="N249" s="8" t="str">
        <f t="shared" si="5"/>
        <v>gpu-server-rc1-32/gpu-nic-1</v>
      </c>
      <c r="P249" s="6" t="s">
        <v>9</v>
      </c>
      <c r="Q249" s="7" t="str">
        <f t="shared" si="6"/>
        <v>800g-backend-leaf-u38</v>
      </c>
      <c r="R249" s="7" t="s">
        <v>10</v>
      </c>
      <c r="S249" s="7" t="str">
        <f t="shared" si="7"/>
        <v>E1/32/1</v>
      </c>
      <c r="T249" s="8" t="str">
        <f>IFERROR(__xludf.DUMMYFUNCTION("JOIN("""",Q249:S249)"),"800g-backend-leaf-u38/E1/32/1")</f>
        <v>800g-backend-leaf-u38/E1/32/1</v>
      </c>
      <c r="W249" s="6" t="s">
        <v>0</v>
      </c>
      <c r="X249" s="8" t="str">
        <f t="shared" si="8"/>
        <v>gpu-server-rc1-32/gpu-nic-1----800g-backend-leaf-u38/E1/32/1</v>
      </c>
    </row>
    <row r="250">
      <c r="A250" s="6" t="s">
        <v>6</v>
      </c>
      <c r="B250" s="8" t="str">
        <f t="shared" si="1"/>
        <v>800g-backend-leaf-u38</v>
      </c>
      <c r="C250" s="7"/>
      <c r="D250" s="6" t="s">
        <v>7</v>
      </c>
      <c r="E250" s="8" t="str">
        <f t="shared" si="2"/>
        <v>gpu-server-rc1-32</v>
      </c>
      <c r="F250" s="7"/>
      <c r="G250" s="6" t="s">
        <v>8</v>
      </c>
      <c r="H250" s="8" t="str">
        <f t="shared" si="3"/>
        <v>gpu-nic-2</v>
      </c>
      <c r="I250" s="6"/>
      <c r="J250" s="6" t="s">
        <v>3</v>
      </c>
      <c r="K250" s="7" t="str">
        <f t="shared" si="4"/>
        <v>gpu-server-rc1-32--gpu-nic-2--800g-backend-leaf-u38</v>
      </c>
      <c r="L250" s="6"/>
      <c r="M250" s="6" t="s">
        <v>1</v>
      </c>
      <c r="N250" s="8" t="str">
        <f t="shared" si="5"/>
        <v>gpu-server-rc1-32/gpu-nic-2</v>
      </c>
      <c r="P250" s="6" t="s">
        <v>9</v>
      </c>
      <c r="Q250" s="7" t="str">
        <f t="shared" si="6"/>
        <v>800g-backend-leaf-u38</v>
      </c>
      <c r="R250" s="7" t="s">
        <v>10</v>
      </c>
      <c r="S250" s="7" t="str">
        <f t="shared" si="7"/>
        <v>E1/32/2</v>
      </c>
      <c r="T250" s="8" t="str">
        <f>IFERROR(__xludf.DUMMYFUNCTION("JOIN("""",Q250:S250)"),"800g-backend-leaf-u38/E1/32/2")</f>
        <v>800g-backend-leaf-u38/E1/32/2</v>
      </c>
      <c r="W250" s="6" t="s">
        <v>0</v>
      </c>
      <c r="X250" s="8" t="str">
        <f t="shared" si="8"/>
        <v>gpu-server-rc1-32/gpu-nic-2----800g-backend-leaf-u38/E1/32/2</v>
      </c>
    </row>
    <row r="251">
      <c r="A251" s="6" t="s">
        <v>6</v>
      </c>
      <c r="B251" s="8" t="str">
        <f t="shared" si="1"/>
        <v>800g-backend-leaf-u35</v>
      </c>
      <c r="C251" s="7"/>
      <c r="D251" s="6" t="s">
        <v>7</v>
      </c>
      <c r="E251" s="8" t="str">
        <f t="shared" si="2"/>
        <v>gpu-server-rc1-32</v>
      </c>
      <c r="F251" s="7"/>
      <c r="G251" s="6" t="s">
        <v>8</v>
      </c>
      <c r="H251" s="8" t="str">
        <f t="shared" si="3"/>
        <v>gpu-nic-3</v>
      </c>
      <c r="I251" s="6"/>
      <c r="J251" s="6" t="s">
        <v>3</v>
      </c>
      <c r="K251" s="7" t="str">
        <f t="shared" si="4"/>
        <v>gpu-server-rc1-32--gpu-nic-3--800g-backend-leaf-u35</v>
      </c>
      <c r="L251" s="6"/>
      <c r="M251" s="6" t="s">
        <v>1</v>
      </c>
      <c r="N251" s="8" t="str">
        <f t="shared" si="5"/>
        <v>gpu-server-rc1-32/gpu-nic-3</v>
      </c>
      <c r="P251" s="6" t="s">
        <v>9</v>
      </c>
      <c r="Q251" s="7" t="str">
        <f t="shared" si="6"/>
        <v>800g-backend-leaf-u35</v>
      </c>
      <c r="R251" s="7" t="s">
        <v>10</v>
      </c>
      <c r="S251" s="7" t="str">
        <f t="shared" si="7"/>
        <v>E1/32/1</v>
      </c>
      <c r="T251" s="8" t="str">
        <f>IFERROR(__xludf.DUMMYFUNCTION("JOIN("""",Q251:S251)"),"800g-backend-leaf-u35/E1/32/1")</f>
        <v>800g-backend-leaf-u35/E1/32/1</v>
      </c>
      <c r="W251" s="6" t="s">
        <v>0</v>
      </c>
      <c r="X251" s="8" t="str">
        <f t="shared" si="8"/>
        <v>gpu-server-rc1-32/gpu-nic-3----800g-backend-leaf-u35/E1/32/1</v>
      </c>
    </row>
    <row r="252">
      <c r="A252" s="6" t="s">
        <v>6</v>
      </c>
      <c r="B252" s="8" t="str">
        <f t="shared" si="1"/>
        <v>800g-backend-leaf-u35</v>
      </c>
      <c r="C252" s="7"/>
      <c r="D252" s="6" t="s">
        <v>7</v>
      </c>
      <c r="E252" s="8" t="str">
        <f t="shared" si="2"/>
        <v>gpu-server-rc1-32</v>
      </c>
      <c r="F252" s="7"/>
      <c r="G252" s="6" t="s">
        <v>8</v>
      </c>
      <c r="H252" s="8" t="str">
        <f t="shared" si="3"/>
        <v>gpu-nic-4</v>
      </c>
      <c r="I252" s="6"/>
      <c r="J252" s="6" t="s">
        <v>3</v>
      </c>
      <c r="K252" s="7" t="str">
        <f t="shared" si="4"/>
        <v>gpu-server-rc1-32--gpu-nic-4--800g-backend-leaf-u35</v>
      </c>
      <c r="L252" s="6"/>
      <c r="M252" s="6" t="s">
        <v>1</v>
      </c>
      <c r="N252" s="8" t="str">
        <f t="shared" si="5"/>
        <v>gpu-server-rc1-32/gpu-nic-4</v>
      </c>
      <c r="P252" s="6" t="s">
        <v>9</v>
      </c>
      <c r="Q252" s="7" t="str">
        <f t="shared" si="6"/>
        <v>800g-backend-leaf-u35</v>
      </c>
      <c r="R252" s="7" t="s">
        <v>10</v>
      </c>
      <c r="S252" s="7" t="str">
        <f t="shared" si="7"/>
        <v>E1/32/2</v>
      </c>
      <c r="T252" s="8" t="str">
        <f>IFERROR(__xludf.DUMMYFUNCTION("JOIN("""",Q252:S252)"),"800g-backend-leaf-u35/E1/32/2")</f>
        <v>800g-backend-leaf-u35/E1/32/2</v>
      </c>
      <c r="W252" s="6" t="s">
        <v>0</v>
      </c>
      <c r="X252" s="8" t="str">
        <f t="shared" si="8"/>
        <v>gpu-server-rc1-32/gpu-nic-4----800g-backend-leaf-u35/E1/32/2</v>
      </c>
    </row>
    <row r="253">
      <c r="A253" s="6" t="s">
        <v>6</v>
      </c>
      <c r="B253" s="8" t="str">
        <f t="shared" si="1"/>
        <v>800g-backend-leaf-u32</v>
      </c>
      <c r="C253" s="7"/>
      <c r="D253" s="6" t="s">
        <v>7</v>
      </c>
      <c r="E253" s="8" t="str">
        <f t="shared" si="2"/>
        <v>gpu-server-rc1-32</v>
      </c>
      <c r="F253" s="7"/>
      <c r="G253" s="6" t="s">
        <v>8</v>
      </c>
      <c r="H253" s="8" t="str">
        <f t="shared" si="3"/>
        <v>gpu-nic-5</v>
      </c>
      <c r="I253" s="6"/>
      <c r="J253" s="6" t="s">
        <v>3</v>
      </c>
      <c r="K253" s="7" t="str">
        <f t="shared" si="4"/>
        <v>gpu-server-rc1-32--gpu-nic-5--800g-backend-leaf-u32</v>
      </c>
      <c r="L253" s="6"/>
      <c r="M253" s="6" t="s">
        <v>1</v>
      </c>
      <c r="N253" s="8" t="str">
        <f t="shared" si="5"/>
        <v>gpu-server-rc1-32/gpu-nic-5</v>
      </c>
      <c r="P253" s="6" t="s">
        <v>9</v>
      </c>
      <c r="Q253" s="7" t="str">
        <f t="shared" si="6"/>
        <v>800g-backend-leaf-u32</v>
      </c>
      <c r="R253" s="7" t="s">
        <v>10</v>
      </c>
      <c r="S253" s="7" t="str">
        <f t="shared" si="7"/>
        <v>E1/32/1</v>
      </c>
      <c r="T253" s="8" t="str">
        <f>IFERROR(__xludf.DUMMYFUNCTION("JOIN("""",Q253:S253)"),"800g-backend-leaf-u32/E1/32/1")</f>
        <v>800g-backend-leaf-u32/E1/32/1</v>
      </c>
      <c r="W253" s="6" t="s">
        <v>0</v>
      </c>
      <c r="X253" s="8" t="str">
        <f t="shared" si="8"/>
        <v>gpu-server-rc1-32/gpu-nic-5----800g-backend-leaf-u32/E1/32/1</v>
      </c>
    </row>
    <row r="254">
      <c r="A254" s="6" t="s">
        <v>6</v>
      </c>
      <c r="B254" s="8" t="str">
        <f t="shared" si="1"/>
        <v>800g-backend-leaf-u32</v>
      </c>
      <c r="C254" s="7"/>
      <c r="D254" s="6" t="s">
        <v>7</v>
      </c>
      <c r="E254" s="8" t="str">
        <f t="shared" si="2"/>
        <v>gpu-server-rc1-32</v>
      </c>
      <c r="F254" s="7"/>
      <c r="G254" s="6" t="s">
        <v>8</v>
      </c>
      <c r="H254" s="8" t="str">
        <f t="shared" si="3"/>
        <v>gpu-nic-6</v>
      </c>
      <c r="I254" s="6"/>
      <c r="J254" s="6" t="s">
        <v>3</v>
      </c>
      <c r="K254" s="7" t="str">
        <f t="shared" si="4"/>
        <v>gpu-server-rc1-32--gpu-nic-6--800g-backend-leaf-u32</v>
      </c>
      <c r="L254" s="6"/>
      <c r="M254" s="6" t="s">
        <v>1</v>
      </c>
      <c r="N254" s="8" t="str">
        <f t="shared" si="5"/>
        <v>gpu-server-rc1-32/gpu-nic-6</v>
      </c>
      <c r="P254" s="6" t="s">
        <v>9</v>
      </c>
      <c r="Q254" s="7" t="str">
        <f t="shared" si="6"/>
        <v>800g-backend-leaf-u32</v>
      </c>
      <c r="R254" s="7" t="s">
        <v>10</v>
      </c>
      <c r="S254" s="7" t="str">
        <f t="shared" si="7"/>
        <v>E1/32/2</v>
      </c>
      <c r="T254" s="8" t="str">
        <f>IFERROR(__xludf.DUMMYFUNCTION("JOIN("""",Q254:S254)"),"800g-backend-leaf-u32/E1/32/2")</f>
        <v>800g-backend-leaf-u32/E1/32/2</v>
      </c>
      <c r="W254" s="6" t="s">
        <v>0</v>
      </c>
      <c r="X254" s="8" t="str">
        <f t="shared" si="8"/>
        <v>gpu-server-rc1-32/gpu-nic-6----800g-backend-leaf-u32/E1/32/2</v>
      </c>
    </row>
    <row r="255">
      <c r="A255" s="6" t="s">
        <v>6</v>
      </c>
      <c r="B255" s="8" t="str">
        <f t="shared" si="1"/>
        <v>800g-backend-leaf-u29</v>
      </c>
      <c r="C255" s="7"/>
      <c r="D255" s="6" t="s">
        <v>7</v>
      </c>
      <c r="E255" s="8" t="str">
        <f t="shared" si="2"/>
        <v>gpu-server-rc1-32</v>
      </c>
      <c r="F255" s="7"/>
      <c r="G255" s="6" t="s">
        <v>8</v>
      </c>
      <c r="H255" s="8" t="str">
        <f t="shared" si="3"/>
        <v>gpu-nic-7</v>
      </c>
      <c r="I255" s="6"/>
      <c r="J255" s="6" t="s">
        <v>3</v>
      </c>
      <c r="K255" s="7" t="str">
        <f t="shared" si="4"/>
        <v>gpu-server-rc1-32--gpu-nic-7--800g-backend-leaf-u29</v>
      </c>
      <c r="L255" s="6"/>
      <c r="M255" s="6" t="s">
        <v>1</v>
      </c>
      <c r="N255" s="8" t="str">
        <f t="shared" si="5"/>
        <v>gpu-server-rc1-32/gpu-nic-7</v>
      </c>
      <c r="P255" s="6" t="s">
        <v>9</v>
      </c>
      <c r="Q255" s="7" t="str">
        <f t="shared" si="6"/>
        <v>800g-backend-leaf-u29</v>
      </c>
      <c r="R255" s="7" t="s">
        <v>10</v>
      </c>
      <c r="S255" s="7" t="str">
        <f t="shared" si="7"/>
        <v>E1/32/1</v>
      </c>
      <c r="T255" s="8" t="str">
        <f>IFERROR(__xludf.DUMMYFUNCTION("JOIN("""",Q255:S255)"),"800g-backend-leaf-u29/E1/32/1")</f>
        <v>800g-backend-leaf-u29/E1/32/1</v>
      </c>
      <c r="W255" s="6" t="s">
        <v>0</v>
      </c>
      <c r="X255" s="8" t="str">
        <f t="shared" si="8"/>
        <v>gpu-server-rc1-32/gpu-nic-7----800g-backend-leaf-u29/E1/32/1</v>
      </c>
    </row>
    <row r="256">
      <c r="A256" s="6" t="s">
        <v>6</v>
      </c>
      <c r="B256" s="8" t="str">
        <f t="shared" si="1"/>
        <v>800g-backend-leaf-u29</v>
      </c>
      <c r="C256" s="7"/>
      <c r="D256" s="6" t="s">
        <v>7</v>
      </c>
      <c r="E256" s="8" t="str">
        <f t="shared" si="2"/>
        <v>gpu-server-rc1-32</v>
      </c>
      <c r="F256" s="7"/>
      <c r="G256" s="6" t="s">
        <v>8</v>
      </c>
      <c r="H256" s="8" t="str">
        <f t="shared" si="3"/>
        <v>gpu-nic-8</v>
      </c>
      <c r="I256" s="6"/>
      <c r="J256" s="6" t="s">
        <v>3</v>
      </c>
      <c r="K256" s="7" t="str">
        <f t="shared" si="4"/>
        <v>gpu-server-rc1-32--gpu-nic-8--800g-backend-leaf-u29</v>
      </c>
      <c r="L256" s="6"/>
      <c r="M256" s="6" t="s">
        <v>1</v>
      </c>
      <c r="N256" s="8" t="str">
        <f t="shared" si="5"/>
        <v>gpu-server-rc1-32/gpu-nic-8</v>
      </c>
      <c r="P256" s="6" t="s">
        <v>9</v>
      </c>
      <c r="Q256" s="7" t="str">
        <f t="shared" si="6"/>
        <v>800g-backend-leaf-u29</v>
      </c>
      <c r="R256" s="7" t="s">
        <v>10</v>
      </c>
      <c r="S256" s="7" t="str">
        <f t="shared" si="7"/>
        <v>E1/32/2</v>
      </c>
      <c r="T256" s="8" t="str">
        <f>IFERROR(__xludf.DUMMYFUNCTION("JOIN("""",Q256:S256)"),"800g-backend-leaf-u29/E1/32/2")</f>
        <v>800g-backend-leaf-u29/E1/32/2</v>
      </c>
      <c r="W256" s="6" t="s">
        <v>0</v>
      </c>
      <c r="X256" s="8" t="str">
        <f t="shared" si="8"/>
        <v>gpu-server-rc1-32/gpu-nic-8----800g-backend-leaf-u29/E1/32/2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4.13"/>
    <col customWidth="1" min="5" max="5" width="18.5"/>
    <col customWidth="1" min="7" max="7" width="19.13"/>
    <col customWidth="1" min="8" max="8" width="43.63"/>
    <col customWidth="1" min="9" max="9" width="19.13"/>
    <col customWidth="1" min="12" max="12" width="24.63"/>
    <col customWidth="1" min="16" max="16" width="23.38"/>
    <col customWidth="1" min="20" max="20" width="48.25"/>
  </cols>
  <sheetData>
    <row r="1">
      <c r="A1" s="6" t="s">
        <v>11</v>
      </c>
      <c r="B1" s="8" t="str">
        <f t="shared" ref="B1:B128" si="1">INDIRECT("spine_switches_calc!B" &amp; CEILING(ROW()/64,1))</f>
        <v>800g-backend-spine-u44</v>
      </c>
      <c r="C1" s="7"/>
      <c r="D1" s="6" t="s">
        <v>6</v>
      </c>
      <c r="E1" s="8" t="str">
        <f t="shared" ref="E1:E128" si="2">INDIRECT("leaf_switches_calc!B" &amp; CEILING((MOD(ROW()-1,64)+1)/16,1))</f>
        <v>800g-backend-leaf-u38</v>
      </c>
      <c r="F1" s="7"/>
      <c r="G1" s="6" t="s">
        <v>3</v>
      </c>
      <c r="H1" s="7" t="str">
        <f t="shared" ref="H1:H128" si="3">B1&amp;"--fabric--"&amp;E1</f>
        <v>800g-backend-spine-u44--fabric--800g-backend-leaf-u38</v>
      </c>
      <c r="I1" s="6"/>
      <c r="J1" s="6" t="s">
        <v>4</v>
      </c>
      <c r="K1" s="8" t="str">
        <f t="shared" ref="K1:K128" si="4">INDIRECT("'model-spine-switch-001'!D" &amp; (MOD(ROW()-1,64)+1))</f>
        <v>E1/1</v>
      </c>
      <c r="L1" s="8" t="str">
        <f t="shared" ref="L1:L128" si="5">B1&amp;"/"&amp;K1</f>
        <v>800g-backend-spine-u44/E1/1</v>
      </c>
      <c r="M1" s="6"/>
      <c r="N1" s="6" t="s">
        <v>2</v>
      </c>
      <c r="O1" s="7" t="str">
        <f t="shared" ref="O1:O128" si="6">INDIRECT("'model-leaf-switch-001'!K" &amp; (FLOOR((ROW()-1)/64,1)*16 + MOD(ROW()-1,16) + 1))</f>
        <v>E1/33</v>
      </c>
      <c r="P1" s="8" t="str">
        <f t="shared" ref="P1:P128" si="7">E1&amp;"/"&amp;O1</f>
        <v>800g-backend-leaf-u38/E1/33</v>
      </c>
      <c r="S1" s="6" t="s">
        <v>0</v>
      </c>
      <c r="T1" s="8" t="str">
        <f t="shared" ref="T1:T128" si="8">L1&amp;"----"&amp;P1</f>
        <v>800g-backend-spine-u44/E1/1----800g-backend-leaf-u38/E1/33</v>
      </c>
    </row>
    <row r="2">
      <c r="A2" s="6" t="s">
        <v>11</v>
      </c>
      <c r="B2" s="8" t="str">
        <f t="shared" si="1"/>
        <v>800g-backend-spine-u44</v>
      </c>
      <c r="D2" s="6" t="s">
        <v>6</v>
      </c>
      <c r="E2" s="8" t="str">
        <f t="shared" si="2"/>
        <v>800g-backend-leaf-u38</v>
      </c>
      <c r="G2" s="6" t="s">
        <v>3</v>
      </c>
      <c r="H2" s="7" t="str">
        <f t="shared" si="3"/>
        <v>800g-backend-spine-u44--fabric--800g-backend-leaf-u38</v>
      </c>
      <c r="J2" s="6" t="s">
        <v>4</v>
      </c>
      <c r="K2" s="8" t="str">
        <f t="shared" si="4"/>
        <v>E1/2</v>
      </c>
      <c r="L2" s="8" t="str">
        <f t="shared" si="5"/>
        <v>800g-backend-spine-u44/E1/2</v>
      </c>
      <c r="N2" s="6" t="s">
        <v>2</v>
      </c>
      <c r="O2" s="7" t="str">
        <f t="shared" si="6"/>
        <v>E1/34</v>
      </c>
      <c r="P2" s="8" t="str">
        <f t="shared" si="7"/>
        <v>800g-backend-leaf-u38/E1/34</v>
      </c>
      <c r="S2" s="6" t="s">
        <v>0</v>
      </c>
      <c r="T2" s="8" t="str">
        <f t="shared" si="8"/>
        <v>800g-backend-spine-u44/E1/2----800g-backend-leaf-u38/E1/34</v>
      </c>
    </row>
    <row r="3">
      <c r="A3" s="6" t="s">
        <v>11</v>
      </c>
      <c r="B3" s="8" t="str">
        <f t="shared" si="1"/>
        <v>800g-backend-spine-u44</v>
      </c>
      <c r="D3" s="6" t="s">
        <v>6</v>
      </c>
      <c r="E3" s="8" t="str">
        <f t="shared" si="2"/>
        <v>800g-backend-leaf-u38</v>
      </c>
      <c r="G3" s="6" t="s">
        <v>3</v>
      </c>
      <c r="H3" s="7" t="str">
        <f t="shared" si="3"/>
        <v>800g-backend-spine-u44--fabric--800g-backend-leaf-u38</v>
      </c>
      <c r="J3" s="6" t="s">
        <v>4</v>
      </c>
      <c r="K3" s="8" t="str">
        <f t="shared" si="4"/>
        <v>E1/3</v>
      </c>
      <c r="L3" s="8" t="str">
        <f t="shared" si="5"/>
        <v>800g-backend-spine-u44/E1/3</v>
      </c>
      <c r="N3" s="6" t="s">
        <v>2</v>
      </c>
      <c r="O3" s="7" t="str">
        <f t="shared" si="6"/>
        <v>E1/35</v>
      </c>
      <c r="P3" s="8" t="str">
        <f t="shared" si="7"/>
        <v>800g-backend-leaf-u38/E1/35</v>
      </c>
      <c r="S3" s="6" t="s">
        <v>0</v>
      </c>
      <c r="T3" s="8" t="str">
        <f t="shared" si="8"/>
        <v>800g-backend-spine-u44/E1/3----800g-backend-leaf-u38/E1/35</v>
      </c>
    </row>
    <row r="4">
      <c r="A4" s="6" t="s">
        <v>11</v>
      </c>
      <c r="B4" s="8" t="str">
        <f t="shared" si="1"/>
        <v>800g-backend-spine-u44</v>
      </c>
      <c r="D4" s="6" t="s">
        <v>6</v>
      </c>
      <c r="E4" s="8" t="str">
        <f t="shared" si="2"/>
        <v>800g-backend-leaf-u38</v>
      </c>
      <c r="G4" s="6" t="s">
        <v>3</v>
      </c>
      <c r="H4" s="7" t="str">
        <f t="shared" si="3"/>
        <v>800g-backend-spine-u44--fabric--800g-backend-leaf-u38</v>
      </c>
      <c r="J4" s="6" t="s">
        <v>4</v>
      </c>
      <c r="K4" s="8" t="str">
        <f t="shared" si="4"/>
        <v>E1/4</v>
      </c>
      <c r="L4" s="8" t="str">
        <f t="shared" si="5"/>
        <v>800g-backend-spine-u44/E1/4</v>
      </c>
      <c r="N4" s="6" t="s">
        <v>2</v>
      </c>
      <c r="O4" s="7" t="str">
        <f t="shared" si="6"/>
        <v>E1/36</v>
      </c>
      <c r="P4" s="8" t="str">
        <f t="shared" si="7"/>
        <v>800g-backend-leaf-u38/E1/36</v>
      </c>
      <c r="S4" s="6" t="s">
        <v>0</v>
      </c>
      <c r="T4" s="8" t="str">
        <f t="shared" si="8"/>
        <v>800g-backend-spine-u44/E1/4----800g-backend-leaf-u38/E1/36</v>
      </c>
    </row>
    <row r="5">
      <c r="A5" s="6" t="s">
        <v>11</v>
      </c>
      <c r="B5" s="8" t="str">
        <f t="shared" si="1"/>
        <v>800g-backend-spine-u44</v>
      </c>
      <c r="D5" s="6" t="s">
        <v>6</v>
      </c>
      <c r="E5" s="8" t="str">
        <f t="shared" si="2"/>
        <v>800g-backend-leaf-u38</v>
      </c>
      <c r="G5" s="6" t="s">
        <v>3</v>
      </c>
      <c r="H5" s="7" t="str">
        <f t="shared" si="3"/>
        <v>800g-backend-spine-u44--fabric--800g-backend-leaf-u38</v>
      </c>
      <c r="J5" s="6" t="s">
        <v>4</v>
      </c>
      <c r="K5" s="8" t="str">
        <f t="shared" si="4"/>
        <v>E1/5</v>
      </c>
      <c r="L5" s="8" t="str">
        <f t="shared" si="5"/>
        <v>800g-backend-spine-u44/E1/5</v>
      </c>
      <c r="N5" s="6" t="s">
        <v>2</v>
      </c>
      <c r="O5" s="7" t="str">
        <f t="shared" si="6"/>
        <v>E1/37</v>
      </c>
      <c r="P5" s="8" t="str">
        <f t="shared" si="7"/>
        <v>800g-backend-leaf-u38/E1/37</v>
      </c>
      <c r="S5" s="6" t="s">
        <v>0</v>
      </c>
      <c r="T5" s="8" t="str">
        <f t="shared" si="8"/>
        <v>800g-backend-spine-u44/E1/5----800g-backend-leaf-u38/E1/37</v>
      </c>
    </row>
    <row r="6">
      <c r="A6" s="6" t="s">
        <v>11</v>
      </c>
      <c r="B6" s="8" t="str">
        <f t="shared" si="1"/>
        <v>800g-backend-spine-u44</v>
      </c>
      <c r="D6" s="6" t="s">
        <v>6</v>
      </c>
      <c r="E6" s="8" t="str">
        <f t="shared" si="2"/>
        <v>800g-backend-leaf-u38</v>
      </c>
      <c r="G6" s="6" t="s">
        <v>3</v>
      </c>
      <c r="H6" s="7" t="str">
        <f t="shared" si="3"/>
        <v>800g-backend-spine-u44--fabric--800g-backend-leaf-u38</v>
      </c>
      <c r="J6" s="6" t="s">
        <v>4</v>
      </c>
      <c r="K6" s="8" t="str">
        <f t="shared" si="4"/>
        <v>E1/6</v>
      </c>
      <c r="L6" s="8" t="str">
        <f t="shared" si="5"/>
        <v>800g-backend-spine-u44/E1/6</v>
      </c>
      <c r="N6" s="6" t="s">
        <v>2</v>
      </c>
      <c r="O6" s="7" t="str">
        <f t="shared" si="6"/>
        <v>E1/38</v>
      </c>
      <c r="P6" s="8" t="str">
        <f t="shared" si="7"/>
        <v>800g-backend-leaf-u38/E1/38</v>
      </c>
      <c r="S6" s="6" t="s">
        <v>0</v>
      </c>
      <c r="T6" s="8" t="str">
        <f t="shared" si="8"/>
        <v>800g-backend-spine-u44/E1/6----800g-backend-leaf-u38/E1/38</v>
      </c>
    </row>
    <row r="7">
      <c r="A7" s="6" t="s">
        <v>11</v>
      </c>
      <c r="B7" s="8" t="str">
        <f t="shared" si="1"/>
        <v>800g-backend-spine-u44</v>
      </c>
      <c r="D7" s="6" t="s">
        <v>6</v>
      </c>
      <c r="E7" s="8" t="str">
        <f t="shared" si="2"/>
        <v>800g-backend-leaf-u38</v>
      </c>
      <c r="G7" s="6" t="s">
        <v>3</v>
      </c>
      <c r="H7" s="7" t="str">
        <f t="shared" si="3"/>
        <v>800g-backend-spine-u44--fabric--800g-backend-leaf-u38</v>
      </c>
      <c r="J7" s="6" t="s">
        <v>4</v>
      </c>
      <c r="K7" s="8" t="str">
        <f t="shared" si="4"/>
        <v>E1/7</v>
      </c>
      <c r="L7" s="8" t="str">
        <f t="shared" si="5"/>
        <v>800g-backend-spine-u44/E1/7</v>
      </c>
      <c r="N7" s="6" t="s">
        <v>2</v>
      </c>
      <c r="O7" s="7" t="str">
        <f t="shared" si="6"/>
        <v>E1/39</v>
      </c>
      <c r="P7" s="8" t="str">
        <f t="shared" si="7"/>
        <v>800g-backend-leaf-u38/E1/39</v>
      </c>
      <c r="S7" s="6" t="s">
        <v>0</v>
      </c>
      <c r="T7" s="8" t="str">
        <f t="shared" si="8"/>
        <v>800g-backend-spine-u44/E1/7----800g-backend-leaf-u38/E1/39</v>
      </c>
    </row>
    <row r="8">
      <c r="A8" s="6" t="s">
        <v>11</v>
      </c>
      <c r="B8" s="8" t="str">
        <f t="shared" si="1"/>
        <v>800g-backend-spine-u44</v>
      </c>
      <c r="D8" s="6" t="s">
        <v>6</v>
      </c>
      <c r="E8" s="8" t="str">
        <f t="shared" si="2"/>
        <v>800g-backend-leaf-u38</v>
      </c>
      <c r="G8" s="6" t="s">
        <v>3</v>
      </c>
      <c r="H8" s="7" t="str">
        <f t="shared" si="3"/>
        <v>800g-backend-spine-u44--fabric--800g-backend-leaf-u38</v>
      </c>
      <c r="J8" s="6" t="s">
        <v>4</v>
      </c>
      <c r="K8" s="8" t="str">
        <f t="shared" si="4"/>
        <v>E1/8</v>
      </c>
      <c r="L8" s="8" t="str">
        <f t="shared" si="5"/>
        <v>800g-backend-spine-u44/E1/8</v>
      </c>
      <c r="N8" s="6" t="s">
        <v>2</v>
      </c>
      <c r="O8" s="7" t="str">
        <f t="shared" si="6"/>
        <v>E1/40</v>
      </c>
      <c r="P8" s="8" t="str">
        <f t="shared" si="7"/>
        <v>800g-backend-leaf-u38/E1/40</v>
      </c>
      <c r="S8" s="6" t="s">
        <v>0</v>
      </c>
      <c r="T8" s="8" t="str">
        <f t="shared" si="8"/>
        <v>800g-backend-spine-u44/E1/8----800g-backend-leaf-u38/E1/40</v>
      </c>
    </row>
    <row r="9">
      <c r="A9" s="6" t="s">
        <v>11</v>
      </c>
      <c r="B9" s="8" t="str">
        <f t="shared" si="1"/>
        <v>800g-backend-spine-u44</v>
      </c>
      <c r="D9" s="6" t="s">
        <v>6</v>
      </c>
      <c r="E9" s="8" t="str">
        <f t="shared" si="2"/>
        <v>800g-backend-leaf-u38</v>
      </c>
      <c r="G9" s="6" t="s">
        <v>3</v>
      </c>
      <c r="H9" s="7" t="str">
        <f t="shared" si="3"/>
        <v>800g-backend-spine-u44--fabric--800g-backend-leaf-u38</v>
      </c>
      <c r="J9" s="6" t="s">
        <v>4</v>
      </c>
      <c r="K9" s="8" t="str">
        <f t="shared" si="4"/>
        <v>E1/9</v>
      </c>
      <c r="L9" s="8" t="str">
        <f t="shared" si="5"/>
        <v>800g-backend-spine-u44/E1/9</v>
      </c>
      <c r="N9" s="6" t="s">
        <v>2</v>
      </c>
      <c r="O9" s="7" t="str">
        <f t="shared" si="6"/>
        <v>E1/41</v>
      </c>
      <c r="P9" s="8" t="str">
        <f t="shared" si="7"/>
        <v>800g-backend-leaf-u38/E1/41</v>
      </c>
      <c r="S9" s="6" t="s">
        <v>0</v>
      </c>
      <c r="T9" s="8" t="str">
        <f t="shared" si="8"/>
        <v>800g-backend-spine-u44/E1/9----800g-backend-leaf-u38/E1/41</v>
      </c>
    </row>
    <row r="10">
      <c r="A10" s="6" t="s">
        <v>11</v>
      </c>
      <c r="B10" s="8" t="str">
        <f t="shared" si="1"/>
        <v>800g-backend-spine-u44</v>
      </c>
      <c r="D10" s="6" t="s">
        <v>6</v>
      </c>
      <c r="E10" s="8" t="str">
        <f t="shared" si="2"/>
        <v>800g-backend-leaf-u38</v>
      </c>
      <c r="G10" s="6" t="s">
        <v>3</v>
      </c>
      <c r="H10" s="7" t="str">
        <f t="shared" si="3"/>
        <v>800g-backend-spine-u44--fabric--800g-backend-leaf-u38</v>
      </c>
      <c r="J10" s="6" t="s">
        <v>4</v>
      </c>
      <c r="K10" s="8" t="str">
        <f t="shared" si="4"/>
        <v>E1/10</v>
      </c>
      <c r="L10" s="8" t="str">
        <f t="shared" si="5"/>
        <v>800g-backend-spine-u44/E1/10</v>
      </c>
      <c r="N10" s="6" t="s">
        <v>2</v>
      </c>
      <c r="O10" s="7" t="str">
        <f t="shared" si="6"/>
        <v>E1/42</v>
      </c>
      <c r="P10" s="8" t="str">
        <f t="shared" si="7"/>
        <v>800g-backend-leaf-u38/E1/42</v>
      </c>
      <c r="S10" s="6" t="s">
        <v>0</v>
      </c>
      <c r="T10" s="8" t="str">
        <f t="shared" si="8"/>
        <v>800g-backend-spine-u44/E1/10----800g-backend-leaf-u38/E1/42</v>
      </c>
    </row>
    <row r="11">
      <c r="A11" s="6" t="s">
        <v>11</v>
      </c>
      <c r="B11" s="8" t="str">
        <f t="shared" si="1"/>
        <v>800g-backend-spine-u44</v>
      </c>
      <c r="D11" s="6" t="s">
        <v>6</v>
      </c>
      <c r="E11" s="8" t="str">
        <f t="shared" si="2"/>
        <v>800g-backend-leaf-u38</v>
      </c>
      <c r="G11" s="6" t="s">
        <v>3</v>
      </c>
      <c r="H11" s="7" t="str">
        <f t="shared" si="3"/>
        <v>800g-backend-spine-u44--fabric--800g-backend-leaf-u38</v>
      </c>
      <c r="J11" s="6" t="s">
        <v>4</v>
      </c>
      <c r="K11" s="8" t="str">
        <f t="shared" si="4"/>
        <v>E1/11</v>
      </c>
      <c r="L11" s="8" t="str">
        <f t="shared" si="5"/>
        <v>800g-backend-spine-u44/E1/11</v>
      </c>
      <c r="N11" s="6" t="s">
        <v>2</v>
      </c>
      <c r="O11" s="7" t="str">
        <f t="shared" si="6"/>
        <v>E1/43</v>
      </c>
      <c r="P11" s="8" t="str">
        <f t="shared" si="7"/>
        <v>800g-backend-leaf-u38/E1/43</v>
      </c>
      <c r="S11" s="6" t="s">
        <v>0</v>
      </c>
      <c r="T11" s="8" t="str">
        <f t="shared" si="8"/>
        <v>800g-backend-spine-u44/E1/11----800g-backend-leaf-u38/E1/43</v>
      </c>
    </row>
    <row r="12">
      <c r="A12" s="6" t="s">
        <v>11</v>
      </c>
      <c r="B12" s="8" t="str">
        <f t="shared" si="1"/>
        <v>800g-backend-spine-u44</v>
      </c>
      <c r="D12" s="6" t="s">
        <v>6</v>
      </c>
      <c r="E12" s="8" t="str">
        <f t="shared" si="2"/>
        <v>800g-backend-leaf-u38</v>
      </c>
      <c r="G12" s="6" t="s">
        <v>3</v>
      </c>
      <c r="H12" s="7" t="str">
        <f t="shared" si="3"/>
        <v>800g-backend-spine-u44--fabric--800g-backend-leaf-u38</v>
      </c>
      <c r="J12" s="6" t="s">
        <v>4</v>
      </c>
      <c r="K12" s="8" t="str">
        <f t="shared" si="4"/>
        <v>E1/12</v>
      </c>
      <c r="L12" s="8" t="str">
        <f t="shared" si="5"/>
        <v>800g-backend-spine-u44/E1/12</v>
      </c>
      <c r="N12" s="6" t="s">
        <v>2</v>
      </c>
      <c r="O12" s="7" t="str">
        <f t="shared" si="6"/>
        <v>E1/44</v>
      </c>
      <c r="P12" s="8" t="str">
        <f t="shared" si="7"/>
        <v>800g-backend-leaf-u38/E1/44</v>
      </c>
      <c r="S12" s="6" t="s">
        <v>0</v>
      </c>
      <c r="T12" s="8" t="str">
        <f t="shared" si="8"/>
        <v>800g-backend-spine-u44/E1/12----800g-backend-leaf-u38/E1/44</v>
      </c>
    </row>
    <row r="13">
      <c r="A13" s="6" t="s">
        <v>11</v>
      </c>
      <c r="B13" s="8" t="str">
        <f t="shared" si="1"/>
        <v>800g-backend-spine-u44</v>
      </c>
      <c r="D13" s="6" t="s">
        <v>6</v>
      </c>
      <c r="E13" s="8" t="str">
        <f t="shared" si="2"/>
        <v>800g-backend-leaf-u38</v>
      </c>
      <c r="G13" s="6" t="s">
        <v>3</v>
      </c>
      <c r="H13" s="7" t="str">
        <f t="shared" si="3"/>
        <v>800g-backend-spine-u44--fabric--800g-backend-leaf-u38</v>
      </c>
      <c r="J13" s="6" t="s">
        <v>4</v>
      </c>
      <c r="K13" s="8" t="str">
        <f t="shared" si="4"/>
        <v>E1/13</v>
      </c>
      <c r="L13" s="8" t="str">
        <f t="shared" si="5"/>
        <v>800g-backend-spine-u44/E1/13</v>
      </c>
      <c r="N13" s="6" t="s">
        <v>2</v>
      </c>
      <c r="O13" s="7" t="str">
        <f t="shared" si="6"/>
        <v>E1/45</v>
      </c>
      <c r="P13" s="8" t="str">
        <f t="shared" si="7"/>
        <v>800g-backend-leaf-u38/E1/45</v>
      </c>
      <c r="S13" s="6" t="s">
        <v>0</v>
      </c>
      <c r="T13" s="8" t="str">
        <f t="shared" si="8"/>
        <v>800g-backend-spine-u44/E1/13----800g-backend-leaf-u38/E1/45</v>
      </c>
    </row>
    <row r="14">
      <c r="A14" s="6" t="s">
        <v>11</v>
      </c>
      <c r="B14" s="8" t="str">
        <f t="shared" si="1"/>
        <v>800g-backend-spine-u44</v>
      </c>
      <c r="D14" s="6" t="s">
        <v>6</v>
      </c>
      <c r="E14" s="8" t="str">
        <f t="shared" si="2"/>
        <v>800g-backend-leaf-u38</v>
      </c>
      <c r="G14" s="6" t="s">
        <v>3</v>
      </c>
      <c r="H14" s="7" t="str">
        <f t="shared" si="3"/>
        <v>800g-backend-spine-u44--fabric--800g-backend-leaf-u38</v>
      </c>
      <c r="J14" s="6" t="s">
        <v>4</v>
      </c>
      <c r="K14" s="8" t="str">
        <f t="shared" si="4"/>
        <v>E1/14</v>
      </c>
      <c r="L14" s="8" t="str">
        <f t="shared" si="5"/>
        <v>800g-backend-spine-u44/E1/14</v>
      </c>
      <c r="N14" s="6" t="s">
        <v>2</v>
      </c>
      <c r="O14" s="7" t="str">
        <f t="shared" si="6"/>
        <v>E1/46</v>
      </c>
      <c r="P14" s="8" t="str">
        <f t="shared" si="7"/>
        <v>800g-backend-leaf-u38/E1/46</v>
      </c>
      <c r="S14" s="6" t="s">
        <v>0</v>
      </c>
      <c r="T14" s="8" t="str">
        <f t="shared" si="8"/>
        <v>800g-backend-spine-u44/E1/14----800g-backend-leaf-u38/E1/46</v>
      </c>
    </row>
    <row r="15">
      <c r="A15" s="6" t="s">
        <v>11</v>
      </c>
      <c r="B15" s="8" t="str">
        <f t="shared" si="1"/>
        <v>800g-backend-spine-u44</v>
      </c>
      <c r="D15" s="6" t="s">
        <v>6</v>
      </c>
      <c r="E15" s="8" t="str">
        <f t="shared" si="2"/>
        <v>800g-backend-leaf-u38</v>
      </c>
      <c r="G15" s="6" t="s">
        <v>3</v>
      </c>
      <c r="H15" s="7" t="str">
        <f t="shared" si="3"/>
        <v>800g-backend-spine-u44--fabric--800g-backend-leaf-u38</v>
      </c>
      <c r="J15" s="6" t="s">
        <v>4</v>
      </c>
      <c r="K15" s="8" t="str">
        <f t="shared" si="4"/>
        <v>E1/15</v>
      </c>
      <c r="L15" s="8" t="str">
        <f t="shared" si="5"/>
        <v>800g-backend-spine-u44/E1/15</v>
      </c>
      <c r="N15" s="6" t="s">
        <v>2</v>
      </c>
      <c r="O15" s="7" t="str">
        <f t="shared" si="6"/>
        <v>E1/47</v>
      </c>
      <c r="P15" s="8" t="str">
        <f t="shared" si="7"/>
        <v>800g-backend-leaf-u38/E1/47</v>
      </c>
      <c r="S15" s="6" t="s">
        <v>0</v>
      </c>
      <c r="T15" s="8" t="str">
        <f t="shared" si="8"/>
        <v>800g-backend-spine-u44/E1/15----800g-backend-leaf-u38/E1/47</v>
      </c>
    </row>
    <row r="16">
      <c r="A16" s="6" t="s">
        <v>11</v>
      </c>
      <c r="B16" s="8" t="str">
        <f t="shared" si="1"/>
        <v>800g-backend-spine-u44</v>
      </c>
      <c r="D16" s="6" t="s">
        <v>6</v>
      </c>
      <c r="E16" s="8" t="str">
        <f t="shared" si="2"/>
        <v>800g-backend-leaf-u38</v>
      </c>
      <c r="G16" s="6" t="s">
        <v>3</v>
      </c>
      <c r="H16" s="7" t="str">
        <f t="shared" si="3"/>
        <v>800g-backend-spine-u44--fabric--800g-backend-leaf-u38</v>
      </c>
      <c r="J16" s="6" t="s">
        <v>4</v>
      </c>
      <c r="K16" s="8" t="str">
        <f t="shared" si="4"/>
        <v>E1/16</v>
      </c>
      <c r="L16" s="8" t="str">
        <f t="shared" si="5"/>
        <v>800g-backend-spine-u44/E1/16</v>
      </c>
      <c r="N16" s="6" t="s">
        <v>2</v>
      </c>
      <c r="O16" s="7" t="str">
        <f t="shared" si="6"/>
        <v>E1/48</v>
      </c>
      <c r="P16" s="8" t="str">
        <f t="shared" si="7"/>
        <v>800g-backend-leaf-u38/E1/48</v>
      </c>
      <c r="S16" s="6" t="s">
        <v>0</v>
      </c>
      <c r="T16" s="8" t="str">
        <f t="shared" si="8"/>
        <v>800g-backend-spine-u44/E1/16----800g-backend-leaf-u38/E1/48</v>
      </c>
    </row>
    <row r="17">
      <c r="A17" s="6" t="s">
        <v>11</v>
      </c>
      <c r="B17" s="8" t="str">
        <f t="shared" si="1"/>
        <v>800g-backend-spine-u44</v>
      </c>
      <c r="D17" s="6" t="s">
        <v>6</v>
      </c>
      <c r="E17" s="8" t="str">
        <f t="shared" si="2"/>
        <v>800g-backend-leaf-u35</v>
      </c>
      <c r="G17" s="6" t="s">
        <v>3</v>
      </c>
      <c r="H17" s="7" t="str">
        <f t="shared" si="3"/>
        <v>800g-backend-spine-u44--fabric--800g-backend-leaf-u35</v>
      </c>
      <c r="J17" s="6" t="s">
        <v>4</v>
      </c>
      <c r="K17" s="8" t="str">
        <f t="shared" si="4"/>
        <v>E1/17</v>
      </c>
      <c r="L17" s="8" t="str">
        <f t="shared" si="5"/>
        <v>800g-backend-spine-u44/E1/17</v>
      </c>
      <c r="N17" s="6" t="s">
        <v>2</v>
      </c>
      <c r="O17" s="7" t="str">
        <f t="shared" si="6"/>
        <v>E1/33</v>
      </c>
      <c r="P17" s="8" t="str">
        <f t="shared" si="7"/>
        <v>800g-backend-leaf-u35/E1/33</v>
      </c>
      <c r="S17" s="6" t="s">
        <v>0</v>
      </c>
      <c r="T17" s="8" t="str">
        <f t="shared" si="8"/>
        <v>800g-backend-spine-u44/E1/17----800g-backend-leaf-u35/E1/33</v>
      </c>
    </row>
    <row r="18">
      <c r="A18" s="6" t="s">
        <v>11</v>
      </c>
      <c r="B18" s="8" t="str">
        <f t="shared" si="1"/>
        <v>800g-backend-spine-u44</v>
      </c>
      <c r="D18" s="6" t="s">
        <v>6</v>
      </c>
      <c r="E18" s="8" t="str">
        <f t="shared" si="2"/>
        <v>800g-backend-leaf-u35</v>
      </c>
      <c r="G18" s="6" t="s">
        <v>3</v>
      </c>
      <c r="H18" s="7" t="str">
        <f t="shared" si="3"/>
        <v>800g-backend-spine-u44--fabric--800g-backend-leaf-u35</v>
      </c>
      <c r="J18" s="6" t="s">
        <v>4</v>
      </c>
      <c r="K18" s="8" t="str">
        <f t="shared" si="4"/>
        <v>E1/18</v>
      </c>
      <c r="L18" s="8" t="str">
        <f t="shared" si="5"/>
        <v>800g-backend-spine-u44/E1/18</v>
      </c>
      <c r="N18" s="6" t="s">
        <v>2</v>
      </c>
      <c r="O18" s="7" t="str">
        <f t="shared" si="6"/>
        <v>E1/34</v>
      </c>
      <c r="P18" s="8" t="str">
        <f t="shared" si="7"/>
        <v>800g-backend-leaf-u35/E1/34</v>
      </c>
      <c r="S18" s="6" t="s">
        <v>0</v>
      </c>
      <c r="T18" s="8" t="str">
        <f t="shared" si="8"/>
        <v>800g-backend-spine-u44/E1/18----800g-backend-leaf-u35/E1/34</v>
      </c>
    </row>
    <row r="19">
      <c r="A19" s="6" t="s">
        <v>11</v>
      </c>
      <c r="B19" s="8" t="str">
        <f t="shared" si="1"/>
        <v>800g-backend-spine-u44</v>
      </c>
      <c r="D19" s="6" t="s">
        <v>6</v>
      </c>
      <c r="E19" s="8" t="str">
        <f t="shared" si="2"/>
        <v>800g-backend-leaf-u35</v>
      </c>
      <c r="G19" s="6" t="s">
        <v>3</v>
      </c>
      <c r="H19" s="7" t="str">
        <f t="shared" si="3"/>
        <v>800g-backend-spine-u44--fabric--800g-backend-leaf-u35</v>
      </c>
      <c r="J19" s="6" t="s">
        <v>4</v>
      </c>
      <c r="K19" s="8" t="str">
        <f t="shared" si="4"/>
        <v>E1/19</v>
      </c>
      <c r="L19" s="8" t="str">
        <f t="shared" si="5"/>
        <v>800g-backend-spine-u44/E1/19</v>
      </c>
      <c r="N19" s="6" t="s">
        <v>2</v>
      </c>
      <c r="O19" s="7" t="str">
        <f t="shared" si="6"/>
        <v>E1/35</v>
      </c>
      <c r="P19" s="8" t="str">
        <f t="shared" si="7"/>
        <v>800g-backend-leaf-u35/E1/35</v>
      </c>
      <c r="S19" s="6" t="s">
        <v>0</v>
      </c>
      <c r="T19" s="8" t="str">
        <f t="shared" si="8"/>
        <v>800g-backend-spine-u44/E1/19----800g-backend-leaf-u35/E1/35</v>
      </c>
    </row>
    <row r="20">
      <c r="A20" s="6" t="s">
        <v>11</v>
      </c>
      <c r="B20" s="8" t="str">
        <f t="shared" si="1"/>
        <v>800g-backend-spine-u44</v>
      </c>
      <c r="D20" s="6" t="s">
        <v>6</v>
      </c>
      <c r="E20" s="8" t="str">
        <f t="shared" si="2"/>
        <v>800g-backend-leaf-u35</v>
      </c>
      <c r="G20" s="6" t="s">
        <v>3</v>
      </c>
      <c r="H20" s="7" t="str">
        <f t="shared" si="3"/>
        <v>800g-backend-spine-u44--fabric--800g-backend-leaf-u35</v>
      </c>
      <c r="J20" s="6" t="s">
        <v>4</v>
      </c>
      <c r="K20" s="8" t="str">
        <f t="shared" si="4"/>
        <v>E1/20</v>
      </c>
      <c r="L20" s="8" t="str">
        <f t="shared" si="5"/>
        <v>800g-backend-spine-u44/E1/20</v>
      </c>
      <c r="N20" s="6" t="s">
        <v>2</v>
      </c>
      <c r="O20" s="7" t="str">
        <f t="shared" si="6"/>
        <v>E1/36</v>
      </c>
      <c r="P20" s="8" t="str">
        <f t="shared" si="7"/>
        <v>800g-backend-leaf-u35/E1/36</v>
      </c>
      <c r="S20" s="6" t="s">
        <v>0</v>
      </c>
      <c r="T20" s="8" t="str">
        <f t="shared" si="8"/>
        <v>800g-backend-spine-u44/E1/20----800g-backend-leaf-u35/E1/36</v>
      </c>
    </row>
    <row r="21">
      <c r="A21" s="6" t="s">
        <v>11</v>
      </c>
      <c r="B21" s="8" t="str">
        <f t="shared" si="1"/>
        <v>800g-backend-spine-u44</v>
      </c>
      <c r="D21" s="6" t="s">
        <v>6</v>
      </c>
      <c r="E21" s="8" t="str">
        <f t="shared" si="2"/>
        <v>800g-backend-leaf-u35</v>
      </c>
      <c r="G21" s="6" t="s">
        <v>3</v>
      </c>
      <c r="H21" s="7" t="str">
        <f t="shared" si="3"/>
        <v>800g-backend-spine-u44--fabric--800g-backend-leaf-u35</v>
      </c>
      <c r="J21" s="6" t="s">
        <v>4</v>
      </c>
      <c r="K21" s="8" t="str">
        <f t="shared" si="4"/>
        <v>E1/21</v>
      </c>
      <c r="L21" s="8" t="str">
        <f t="shared" si="5"/>
        <v>800g-backend-spine-u44/E1/21</v>
      </c>
      <c r="N21" s="6" t="s">
        <v>2</v>
      </c>
      <c r="O21" s="7" t="str">
        <f t="shared" si="6"/>
        <v>E1/37</v>
      </c>
      <c r="P21" s="8" t="str">
        <f t="shared" si="7"/>
        <v>800g-backend-leaf-u35/E1/37</v>
      </c>
      <c r="S21" s="6" t="s">
        <v>0</v>
      </c>
      <c r="T21" s="8" t="str">
        <f t="shared" si="8"/>
        <v>800g-backend-spine-u44/E1/21----800g-backend-leaf-u35/E1/37</v>
      </c>
    </row>
    <row r="22">
      <c r="A22" s="6" t="s">
        <v>11</v>
      </c>
      <c r="B22" s="8" t="str">
        <f t="shared" si="1"/>
        <v>800g-backend-spine-u44</v>
      </c>
      <c r="D22" s="6" t="s">
        <v>6</v>
      </c>
      <c r="E22" s="8" t="str">
        <f t="shared" si="2"/>
        <v>800g-backend-leaf-u35</v>
      </c>
      <c r="G22" s="6" t="s">
        <v>3</v>
      </c>
      <c r="H22" s="7" t="str">
        <f t="shared" si="3"/>
        <v>800g-backend-spine-u44--fabric--800g-backend-leaf-u35</v>
      </c>
      <c r="J22" s="6" t="s">
        <v>4</v>
      </c>
      <c r="K22" s="8" t="str">
        <f t="shared" si="4"/>
        <v>E1/22</v>
      </c>
      <c r="L22" s="8" t="str">
        <f t="shared" si="5"/>
        <v>800g-backend-spine-u44/E1/22</v>
      </c>
      <c r="N22" s="6" t="s">
        <v>2</v>
      </c>
      <c r="O22" s="7" t="str">
        <f t="shared" si="6"/>
        <v>E1/38</v>
      </c>
      <c r="P22" s="8" t="str">
        <f t="shared" si="7"/>
        <v>800g-backend-leaf-u35/E1/38</v>
      </c>
      <c r="S22" s="6" t="s">
        <v>0</v>
      </c>
      <c r="T22" s="8" t="str">
        <f t="shared" si="8"/>
        <v>800g-backend-spine-u44/E1/22----800g-backend-leaf-u35/E1/38</v>
      </c>
    </row>
    <row r="23">
      <c r="A23" s="6" t="s">
        <v>11</v>
      </c>
      <c r="B23" s="8" t="str">
        <f t="shared" si="1"/>
        <v>800g-backend-spine-u44</v>
      </c>
      <c r="D23" s="6" t="s">
        <v>6</v>
      </c>
      <c r="E23" s="8" t="str">
        <f t="shared" si="2"/>
        <v>800g-backend-leaf-u35</v>
      </c>
      <c r="G23" s="6" t="s">
        <v>3</v>
      </c>
      <c r="H23" s="7" t="str">
        <f t="shared" si="3"/>
        <v>800g-backend-spine-u44--fabric--800g-backend-leaf-u35</v>
      </c>
      <c r="J23" s="6" t="s">
        <v>4</v>
      </c>
      <c r="K23" s="8" t="str">
        <f t="shared" si="4"/>
        <v>E1/23</v>
      </c>
      <c r="L23" s="8" t="str">
        <f t="shared" si="5"/>
        <v>800g-backend-spine-u44/E1/23</v>
      </c>
      <c r="N23" s="6" t="s">
        <v>2</v>
      </c>
      <c r="O23" s="7" t="str">
        <f t="shared" si="6"/>
        <v>E1/39</v>
      </c>
      <c r="P23" s="8" t="str">
        <f t="shared" si="7"/>
        <v>800g-backend-leaf-u35/E1/39</v>
      </c>
      <c r="S23" s="6" t="s">
        <v>0</v>
      </c>
      <c r="T23" s="8" t="str">
        <f t="shared" si="8"/>
        <v>800g-backend-spine-u44/E1/23----800g-backend-leaf-u35/E1/39</v>
      </c>
    </row>
    <row r="24">
      <c r="A24" s="6" t="s">
        <v>11</v>
      </c>
      <c r="B24" s="8" t="str">
        <f t="shared" si="1"/>
        <v>800g-backend-spine-u44</v>
      </c>
      <c r="D24" s="6" t="s">
        <v>6</v>
      </c>
      <c r="E24" s="8" t="str">
        <f t="shared" si="2"/>
        <v>800g-backend-leaf-u35</v>
      </c>
      <c r="G24" s="6" t="s">
        <v>3</v>
      </c>
      <c r="H24" s="7" t="str">
        <f t="shared" si="3"/>
        <v>800g-backend-spine-u44--fabric--800g-backend-leaf-u35</v>
      </c>
      <c r="J24" s="6" t="s">
        <v>4</v>
      </c>
      <c r="K24" s="8" t="str">
        <f t="shared" si="4"/>
        <v>E1/24</v>
      </c>
      <c r="L24" s="8" t="str">
        <f t="shared" si="5"/>
        <v>800g-backend-spine-u44/E1/24</v>
      </c>
      <c r="N24" s="6" t="s">
        <v>2</v>
      </c>
      <c r="O24" s="7" t="str">
        <f t="shared" si="6"/>
        <v>E1/40</v>
      </c>
      <c r="P24" s="8" t="str">
        <f t="shared" si="7"/>
        <v>800g-backend-leaf-u35/E1/40</v>
      </c>
      <c r="S24" s="6" t="s">
        <v>0</v>
      </c>
      <c r="T24" s="8" t="str">
        <f t="shared" si="8"/>
        <v>800g-backend-spine-u44/E1/24----800g-backend-leaf-u35/E1/40</v>
      </c>
    </row>
    <row r="25">
      <c r="A25" s="6" t="s">
        <v>11</v>
      </c>
      <c r="B25" s="8" t="str">
        <f t="shared" si="1"/>
        <v>800g-backend-spine-u44</v>
      </c>
      <c r="D25" s="6" t="s">
        <v>6</v>
      </c>
      <c r="E25" s="8" t="str">
        <f t="shared" si="2"/>
        <v>800g-backend-leaf-u35</v>
      </c>
      <c r="G25" s="6" t="s">
        <v>3</v>
      </c>
      <c r="H25" s="7" t="str">
        <f t="shared" si="3"/>
        <v>800g-backend-spine-u44--fabric--800g-backend-leaf-u35</v>
      </c>
      <c r="J25" s="6" t="s">
        <v>4</v>
      </c>
      <c r="K25" s="8" t="str">
        <f t="shared" si="4"/>
        <v>E1/25</v>
      </c>
      <c r="L25" s="8" t="str">
        <f t="shared" si="5"/>
        <v>800g-backend-spine-u44/E1/25</v>
      </c>
      <c r="N25" s="6" t="s">
        <v>2</v>
      </c>
      <c r="O25" s="7" t="str">
        <f t="shared" si="6"/>
        <v>E1/41</v>
      </c>
      <c r="P25" s="8" t="str">
        <f t="shared" si="7"/>
        <v>800g-backend-leaf-u35/E1/41</v>
      </c>
      <c r="S25" s="6" t="s">
        <v>0</v>
      </c>
      <c r="T25" s="8" t="str">
        <f t="shared" si="8"/>
        <v>800g-backend-spine-u44/E1/25----800g-backend-leaf-u35/E1/41</v>
      </c>
    </row>
    <row r="26">
      <c r="A26" s="6" t="s">
        <v>11</v>
      </c>
      <c r="B26" s="8" t="str">
        <f t="shared" si="1"/>
        <v>800g-backend-spine-u44</v>
      </c>
      <c r="D26" s="6" t="s">
        <v>6</v>
      </c>
      <c r="E26" s="8" t="str">
        <f t="shared" si="2"/>
        <v>800g-backend-leaf-u35</v>
      </c>
      <c r="G26" s="6" t="s">
        <v>3</v>
      </c>
      <c r="H26" s="7" t="str">
        <f t="shared" si="3"/>
        <v>800g-backend-spine-u44--fabric--800g-backend-leaf-u35</v>
      </c>
      <c r="J26" s="6" t="s">
        <v>4</v>
      </c>
      <c r="K26" s="8" t="str">
        <f t="shared" si="4"/>
        <v>E1/26</v>
      </c>
      <c r="L26" s="8" t="str">
        <f t="shared" si="5"/>
        <v>800g-backend-spine-u44/E1/26</v>
      </c>
      <c r="N26" s="6" t="s">
        <v>2</v>
      </c>
      <c r="O26" s="7" t="str">
        <f t="shared" si="6"/>
        <v>E1/42</v>
      </c>
      <c r="P26" s="8" t="str">
        <f t="shared" si="7"/>
        <v>800g-backend-leaf-u35/E1/42</v>
      </c>
      <c r="S26" s="6" t="s">
        <v>0</v>
      </c>
      <c r="T26" s="8" t="str">
        <f t="shared" si="8"/>
        <v>800g-backend-spine-u44/E1/26----800g-backend-leaf-u35/E1/42</v>
      </c>
    </row>
    <row r="27">
      <c r="A27" s="6" t="s">
        <v>11</v>
      </c>
      <c r="B27" s="8" t="str">
        <f t="shared" si="1"/>
        <v>800g-backend-spine-u44</v>
      </c>
      <c r="D27" s="6" t="s">
        <v>6</v>
      </c>
      <c r="E27" s="8" t="str">
        <f t="shared" si="2"/>
        <v>800g-backend-leaf-u35</v>
      </c>
      <c r="G27" s="6" t="s">
        <v>3</v>
      </c>
      <c r="H27" s="7" t="str">
        <f t="shared" si="3"/>
        <v>800g-backend-spine-u44--fabric--800g-backend-leaf-u35</v>
      </c>
      <c r="J27" s="6" t="s">
        <v>4</v>
      </c>
      <c r="K27" s="8" t="str">
        <f t="shared" si="4"/>
        <v>E1/27</v>
      </c>
      <c r="L27" s="8" t="str">
        <f t="shared" si="5"/>
        <v>800g-backend-spine-u44/E1/27</v>
      </c>
      <c r="N27" s="6" t="s">
        <v>2</v>
      </c>
      <c r="O27" s="7" t="str">
        <f t="shared" si="6"/>
        <v>E1/43</v>
      </c>
      <c r="P27" s="8" t="str">
        <f t="shared" si="7"/>
        <v>800g-backend-leaf-u35/E1/43</v>
      </c>
      <c r="S27" s="6" t="s">
        <v>0</v>
      </c>
      <c r="T27" s="8" t="str">
        <f t="shared" si="8"/>
        <v>800g-backend-spine-u44/E1/27----800g-backend-leaf-u35/E1/43</v>
      </c>
    </row>
    <row r="28">
      <c r="A28" s="6" t="s">
        <v>11</v>
      </c>
      <c r="B28" s="8" t="str">
        <f t="shared" si="1"/>
        <v>800g-backend-spine-u44</v>
      </c>
      <c r="D28" s="6" t="s">
        <v>6</v>
      </c>
      <c r="E28" s="8" t="str">
        <f t="shared" si="2"/>
        <v>800g-backend-leaf-u35</v>
      </c>
      <c r="G28" s="6" t="s">
        <v>3</v>
      </c>
      <c r="H28" s="7" t="str">
        <f t="shared" si="3"/>
        <v>800g-backend-spine-u44--fabric--800g-backend-leaf-u35</v>
      </c>
      <c r="J28" s="6" t="s">
        <v>4</v>
      </c>
      <c r="K28" s="8" t="str">
        <f t="shared" si="4"/>
        <v>E1/28</v>
      </c>
      <c r="L28" s="8" t="str">
        <f t="shared" si="5"/>
        <v>800g-backend-spine-u44/E1/28</v>
      </c>
      <c r="N28" s="6" t="s">
        <v>2</v>
      </c>
      <c r="O28" s="7" t="str">
        <f t="shared" si="6"/>
        <v>E1/44</v>
      </c>
      <c r="P28" s="8" t="str">
        <f t="shared" si="7"/>
        <v>800g-backend-leaf-u35/E1/44</v>
      </c>
      <c r="S28" s="6" t="s">
        <v>0</v>
      </c>
      <c r="T28" s="8" t="str">
        <f t="shared" si="8"/>
        <v>800g-backend-spine-u44/E1/28----800g-backend-leaf-u35/E1/44</v>
      </c>
    </row>
    <row r="29">
      <c r="A29" s="6" t="s">
        <v>11</v>
      </c>
      <c r="B29" s="8" t="str">
        <f t="shared" si="1"/>
        <v>800g-backend-spine-u44</v>
      </c>
      <c r="D29" s="6" t="s">
        <v>6</v>
      </c>
      <c r="E29" s="8" t="str">
        <f t="shared" si="2"/>
        <v>800g-backend-leaf-u35</v>
      </c>
      <c r="G29" s="6" t="s">
        <v>3</v>
      </c>
      <c r="H29" s="7" t="str">
        <f t="shared" si="3"/>
        <v>800g-backend-spine-u44--fabric--800g-backend-leaf-u35</v>
      </c>
      <c r="J29" s="6" t="s">
        <v>4</v>
      </c>
      <c r="K29" s="8" t="str">
        <f t="shared" si="4"/>
        <v>E1/29</v>
      </c>
      <c r="L29" s="8" t="str">
        <f t="shared" si="5"/>
        <v>800g-backend-spine-u44/E1/29</v>
      </c>
      <c r="N29" s="6" t="s">
        <v>2</v>
      </c>
      <c r="O29" s="7" t="str">
        <f t="shared" si="6"/>
        <v>E1/45</v>
      </c>
      <c r="P29" s="8" t="str">
        <f t="shared" si="7"/>
        <v>800g-backend-leaf-u35/E1/45</v>
      </c>
      <c r="S29" s="6" t="s">
        <v>0</v>
      </c>
      <c r="T29" s="8" t="str">
        <f t="shared" si="8"/>
        <v>800g-backend-spine-u44/E1/29----800g-backend-leaf-u35/E1/45</v>
      </c>
    </row>
    <row r="30">
      <c r="A30" s="6" t="s">
        <v>11</v>
      </c>
      <c r="B30" s="8" t="str">
        <f t="shared" si="1"/>
        <v>800g-backend-spine-u44</v>
      </c>
      <c r="D30" s="6" t="s">
        <v>6</v>
      </c>
      <c r="E30" s="8" t="str">
        <f t="shared" si="2"/>
        <v>800g-backend-leaf-u35</v>
      </c>
      <c r="G30" s="6" t="s">
        <v>3</v>
      </c>
      <c r="H30" s="7" t="str">
        <f t="shared" si="3"/>
        <v>800g-backend-spine-u44--fabric--800g-backend-leaf-u35</v>
      </c>
      <c r="J30" s="6" t="s">
        <v>4</v>
      </c>
      <c r="K30" s="8" t="str">
        <f t="shared" si="4"/>
        <v>E1/30</v>
      </c>
      <c r="L30" s="8" t="str">
        <f t="shared" si="5"/>
        <v>800g-backend-spine-u44/E1/30</v>
      </c>
      <c r="N30" s="6" t="s">
        <v>2</v>
      </c>
      <c r="O30" s="7" t="str">
        <f t="shared" si="6"/>
        <v>E1/46</v>
      </c>
      <c r="P30" s="8" t="str">
        <f t="shared" si="7"/>
        <v>800g-backend-leaf-u35/E1/46</v>
      </c>
      <c r="S30" s="6" t="s">
        <v>0</v>
      </c>
      <c r="T30" s="8" t="str">
        <f t="shared" si="8"/>
        <v>800g-backend-spine-u44/E1/30----800g-backend-leaf-u35/E1/46</v>
      </c>
    </row>
    <row r="31">
      <c r="A31" s="6" t="s">
        <v>11</v>
      </c>
      <c r="B31" s="8" t="str">
        <f t="shared" si="1"/>
        <v>800g-backend-spine-u44</v>
      </c>
      <c r="D31" s="6" t="s">
        <v>6</v>
      </c>
      <c r="E31" s="8" t="str">
        <f t="shared" si="2"/>
        <v>800g-backend-leaf-u35</v>
      </c>
      <c r="G31" s="6" t="s">
        <v>3</v>
      </c>
      <c r="H31" s="7" t="str">
        <f t="shared" si="3"/>
        <v>800g-backend-spine-u44--fabric--800g-backend-leaf-u35</v>
      </c>
      <c r="J31" s="6" t="s">
        <v>4</v>
      </c>
      <c r="K31" s="8" t="str">
        <f t="shared" si="4"/>
        <v>E1/31</v>
      </c>
      <c r="L31" s="8" t="str">
        <f t="shared" si="5"/>
        <v>800g-backend-spine-u44/E1/31</v>
      </c>
      <c r="N31" s="6" t="s">
        <v>2</v>
      </c>
      <c r="O31" s="7" t="str">
        <f t="shared" si="6"/>
        <v>E1/47</v>
      </c>
      <c r="P31" s="8" t="str">
        <f t="shared" si="7"/>
        <v>800g-backend-leaf-u35/E1/47</v>
      </c>
      <c r="S31" s="6" t="s">
        <v>0</v>
      </c>
      <c r="T31" s="8" t="str">
        <f t="shared" si="8"/>
        <v>800g-backend-spine-u44/E1/31----800g-backend-leaf-u35/E1/47</v>
      </c>
    </row>
    <row r="32">
      <c r="A32" s="6" t="s">
        <v>11</v>
      </c>
      <c r="B32" s="8" t="str">
        <f t="shared" si="1"/>
        <v>800g-backend-spine-u44</v>
      </c>
      <c r="D32" s="6" t="s">
        <v>6</v>
      </c>
      <c r="E32" s="8" t="str">
        <f t="shared" si="2"/>
        <v>800g-backend-leaf-u35</v>
      </c>
      <c r="G32" s="6" t="s">
        <v>3</v>
      </c>
      <c r="H32" s="7" t="str">
        <f t="shared" si="3"/>
        <v>800g-backend-spine-u44--fabric--800g-backend-leaf-u35</v>
      </c>
      <c r="J32" s="6" t="s">
        <v>4</v>
      </c>
      <c r="K32" s="8" t="str">
        <f t="shared" si="4"/>
        <v>E1/32</v>
      </c>
      <c r="L32" s="8" t="str">
        <f t="shared" si="5"/>
        <v>800g-backend-spine-u44/E1/32</v>
      </c>
      <c r="N32" s="6" t="s">
        <v>2</v>
      </c>
      <c r="O32" s="7" t="str">
        <f t="shared" si="6"/>
        <v>E1/48</v>
      </c>
      <c r="P32" s="8" t="str">
        <f t="shared" si="7"/>
        <v>800g-backend-leaf-u35/E1/48</v>
      </c>
      <c r="S32" s="6" t="s">
        <v>0</v>
      </c>
      <c r="T32" s="8" t="str">
        <f t="shared" si="8"/>
        <v>800g-backend-spine-u44/E1/32----800g-backend-leaf-u35/E1/48</v>
      </c>
    </row>
    <row r="33">
      <c r="A33" s="6" t="s">
        <v>11</v>
      </c>
      <c r="B33" s="8" t="str">
        <f t="shared" si="1"/>
        <v>800g-backend-spine-u44</v>
      </c>
      <c r="D33" s="6" t="s">
        <v>6</v>
      </c>
      <c r="E33" s="8" t="str">
        <f t="shared" si="2"/>
        <v>800g-backend-leaf-u32</v>
      </c>
      <c r="G33" s="6" t="s">
        <v>3</v>
      </c>
      <c r="H33" s="7" t="str">
        <f t="shared" si="3"/>
        <v>800g-backend-spine-u44--fabric--800g-backend-leaf-u32</v>
      </c>
      <c r="J33" s="6" t="s">
        <v>4</v>
      </c>
      <c r="K33" s="8" t="str">
        <f t="shared" si="4"/>
        <v>E1/33</v>
      </c>
      <c r="L33" s="8" t="str">
        <f t="shared" si="5"/>
        <v>800g-backend-spine-u44/E1/33</v>
      </c>
      <c r="N33" s="6" t="s">
        <v>2</v>
      </c>
      <c r="O33" s="7" t="str">
        <f t="shared" si="6"/>
        <v>E1/33</v>
      </c>
      <c r="P33" s="8" t="str">
        <f t="shared" si="7"/>
        <v>800g-backend-leaf-u32/E1/33</v>
      </c>
      <c r="S33" s="6" t="s">
        <v>0</v>
      </c>
      <c r="T33" s="8" t="str">
        <f t="shared" si="8"/>
        <v>800g-backend-spine-u44/E1/33----800g-backend-leaf-u32/E1/33</v>
      </c>
    </row>
    <row r="34">
      <c r="A34" s="6" t="s">
        <v>11</v>
      </c>
      <c r="B34" s="8" t="str">
        <f t="shared" si="1"/>
        <v>800g-backend-spine-u44</v>
      </c>
      <c r="D34" s="6" t="s">
        <v>6</v>
      </c>
      <c r="E34" s="8" t="str">
        <f t="shared" si="2"/>
        <v>800g-backend-leaf-u32</v>
      </c>
      <c r="G34" s="6" t="s">
        <v>3</v>
      </c>
      <c r="H34" s="7" t="str">
        <f t="shared" si="3"/>
        <v>800g-backend-spine-u44--fabric--800g-backend-leaf-u32</v>
      </c>
      <c r="J34" s="6" t="s">
        <v>4</v>
      </c>
      <c r="K34" s="8" t="str">
        <f t="shared" si="4"/>
        <v>E1/34</v>
      </c>
      <c r="L34" s="8" t="str">
        <f t="shared" si="5"/>
        <v>800g-backend-spine-u44/E1/34</v>
      </c>
      <c r="N34" s="6" t="s">
        <v>2</v>
      </c>
      <c r="O34" s="7" t="str">
        <f t="shared" si="6"/>
        <v>E1/34</v>
      </c>
      <c r="P34" s="8" t="str">
        <f t="shared" si="7"/>
        <v>800g-backend-leaf-u32/E1/34</v>
      </c>
      <c r="S34" s="6" t="s">
        <v>0</v>
      </c>
      <c r="T34" s="8" t="str">
        <f t="shared" si="8"/>
        <v>800g-backend-spine-u44/E1/34----800g-backend-leaf-u32/E1/34</v>
      </c>
    </row>
    <row r="35">
      <c r="A35" s="6" t="s">
        <v>11</v>
      </c>
      <c r="B35" s="8" t="str">
        <f t="shared" si="1"/>
        <v>800g-backend-spine-u44</v>
      </c>
      <c r="D35" s="6" t="s">
        <v>6</v>
      </c>
      <c r="E35" s="8" t="str">
        <f t="shared" si="2"/>
        <v>800g-backend-leaf-u32</v>
      </c>
      <c r="G35" s="6" t="s">
        <v>3</v>
      </c>
      <c r="H35" s="7" t="str">
        <f t="shared" si="3"/>
        <v>800g-backend-spine-u44--fabric--800g-backend-leaf-u32</v>
      </c>
      <c r="J35" s="6" t="s">
        <v>4</v>
      </c>
      <c r="K35" s="8" t="str">
        <f t="shared" si="4"/>
        <v>E1/35</v>
      </c>
      <c r="L35" s="8" t="str">
        <f t="shared" si="5"/>
        <v>800g-backend-spine-u44/E1/35</v>
      </c>
      <c r="N35" s="6" t="s">
        <v>2</v>
      </c>
      <c r="O35" s="7" t="str">
        <f t="shared" si="6"/>
        <v>E1/35</v>
      </c>
      <c r="P35" s="8" t="str">
        <f t="shared" si="7"/>
        <v>800g-backend-leaf-u32/E1/35</v>
      </c>
      <c r="S35" s="6" t="s">
        <v>0</v>
      </c>
      <c r="T35" s="8" t="str">
        <f t="shared" si="8"/>
        <v>800g-backend-spine-u44/E1/35----800g-backend-leaf-u32/E1/35</v>
      </c>
    </row>
    <row r="36">
      <c r="A36" s="6" t="s">
        <v>11</v>
      </c>
      <c r="B36" s="8" t="str">
        <f t="shared" si="1"/>
        <v>800g-backend-spine-u44</v>
      </c>
      <c r="D36" s="6" t="s">
        <v>6</v>
      </c>
      <c r="E36" s="8" t="str">
        <f t="shared" si="2"/>
        <v>800g-backend-leaf-u32</v>
      </c>
      <c r="G36" s="6" t="s">
        <v>3</v>
      </c>
      <c r="H36" s="7" t="str">
        <f t="shared" si="3"/>
        <v>800g-backend-spine-u44--fabric--800g-backend-leaf-u32</v>
      </c>
      <c r="J36" s="6" t="s">
        <v>4</v>
      </c>
      <c r="K36" s="8" t="str">
        <f t="shared" si="4"/>
        <v>E1/36</v>
      </c>
      <c r="L36" s="8" t="str">
        <f t="shared" si="5"/>
        <v>800g-backend-spine-u44/E1/36</v>
      </c>
      <c r="N36" s="6" t="s">
        <v>2</v>
      </c>
      <c r="O36" s="7" t="str">
        <f t="shared" si="6"/>
        <v>E1/36</v>
      </c>
      <c r="P36" s="8" t="str">
        <f t="shared" si="7"/>
        <v>800g-backend-leaf-u32/E1/36</v>
      </c>
      <c r="S36" s="6" t="s">
        <v>0</v>
      </c>
      <c r="T36" s="8" t="str">
        <f t="shared" si="8"/>
        <v>800g-backend-spine-u44/E1/36----800g-backend-leaf-u32/E1/36</v>
      </c>
    </row>
    <row r="37">
      <c r="A37" s="6" t="s">
        <v>11</v>
      </c>
      <c r="B37" s="8" t="str">
        <f t="shared" si="1"/>
        <v>800g-backend-spine-u44</v>
      </c>
      <c r="D37" s="6" t="s">
        <v>6</v>
      </c>
      <c r="E37" s="8" t="str">
        <f t="shared" si="2"/>
        <v>800g-backend-leaf-u32</v>
      </c>
      <c r="G37" s="6" t="s">
        <v>3</v>
      </c>
      <c r="H37" s="7" t="str">
        <f t="shared" si="3"/>
        <v>800g-backend-spine-u44--fabric--800g-backend-leaf-u32</v>
      </c>
      <c r="J37" s="6" t="s">
        <v>4</v>
      </c>
      <c r="K37" s="8" t="str">
        <f t="shared" si="4"/>
        <v>E1/37</v>
      </c>
      <c r="L37" s="8" t="str">
        <f t="shared" si="5"/>
        <v>800g-backend-spine-u44/E1/37</v>
      </c>
      <c r="N37" s="6" t="s">
        <v>2</v>
      </c>
      <c r="O37" s="7" t="str">
        <f t="shared" si="6"/>
        <v>E1/37</v>
      </c>
      <c r="P37" s="8" t="str">
        <f t="shared" si="7"/>
        <v>800g-backend-leaf-u32/E1/37</v>
      </c>
      <c r="S37" s="6" t="s">
        <v>0</v>
      </c>
      <c r="T37" s="8" t="str">
        <f t="shared" si="8"/>
        <v>800g-backend-spine-u44/E1/37----800g-backend-leaf-u32/E1/37</v>
      </c>
    </row>
    <row r="38">
      <c r="A38" s="6" t="s">
        <v>11</v>
      </c>
      <c r="B38" s="8" t="str">
        <f t="shared" si="1"/>
        <v>800g-backend-spine-u44</v>
      </c>
      <c r="D38" s="6" t="s">
        <v>6</v>
      </c>
      <c r="E38" s="8" t="str">
        <f t="shared" si="2"/>
        <v>800g-backend-leaf-u32</v>
      </c>
      <c r="G38" s="6" t="s">
        <v>3</v>
      </c>
      <c r="H38" s="7" t="str">
        <f t="shared" si="3"/>
        <v>800g-backend-spine-u44--fabric--800g-backend-leaf-u32</v>
      </c>
      <c r="J38" s="6" t="s">
        <v>4</v>
      </c>
      <c r="K38" s="8" t="str">
        <f t="shared" si="4"/>
        <v>E1/38</v>
      </c>
      <c r="L38" s="8" t="str">
        <f t="shared" si="5"/>
        <v>800g-backend-spine-u44/E1/38</v>
      </c>
      <c r="N38" s="6" t="s">
        <v>2</v>
      </c>
      <c r="O38" s="7" t="str">
        <f t="shared" si="6"/>
        <v>E1/38</v>
      </c>
      <c r="P38" s="8" t="str">
        <f t="shared" si="7"/>
        <v>800g-backend-leaf-u32/E1/38</v>
      </c>
      <c r="S38" s="6" t="s">
        <v>0</v>
      </c>
      <c r="T38" s="8" t="str">
        <f t="shared" si="8"/>
        <v>800g-backend-spine-u44/E1/38----800g-backend-leaf-u32/E1/38</v>
      </c>
    </row>
    <row r="39">
      <c r="A39" s="6" t="s">
        <v>11</v>
      </c>
      <c r="B39" s="8" t="str">
        <f t="shared" si="1"/>
        <v>800g-backend-spine-u44</v>
      </c>
      <c r="D39" s="6" t="s">
        <v>6</v>
      </c>
      <c r="E39" s="8" t="str">
        <f t="shared" si="2"/>
        <v>800g-backend-leaf-u32</v>
      </c>
      <c r="G39" s="6" t="s">
        <v>3</v>
      </c>
      <c r="H39" s="7" t="str">
        <f t="shared" si="3"/>
        <v>800g-backend-spine-u44--fabric--800g-backend-leaf-u32</v>
      </c>
      <c r="J39" s="6" t="s">
        <v>4</v>
      </c>
      <c r="K39" s="8" t="str">
        <f t="shared" si="4"/>
        <v>E1/39</v>
      </c>
      <c r="L39" s="8" t="str">
        <f t="shared" si="5"/>
        <v>800g-backend-spine-u44/E1/39</v>
      </c>
      <c r="N39" s="6" t="s">
        <v>2</v>
      </c>
      <c r="O39" s="7" t="str">
        <f t="shared" si="6"/>
        <v>E1/39</v>
      </c>
      <c r="P39" s="8" t="str">
        <f t="shared" si="7"/>
        <v>800g-backend-leaf-u32/E1/39</v>
      </c>
      <c r="S39" s="6" t="s">
        <v>0</v>
      </c>
      <c r="T39" s="8" t="str">
        <f t="shared" si="8"/>
        <v>800g-backend-spine-u44/E1/39----800g-backend-leaf-u32/E1/39</v>
      </c>
    </row>
    <row r="40">
      <c r="A40" s="6" t="s">
        <v>11</v>
      </c>
      <c r="B40" s="8" t="str">
        <f t="shared" si="1"/>
        <v>800g-backend-spine-u44</v>
      </c>
      <c r="D40" s="6" t="s">
        <v>6</v>
      </c>
      <c r="E40" s="8" t="str">
        <f t="shared" si="2"/>
        <v>800g-backend-leaf-u32</v>
      </c>
      <c r="G40" s="6" t="s">
        <v>3</v>
      </c>
      <c r="H40" s="7" t="str">
        <f t="shared" si="3"/>
        <v>800g-backend-spine-u44--fabric--800g-backend-leaf-u32</v>
      </c>
      <c r="J40" s="6" t="s">
        <v>4</v>
      </c>
      <c r="K40" s="8" t="str">
        <f t="shared" si="4"/>
        <v>E1/40</v>
      </c>
      <c r="L40" s="8" t="str">
        <f t="shared" si="5"/>
        <v>800g-backend-spine-u44/E1/40</v>
      </c>
      <c r="N40" s="6" t="s">
        <v>2</v>
      </c>
      <c r="O40" s="7" t="str">
        <f t="shared" si="6"/>
        <v>E1/40</v>
      </c>
      <c r="P40" s="8" t="str">
        <f t="shared" si="7"/>
        <v>800g-backend-leaf-u32/E1/40</v>
      </c>
      <c r="S40" s="6" t="s">
        <v>0</v>
      </c>
      <c r="T40" s="8" t="str">
        <f t="shared" si="8"/>
        <v>800g-backend-spine-u44/E1/40----800g-backend-leaf-u32/E1/40</v>
      </c>
    </row>
    <row r="41">
      <c r="A41" s="6" t="s">
        <v>11</v>
      </c>
      <c r="B41" s="8" t="str">
        <f t="shared" si="1"/>
        <v>800g-backend-spine-u44</v>
      </c>
      <c r="D41" s="6" t="s">
        <v>6</v>
      </c>
      <c r="E41" s="8" t="str">
        <f t="shared" si="2"/>
        <v>800g-backend-leaf-u32</v>
      </c>
      <c r="G41" s="6" t="s">
        <v>3</v>
      </c>
      <c r="H41" s="7" t="str">
        <f t="shared" si="3"/>
        <v>800g-backend-spine-u44--fabric--800g-backend-leaf-u32</v>
      </c>
      <c r="J41" s="6" t="s">
        <v>4</v>
      </c>
      <c r="K41" s="8" t="str">
        <f t="shared" si="4"/>
        <v>E1/41</v>
      </c>
      <c r="L41" s="8" t="str">
        <f t="shared" si="5"/>
        <v>800g-backend-spine-u44/E1/41</v>
      </c>
      <c r="N41" s="6" t="s">
        <v>2</v>
      </c>
      <c r="O41" s="7" t="str">
        <f t="shared" si="6"/>
        <v>E1/41</v>
      </c>
      <c r="P41" s="8" t="str">
        <f t="shared" si="7"/>
        <v>800g-backend-leaf-u32/E1/41</v>
      </c>
      <c r="S41" s="6" t="s">
        <v>0</v>
      </c>
      <c r="T41" s="8" t="str">
        <f t="shared" si="8"/>
        <v>800g-backend-spine-u44/E1/41----800g-backend-leaf-u32/E1/41</v>
      </c>
    </row>
    <row r="42">
      <c r="A42" s="6" t="s">
        <v>11</v>
      </c>
      <c r="B42" s="8" t="str">
        <f t="shared" si="1"/>
        <v>800g-backend-spine-u44</v>
      </c>
      <c r="D42" s="6" t="s">
        <v>6</v>
      </c>
      <c r="E42" s="8" t="str">
        <f t="shared" si="2"/>
        <v>800g-backend-leaf-u32</v>
      </c>
      <c r="G42" s="6" t="s">
        <v>3</v>
      </c>
      <c r="H42" s="7" t="str">
        <f t="shared" si="3"/>
        <v>800g-backend-spine-u44--fabric--800g-backend-leaf-u32</v>
      </c>
      <c r="J42" s="6" t="s">
        <v>4</v>
      </c>
      <c r="K42" s="8" t="str">
        <f t="shared" si="4"/>
        <v>E1/42</v>
      </c>
      <c r="L42" s="8" t="str">
        <f t="shared" si="5"/>
        <v>800g-backend-spine-u44/E1/42</v>
      </c>
      <c r="N42" s="6" t="s">
        <v>2</v>
      </c>
      <c r="O42" s="7" t="str">
        <f t="shared" si="6"/>
        <v>E1/42</v>
      </c>
      <c r="P42" s="8" t="str">
        <f t="shared" si="7"/>
        <v>800g-backend-leaf-u32/E1/42</v>
      </c>
      <c r="S42" s="6" t="s">
        <v>0</v>
      </c>
      <c r="T42" s="8" t="str">
        <f t="shared" si="8"/>
        <v>800g-backend-spine-u44/E1/42----800g-backend-leaf-u32/E1/42</v>
      </c>
    </row>
    <row r="43">
      <c r="A43" s="6" t="s">
        <v>11</v>
      </c>
      <c r="B43" s="8" t="str">
        <f t="shared" si="1"/>
        <v>800g-backend-spine-u44</v>
      </c>
      <c r="D43" s="6" t="s">
        <v>6</v>
      </c>
      <c r="E43" s="8" t="str">
        <f t="shared" si="2"/>
        <v>800g-backend-leaf-u32</v>
      </c>
      <c r="G43" s="6" t="s">
        <v>3</v>
      </c>
      <c r="H43" s="7" t="str">
        <f t="shared" si="3"/>
        <v>800g-backend-spine-u44--fabric--800g-backend-leaf-u32</v>
      </c>
      <c r="J43" s="6" t="s">
        <v>4</v>
      </c>
      <c r="K43" s="8" t="str">
        <f t="shared" si="4"/>
        <v>E1/43</v>
      </c>
      <c r="L43" s="8" t="str">
        <f t="shared" si="5"/>
        <v>800g-backend-spine-u44/E1/43</v>
      </c>
      <c r="N43" s="6" t="s">
        <v>2</v>
      </c>
      <c r="O43" s="7" t="str">
        <f t="shared" si="6"/>
        <v>E1/43</v>
      </c>
      <c r="P43" s="8" t="str">
        <f t="shared" si="7"/>
        <v>800g-backend-leaf-u32/E1/43</v>
      </c>
      <c r="S43" s="6" t="s">
        <v>0</v>
      </c>
      <c r="T43" s="8" t="str">
        <f t="shared" si="8"/>
        <v>800g-backend-spine-u44/E1/43----800g-backend-leaf-u32/E1/43</v>
      </c>
    </row>
    <row r="44">
      <c r="A44" s="6" t="s">
        <v>11</v>
      </c>
      <c r="B44" s="8" t="str">
        <f t="shared" si="1"/>
        <v>800g-backend-spine-u44</v>
      </c>
      <c r="D44" s="6" t="s">
        <v>6</v>
      </c>
      <c r="E44" s="8" t="str">
        <f t="shared" si="2"/>
        <v>800g-backend-leaf-u32</v>
      </c>
      <c r="G44" s="6" t="s">
        <v>3</v>
      </c>
      <c r="H44" s="7" t="str">
        <f t="shared" si="3"/>
        <v>800g-backend-spine-u44--fabric--800g-backend-leaf-u32</v>
      </c>
      <c r="J44" s="6" t="s">
        <v>4</v>
      </c>
      <c r="K44" s="8" t="str">
        <f t="shared" si="4"/>
        <v>E1/44</v>
      </c>
      <c r="L44" s="8" t="str">
        <f t="shared" si="5"/>
        <v>800g-backend-spine-u44/E1/44</v>
      </c>
      <c r="N44" s="6" t="s">
        <v>2</v>
      </c>
      <c r="O44" s="7" t="str">
        <f t="shared" si="6"/>
        <v>E1/44</v>
      </c>
      <c r="P44" s="8" t="str">
        <f t="shared" si="7"/>
        <v>800g-backend-leaf-u32/E1/44</v>
      </c>
      <c r="S44" s="6" t="s">
        <v>0</v>
      </c>
      <c r="T44" s="8" t="str">
        <f t="shared" si="8"/>
        <v>800g-backend-spine-u44/E1/44----800g-backend-leaf-u32/E1/44</v>
      </c>
    </row>
    <row r="45">
      <c r="A45" s="6" t="s">
        <v>11</v>
      </c>
      <c r="B45" s="8" t="str">
        <f t="shared" si="1"/>
        <v>800g-backend-spine-u44</v>
      </c>
      <c r="D45" s="6" t="s">
        <v>6</v>
      </c>
      <c r="E45" s="8" t="str">
        <f t="shared" si="2"/>
        <v>800g-backend-leaf-u32</v>
      </c>
      <c r="G45" s="6" t="s">
        <v>3</v>
      </c>
      <c r="H45" s="7" t="str">
        <f t="shared" si="3"/>
        <v>800g-backend-spine-u44--fabric--800g-backend-leaf-u32</v>
      </c>
      <c r="J45" s="6" t="s">
        <v>4</v>
      </c>
      <c r="K45" s="8" t="str">
        <f t="shared" si="4"/>
        <v>E1/45</v>
      </c>
      <c r="L45" s="8" t="str">
        <f t="shared" si="5"/>
        <v>800g-backend-spine-u44/E1/45</v>
      </c>
      <c r="N45" s="6" t="s">
        <v>2</v>
      </c>
      <c r="O45" s="7" t="str">
        <f t="shared" si="6"/>
        <v>E1/45</v>
      </c>
      <c r="P45" s="8" t="str">
        <f t="shared" si="7"/>
        <v>800g-backend-leaf-u32/E1/45</v>
      </c>
      <c r="S45" s="6" t="s">
        <v>0</v>
      </c>
      <c r="T45" s="8" t="str">
        <f t="shared" si="8"/>
        <v>800g-backend-spine-u44/E1/45----800g-backend-leaf-u32/E1/45</v>
      </c>
    </row>
    <row r="46">
      <c r="A46" s="6" t="s">
        <v>11</v>
      </c>
      <c r="B46" s="8" t="str">
        <f t="shared" si="1"/>
        <v>800g-backend-spine-u44</v>
      </c>
      <c r="D46" s="6" t="s">
        <v>6</v>
      </c>
      <c r="E46" s="8" t="str">
        <f t="shared" si="2"/>
        <v>800g-backend-leaf-u32</v>
      </c>
      <c r="G46" s="6" t="s">
        <v>3</v>
      </c>
      <c r="H46" s="7" t="str">
        <f t="shared" si="3"/>
        <v>800g-backend-spine-u44--fabric--800g-backend-leaf-u32</v>
      </c>
      <c r="J46" s="6" t="s">
        <v>4</v>
      </c>
      <c r="K46" s="8" t="str">
        <f t="shared" si="4"/>
        <v>E1/46</v>
      </c>
      <c r="L46" s="8" t="str">
        <f t="shared" si="5"/>
        <v>800g-backend-spine-u44/E1/46</v>
      </c>
      <c r="N46" s="6" t="s">
        <v>2</v>
      </c>
      <c r="O46" s="7" t="str">
        <f t="shared" si="6"/>
        <v>E1/46</v>
      </c>
      <c r="P46" s="8" t="str">
        <f t="shared" si="7"/>
        <v>800g-backend-leaf-u32/E1/46</v>
      </c>
      <c r="S46" s="6" t="s">
        <v>0</v>
      </c>
      <c r="T46" s="8" t="str">
        <f t="shared" si="8"/>
        <v>800g-backend-spine-u44/E1/46----800g-backend-leaf-u32/E1/46</v>
      </c>
    </row>
    <row r="47">
      <c r="A47" s="6" t="s">
        <v>11</v>
      </c>
      <c r="B47" s="8" t="str">
        <f t="shared" si="1"/>
        <v>800g-backend-spine-u44</v>
      </c>
      <c r="D47" s="6" t="s">
        <v>6</v>
      </c>
      <c r="E47" s="8" t="str">
        <f t="shared" si="2"/>
        <v>800g-backend-leaf-u32</v>
      </c>
      <c r="G47" s="6" t="s">
        <v>3</v>
      </c>
      <c r="H47" s="7" t="str">
        <f t="shared" si="3"/>
        <v>800g-backend-spine-u44--fabric--800g-backend-leaf-u32</v>
      </c>
      <c r="J47" s="6" t="s">
        <v>4</v>
      </c>
      <c r="K47" s="8" t="str">
        <f t="shared" si="4"/>
        <v>E1/47</v>
      </c>
      <c r="L47" s="8" t="str">
        <f t="shared" si="5"/>
        <v>800g-backend-spine-u44/E1/47</v>
      </c>
      <c r="N47" s="6" t="s">
        <v>2</v>
      </c>
      <c r="O47" s="7" t="str">
        <f t="shared" si="6"/>
        <v>E1/47</v>
      </c>
      <c r="P47" s="8" t="str">
        <f t="shared" si="7"/>
        <v>800g-backend-leaf-u32/E1/47</v>
      </c>
      <c r="S47" s="6" t="s">
        <v>0</v>
      </c>
      <c r="T47" s="8" t="str">
        <f t="shared" si="8"/>
        <v>800g-backend-spine-u44/E1/47----800g-backend-leaf-u32/E1/47</v>
      </c>
    </row>
    <row r="48">
      <c r="A48" s="6" t="s">
        <v>11</v>
      </c>
      <c r="B48" s="8" t="str">
        <f t="shared" si="1"/>
        <v>800g-backend-spine-u44</v>
      </c>
      <c r="D48" s="6" t="s">
        <v>6</v>
      </c>
      <c r="E48" s="8" t="str">
        <f t="shared" si="2"/>
        <v>800g-backend-leaf-u32</v>
      </c>
      <c r="G48" s="6" t="s">
        <v>3</v>
      </c>
      <c r="H48" s="7" t="str">
        <f t="shared" si="3"/>
        <v>800g-backend-spine-u44--fabric--800g-backend-leaf-u32</v>
      </c>
      <c r="J48" s="6" t="s">
        <v>4</v>
      </c>
      <c r="K48" s="8" t="str">
        <f t="shared" si="4"/>
        <v>E1/48</v>
      </c>
      <c r="L48" s="8" t="str">
        <f t="shared" si="5"/>
        <v>800g-backend-spine-u44/E1/48</v>
      </c>
      <c r="N48" s="6" t="s">
        <v>2</v>
      </c>
      <c r="O48" s="7" t="str">
        <f t="shared" si="6"/>
        <v>E1/48</v>
      </c>
      <c r="P48" s="8" t="str">
        <f t="shared" si="7"/>
        <v>800g-backend-leaf-u32/E1/48</v>
      </c>
      <c r="S48" s="6" t="s">
        <v>0</v>
      </c>
      <c r="T48" s="8" t="str">
        <f t="shared" si="8"/>
        <v>800g-backend-spine-u44/E1/48----800g-backend-leaf-u32/E1/48</v>
      </c>
    </row>
    <row r="49">
      <c r="A49" s="6" t="s">
        <v>11</v>
      </c>
      <c r="B49" s="8" t="str">
        <f t="shared" si="1"/>
        <v>800g-backend-spine-u44</v>
      </c>
      <c r="D49" s="6" t="s">
        <v>6</v>
      </c>
      <c r="E49" s="8" t="str">
        <f t="shared" si="2"/>
        <v>800g-backend-leaf-u29</v>
      </c>
      <c r="G49" s="6" t="s">
        <v>3</v>
      </c>
      <c r="H49" s="7" t="str">
        <f t="shared" si="3"/>
        <v>800g-backend-spine-u44--fabric--800g-backend-leaf-u29</v>
      </c>
      <c r="J49" s="6" t="s">
        <v>4</v>
      </c>
      <c r="K49" s="8" t="str">
        <f t="shared" si="4"/>
        <v>E1/49</v>
      </c>
      <c r="L49" s="8" t="str">
        <f t="shared" si="5"/>
        <v>800g-backend-spine-u44/E1/49</v>
      </c>
      <c r="N49" s="6" t="s">
        <v>2</v>
      </c>
      <c r="O49" s="7" t="str">
        <f t="shared" si="6"/>
        <v>E1/33</v>
      </c>
      <c r="P49" s="8" t="str">
        <f t="shared" si="7"/>
        <v>800g-backend-leaf-u29/E1/33</v>
      </c>
      <c r="S49" s="6" t="s">
        <v>0</v>
      </c>
      <c r="T49" s="8" t="str">
        <f t="shared" si="8"/>
        <v>800g-backend-spine-u44/E1/49----800g-backend-leaf-u29/E1/33</v>
      </c>
    </row>
    <row r="50">
      <c r="A50" s="6" t="s">
        <v>11</v>
      </c>
      <c r="B50" s="8" t="str">
        <f t="shared" si="1"/>
        <v>800g-backend-spine-u44</v>
      </c>
      <c r="D50" s="6" t="s">
        <v>6</v>
      </c>
      <c r="E50" s="8" t="str">
        <f t="shared" si="2"/>
        <v>800g-backend-leaf-u29</v>
      </c>
      <c r="G50" s="6" t="s">
        <v>3</v>
      </c>
      <c r="H50" s="7" t="str">
        <f t="shared" si="3"/>
        <v>800g-backend-spine-u44--fabric--800g-backend-leaf-u29</v>
      </c>
      <c r="J50" s="6" t="s">
        <v>4</v>
      </c>
      <c r="K50" s="8" t="str">
        <f t="shared" si="4"/>
        <v>E1/50</v>
      </c>
      <c r="L50" s="8" t="str">
        <f t="shared" si="5"/>
        <v>800g-backend-spine-u44/E1/50</v>
      </c>
      <c r="N50" s="6" t="s">
        <v>2</v>
      </c>
      <c r="O50" s="7" t="str">
        <f t="shared" si="6"/>
        <v>E1/34</v>
      </c>
      <c r="P50" s="8" t="str">
        <f t="shared" si="7"/>
        <v>800g-backend-leaf-u29/E1/34</v>
      </c>
      <c r="S50" s="6" t="s">
        <v>0</v>
      </c>
      <c r="T50" s="8" t="str">
        <f t="shared" si="8"/>
        <v>800g-backend-spine-u44/E1/50----800g-backend-leaf-u29/E1/34</v>
      </c>
    </row>
    <row r="51">
      <c r="A51" s="6" t="s">
        <v>11</v>
      </c>
      <c r="B51" s="8" t="str">
        <f t="shared" si="1"/>
        <v>800g-backend-spine-u44</v>
      </c>
      <c r="D51" s="6" t="s">
        <v>6</v>
      </c>
      <c r="E51" s="8" t="str">
        <f t="shared" si="2"/>
        <v>800g-backend-leaf-u29</v>
      </c>
      <c r="G51" s="6" t="s">
        <v>3</v>
      </c>
      <c r="H51" s="7" t="str">
        <f t="shared" si="3"/>
        <v>800g-backend-spine-u44--fabric--800g-backend-leaf-u29</v>
      </c>
      <c r="J51" s="6" t="s">
        <v>4</v>
      </c>
      <c r="K51" s="8" t="str">
        <f t="shared" si="4"/>
        <v>E1/51</v>
      </c>
      <c r="L51" s="8" t="str">
        <f t="shared" si="5"/>
        <v>800g-backend-spine-u44/E1/51</v>
      </c>
      <c r="N51" s="6" t="s">
        <v>2</v>
      </c>
      <c r="O51" s="7" t="str">
        <f t="shared" si="6"/>
        <v>E1/35</v>
      </c>
      <c r="P51" s="8" t="str">
        <f t="shared" si="7"/>
        <v>800g-backend-leaf-u29/E1/35</v>
      </c>
      <c r="S51" s="6" t="s">
        <v>0</v>
      </c>
      <c r="T51" s="8" t="str">
        <f t="shared" si="8"/>
        <v>800g-backend-spine-u44/E1/51----800g-backend-leaf-u29/E1/35</v>
      </c>
    </row>
    <row r="52">
      <c r="A52" s="6" t="s">
        <v>11</v>
      </c>
      <c r="B52" s="8" t="str">
        <f t="shared" si="1"/>
        <v>800g-backend-spine-u44</v>
      </c>
      <c r="D52" s="6" t="s">
        <v>6</v>
      </c>
      <c r="E52" s="8" t="str">
        <f t="shared" si="2"/>
        <v>800g-backend-leaf-u29</v>
      </c>
      <c r="G52" s="6" t="s">
        <v>3</v>
      </c>
      <c r="H52" s="7" t="str">
        <f t="shared" si="3"/>
        <v>800g-backend-spine-u44--fabric--800g-backend-leaf-u29</v>
      </c>
      <c r="J52" s="6" t="s">
        <v>4</v>
      </c>
      <c r="K52" s="8" t="str">
        <f t="shared" si="4"/>
        <v>E1/52</v>
      </c>
      <c r="L52" s="8" t="str">
        <f t="shared" si="5"/>
        <v>800g-backend-spine-u44/E1/52</v>
      </c>
      <c r="N52" s="6" t="s">
        <v>2</v>
      </c>
      <c r="O52" s="7" t="str">
        <f t="shared" si="6"/>
        <v>E1/36</v>
      </c>
      <c r="P52" s="8" t="str">
        <f t="shared" si="7"/>
        <v>800g-backend-leaf-u29/E1/36</v>
      </c>
      <c r="S52" s="6" t="s">
        <v>0</v>
      </c>
      <c r="T52" s="8" t="str">
        <f t="shared" si="8"/>
        <v>800g-backend-spine-u44/E1/52----800g-backend-leaf-u29/E1/36</v>
      </c>
    </row>
    <row r="53">
      <c r="A53" s="6" t="s">
        <v>11</v>
      </c>
      <c r="B53" s="8" t="str">
        <f t="shared" si="1"/>
        <v>800g-backend-spine-u44</v>
      </c>
      <c r="D53" s="6" t="s">
        <v>6</v>
      </c>
      <c r="E53" s="8" t="str">
        <f t="shared" si="2"/>
        <v>800g-backend-leaf-u29</v>
      </c>
      <c r="G53" s="6" t="s">
        <v>3</v>
      </c>
      <c r="H53" s="7" t="str">
        <f t="shared" si="3"/>
        <v>800g-backend-spine-u44--fabric--800g-backend-leaf-u29</v>
      </c>
      <c r="J53" s="6" t="s">
        <v>4</v>
      </c>
      <c r="K53" s="8" t="str">
        <f t="shared" si="4"/>
        <v>E1/53</v>
      </c>
      <c r="L53" s="8" t="str">
        <f t="shared" si="5"/>
        <v>800g-backend-spine-u44/E1/53</v>
      </c>
      <c r="N53" s="6" t="s">
        <v>2</v>
      </c>
      <c r="O53" s="7" t="str">
        <f t="shared" si="6"/>
        <v>E1/37</v>
      </c>
      <c r="P53" s="8" t="str">
        <f t="shared" si="7"/>
        <v>800g-backend-leaf-u29/E1/37</v>
      </c>
      <c r="S53" s="6" t="s">
        <v>0</v>
      </c>
      <c r="T53" s="8" t="str">
        <f t="shared" si="8"/>
        <v>800g-backend-spine-u44/E1/53----800g-backend-leaf-u29/E1/37</v>
      </c>
    </row>
    <row r="54">
      <c r="A54" s="6" t="s">
        <v>11</v>
      </c>
      <c r="B54" s="8" t="str">
        <f t="shared" si="1"/>
        <v>800g-backend-spine-u44</v>
      </c>
      <c r="D54" s="6" t="s">
        <v>6</v>
      </c>
      <c r="E54" s="8" t="str">
        <f t="shared" si="2"/>
        <v>800g-backend-leaf-u29</v>
      </c>
      <c r="G54" s="6" t="s">
        <v>3</v>
      </c>
      <c r="H54" s="7" t="str">
        <f t="shared" si="3"/>
        <v>800g-backend-spine-u44--fabric--800g-backend-leaf-u29</v>
      </c>
      <c r="J54" s="6" t="s">
        <v>4</v>
      </c>
      <c r="K54" s="8" t="str">
        <f t="shared" si="4"/>
        <v>E1/54</v>
      </c>
      <c r="L54" s="8" t="str">
        <f t="shared" si="5"/>
        <v>800g-backend-spine-u44/E1/54</v>
      </c>
      <c r="N54" s="6" t="s">
        <v>2</v>
      </c>
      <c r="O54" s="7" t="str">
        <f t="shared" si="6"/>
        <v>E1/38</v>
      </c>
      <c r="P54" s="8" t="str">
        <f t="shared" si="7"/>
        <v>800g-backend-leaf-u29/E1/38</v>
      </c>
      <c r="S54" s="6" t="s">
        <v>0</v>
      </c>
      <c r="T54" s="8" t="str">
        <f t="shared" si="8"/>
        <v>800g-backend-spine-u44/E1/54----800g-backend-leaf-u29/E1/38</v>
      </c>
    </row>
    <row r="55">
      <c r="A55" s="6" t="s">
        <v>11</v>
      </c>
      <c r="B55" s="8" t="str">
        <f t="shared" si="1"/>
        <v>800g-backend-spine-u44</v>
      </c>
      <c r="D55" s="6" t="s">
        <v>6</v>
      </c>
      <c r="E55" s="8" t="str">
        <f t="shared" si="2"/>
        <v>800g-backend-leaf-u29</v>
      </c>
      <c r="G55" s="6" t="s">
        <v>3</v>
      </c>
      <c r="H55" s="7" t="str">
        <f t="shared" si="3"/>
        <v>800g-backend-spine-u44--fabric--800g-backend-leaf-u29</v>
      </c>
      <c r="J55" s="6" t="s">
        <v>4</v>
      </c>
      <c r="K55" s="8" t="str">
        <f t="shared" si="4"/>
        <v>E1/55</v>
      </c>
      <c r="L55" s="8" t="str">
        <f t="shared" si="5"/>
        <v>800g-backend-spine-u44/E1/55</v>
      </c>
      <c r="N55" s="6" t="s">
        <v>2</v>
      </c>
      <c r="O55" s="7" t="str">
        <f t="shared" si="6"/>
        <v>E1/39</v>
      </c>
      <c r="P55" s="8" t="str">
        <f t="shared" si="7"/>
        <v>800g-backend-leaf-u29/E1/39</v>
      </c>
      <c r="S55" s="6" t="s">
        <v>0</v>
      </c>
      <c r="T55" s="8" t="str">
        <f t="shared" si="8"/>
        <v>800g-backend-spine-u44/E1/55----800g-backend-leaf-u29/E1/39</v>
      </c>
    </row>
    <row r="56">
      <c r="A56" s="6" t="s">
        <v>11</v>
      </c>
      <c r="B56" s="8" t="str">
        <f t="shared" si="1"/>
        <v>800g-backend-spine-u44</v>
      </c>
      <c r="D56" s="6" t="s">
        <v>6</v>
      </c>
      <c r="E56" s="8" t="str">
        <f t="shared" si="2"/>
        <v>800g-backend-leaf-u29</v>
      </c>
      <c r="G56" s="6" t="s">
        <v>3</v>
      </c>
      <c r="H56" s="7" t="str">
        <f t="shared" si="3"/>
        <v>800g-backend-spine-u44--fabric--800g-backend-leaf-u29</v>
      </c>
      <c r="J56" s="6" t="s">
        <v>4</v>
      </c>
      <c r="K56" s="8" t="str">
        <f t="shared" si="4"/>
        <v>E1/56</v>
      </c>
      <c r="L56" s="8" t="str">
        <f t="shared" si="5"/>
        <v>800g-backend-spine-u44/E1/56</v>
      </c>
      <c r="N56" s="6" t="s">
        <v>2</v>
      </c>
      <c r="O56" s="7" t="str">
        <f t="shared" si="6"/>
        <v>E1/40</v>
      </c>
      <c r="P56" s="8" t="str">
        <f t="shared" si="7"/>
        <v>800g-backend-leaf-u29/E1/40</v>
      </c>
      <c r="S56" s="6" t="s">
        <v>0</v>
      </c>
      <c r="T56" s="8" t="str">
        <f t="shared" si="8"/>
        <v>800g-backend-spine-u44/E1/56----800g-backend-leaf-u29/E1/40</v>
      </c>
    </row>
    <row r="57">
      <c r="A57" s="6" t="s">
        <v>11</v>
      </c>
      <c r="B57" s="8" t="str">
        <f t="shared" si="1"/>
        <v>800g-backend-spine-u44</v>
      </c>
      <c r="D57" s="6" t="s">
        <v>6</v>
      </c>
      <c r="E57" s="8" t="str">
        <f t="shared" si="2"/>
        <v>800g-backend-leaf-u29</v>
      </c>
      <c r="G57" s="6" t="s">
        <v>3</v>
      </c>
      <c r="H57" s="7" t="str">
        <f t="shared" si="3"/>
        <v>800g-backend-spine-u44--fabric--800g-backend-leaf-u29</v>
      </c>
      <c r="J57" s="6" t="s">
        <v>4</v>
      </c>
      <c r="K57" s="8" t="str">
        <f t="shared" si="4"/>
        <v>E1/57</v>
      </c>
      <c r="L57" s="8" t="str">
        <f t="shared" si="5"/>
        <v>800g-backend-spine-u44/E1/57</v>
      </c>
      <c r="N57" s="6" t="s">
        <v>2</v>
      </c>
      <c r="O57" s="7" t="str">
        <f t="shared" si="6"/>
        <v>E1/41</v>
      </c>
      <c r="P57" s="8" t="str">
        <f t="shared" si="7"/>
        <v>800g-backend-leaf-u29/E1/41</v>
      </c>
      <c r="S57" s="6" t="s">
        <v>0</v>
      </c>
      <c r="T57" s="8" t="str">
        <f t="shared" si="8"/>
        <v>800g-backend-spine-u44/E1/57----800g-backend-leaf-u29/E1/41</v>
      </c>
    </row>
    <row r="58">
      <c r="A58" s="6" t="s">
        <v>11</v>
      </c>
      <c r="B58" s="8" t="str">
        <f t="shared" si="1"/>
        <v>800g-backend-spine-u44</v>
      </c>
      <c r="D58" s="6" t="s">
        <v>6</v>
      </c>
      <c r="E58" s="8" t="str">
        <f t="shared" si="2"/>
        <v>800g-backend-leaf-u29</v>
      </c>
      <c r="G58" s="6" t="s">
        <v>3</v>
      </c>
      <c r="H58" s="7" t="str">
        <f t="shared" si="3"/>
        <v>800g-backend-spine-u44--fabric--800g-backend-leaf-u29</v>
      </c>
      <c r="J58" s="6" t="s">
        <v>4</v>
      </c>
      <c r="K58" s="8" t="str">
        <f t="shared" si="4"/>
        <v>E1/58</v>
      </c>
      <c r="L58" s="8" t="str">
        <f t="shared" si="5"/>
        <v>800g-backend-spine-u44/E1/58</v>
      </c>
      <c r="N58" s="6" t="s">
        <v>2</v>
      </c>
      <c r="O58" s="7" t="str">
        <f t="shared" si="6"/>
        <v>E1/42</v>
      </c>
      <c r="P58" s="8" t="str">
        <f t="shared" si="7"/>
        <v>800g-backend-leaf-u29/E1/42</v>
      </c>
      <c r="S58" s="6" t="s">
        <v>0</v>
      </c>
      <c r="T58" s="8" t="str">
        <f t="shared" si="8"/>
        <v>800g-backend-spine-u44/E1/58----800g-backend-leaf-u29/E1/42</v>
      </c>
    </row>
    <row r="59">
      <c r="A59" s="6" t="s">
        <v>11</v>
      </c>
      <c r="B59" s="8" t="str">
        <f t="shared" si="1"/>
        <v>800g-backend-spine-u44</v>
      </c>
      <c r="D59" s="6" t="s">
        <v>6</v>
      </c>
      <c r="E59" s="8" t="str">
        <f t="shared" si="2"/>
        <v>800g-backend-leaf-u29</v>
      </c>
      <c r="G59" s="6" t="s">
        <v>3</v>
      </c>
      <c r="H59" s="7" t="str">
        <f t="shared" si="3"/>
        <v>800g-backend-spine-u44--fabric--800g-backend-leaf-u29</v>
      </c>
      <c r="J59" s="6" t="s">
        <v>4</v>
      </c>
      <c r="K59" s="8" t="str">
        <f t="shared" si="4"/>
        <v>E1/59</v>
      </c>
      <c r="L59" s="8" t="str">
        <f t="shared" si="5"/>
        <v>800g-backend-spine-u44/E1/59</v>
      </c>
      <c r="N59" s="6" t="s">
        <v>2</v>
      </c>
      <c r="O59" s="7" t="str">
        <f t="shared" si="6"/>
        <v>E1/43</v>
      </c>
      <c r="P59" s="8" t="str">
        <f t="shared" si="7"/>
        <v>800g-backend-leaf-u29/E1/43</v>
      </c>
      <c r="S59" s="6" t="s">
        <v>0</v>
      </c>
      <c r="T59" s="8" t="str">
        <f t="shared" si="8"/>
        <v>800g-backend-spine-u44/E1/59----800g-backend-leaf-u29/E1/43</v>
      </c>
    </row>
    <row r="60">
      <c r="A60" s="6" t="s">
        <v>11</v>
      </c>
      <c r="B60" s="8" t="str">
        <f t="shared" si="1"/>
        <v>800g-backend-spine-u44</v>
      </c>
      <c r="D60" s="6" t="s">
        <v>6</v>
      </c>
      <c r="E60" s="8" t="str">
        <f t="shared" si="2"/>
        <v>800g-backend-leaf-u29</v>
      </c>
      <c r="G60" s="6" t="s">
        <v>3</v>
      </c>
      <c r="H60" s="7" t="str">
        <f t="shared" si="3"/>
        <v>800g-backend-spine-u44--fabric--800g-backend-leaf-u29</v>
      </c>
      <c r="J60" s="6" t="s">
        <v>4</v>
      </c>
      <c r="K60" s="8" t="str">
        <f t="shared" si="4"/>
        <v>E1/60</v>
      </c>
      <c r="L60" s="8" t="str">
        <f t="shared" si="5"/>
        <v>800g-backend-spine-u44/E1/60</v>
      </c>
      <c r="N60" s="6" t="s">
        <v>2</v>
      </c>
      <c r="O60" s="7" t="str">
        <f t="shared" si="6"/>
        <v>E1/44</v>
      </c>
      <c r="P60" s="8" t="str">
        <f t="shared" si="7"/>
        <v>800g-backend-leaf-u29/E1/44</v>
      </c>
      <c r="S60" s="6" t="s">
        <v>0</v>
      </c>
      <c r="T60" s="8" t="str">
        <f t="shared" si="8"/>
        <v>800g-backend-spine-u44/E1/60----800g-backend-leaf-u29/E1/44</v>
      </c>
    </row>
    <row r="61">
      <c r="A61" s="6" t="s">
        <v>11</v>
      </c>
      <c r="B61" s="8" t="str">
        <f t="shared" si="1"/>
        <v>800g-backend-spine-u44</v>
      </c>
      <c r="D61" s="6" t="s">
        <v>6</v>
      </c>
      <c r="E61" s="8" t="str">
        <f t="shared" si="2"/>
        <v>800g-backend-leaf-u29</v>
      </c>
      <c r="G61" s="6" t="s">
        <v>3</v>
      </c>
      <c r="H61" s="7" t="str">
        <f t="shared" si="3"/>
        <v>800g-backend-spine-u44--fabric--800g-backend-leaf-u29</v>
      </c>
      <c r="J61" s="6" t="s">
        <v>4</v>
      </c>
      <c r="K61" s="8" t="str">
        <f t="shared" si="4"/>
        <v>E1/61</v>
      </c>
      <c r="L61" s="8" t="str">
        <f t="shared" si="5"/>
        <v>800g-backend-spine-u44/E1/61</v>
      </c>
      <c r="N61" s="6" t="s">
        <v>2</v>
      </c>
      <c r="O61" s="7" t="str">
        <f t="shared" si="6"/>
        <v>E1/45</v>
      </c>
      <c r="P61" s="8" t="str">
        <f t="shared" si="7"/>
        <v>800g-backend-leaf-u29/E1/45</v>
      </c>
      <c r="S61" s="6" t="s">
        <v>0</v>
      </c>
      <c r="T61" s="8" t="str">
        <f t="shared" si="8"/>
        <v>800g-backend-spine-u44/E1/61----800g-backend-leaf-u29/E1/45</v>
      </c>
    </row>
    <row r="62">
      <c r="A62" s="6" t="s">
        <v>11</v>
      </c>
      <c r="B62" s="8" t="str">
        <f t="shared" si="1"/>
        <v>800g-backend-spine-u44</v>
      </c>
      <c r="D62" s="6" t="s">
        <v>6</v>
      </c>
      <c r="E62" s="8" t="str">
        <f t="shared" si="2"/>
        <v>800g-backend-leaf-u29</v>
      </c>
      <c r="G62" s="6" t="s">
        <v>3</v>
      </c>
      <c r="H62" s="7" t="str">
        <f t="shared" si="3"/>
        <v>800g-backend-spine-u44--fabric--800g-backend-leaf-u29</v>
      </c>
      <c r="J62" s="6" t="s">
        <v>4</v>
      </c>
      <c r="K62" s="8" t="str">
        <f t="shared" si="4"/>
        <v>E1/62</v>
      </c>
      <c r="L62" s="8" t="str">
        <f t="shared" si="5"/>
        <v>800g-backend-spine-u44/E1/62</v>
      </c>
      <c r="N62" s="6" t="s">
        <v>2</v>
      </c>
      <c r="O62" s="7" t="str">
        <f t="shared" si="6"/>
        <v>E1/46</v>
      </c>
      <c r="P62" s="8" t="str">
        <f t="shared" si="7"/>
        <v>800g-backend-leaf-u29/E1/46</v>
      </c>
      <c r="S62" s="6" t="s">
        <v>0</v>
      </c>
      <c r="T62" s="8" t="str">
        <f t="shared" si="8"/>
        <v>800g-backend-spine-u44/E1/62----800g-backend-leaf-u29/E1/46</v>
      </c>
    </row>
    <row r="63">
      <c r="A63" s="6" t="s">
        <v>11</v>
      </c>
      <c r="B63" s="8" t="str">
        <f t="shared" si="1"/>
        <v>800g-backend-spine-u44</v>
      </c>
      <c r="D63" s="6" t="s">
        <v>6</v>
      </c>
      <c r="E63" s="8" t="str">
        <f t="shared" si="2"/>
        <v>800g-backend-leaf-u29</v>
      </c>
      <c r="G63" s="6" t="s">
        <v>3</v>
      </c>
      <c r="H63" s="7" t="str">
        <f t="shared" si="3"/>
        <v>800g-backend-spine-u44--fabric--800g-backend-leaf-u29</v>
      </c>
      <c r="J63" s="6" t="s">
        <v>4</v>
      </c>
      <c r="K63" s="8" t="str">
        <f t="shared" si="4"/>
        <v>E1/63</v>
      </c>
      <c r="L63" s="8" t="str">
        <f t="shared" si="5"/>
        <v>800g-backend-spine-u44/E1/63</v>
      </c>
      <c r="N63" s="6" t="s">
        <v>2</v>
      </c>
      <c r="O63" s="7" t="str">
        <f t="shared" si="6"/>
        <v>E1/47</v>
      </c>
      <c r="P63" s="8" t="str">
        <f t="shared" si="7"/>
        <v>800g-backend-leaf-u29/E1/47</v>
      </c>
      <c r="S63" s="6" t="s">
        <v>0</v>
      </c>
      <c r="T63" s="8" t="str">
        <f t="shared" si="8"/>
        <v>800g-backend-spine-u44/E1/63----800g-backend-leaf-u29/E1/47</v>
      </c>
    </row>
    <row r="64">
      <c r="A64" s="6" t="s">
        <v>11</v>
      </c>
      <c r="B64" s="8" t="str">
        <f t="shared" si="1"/>
        <v>800g-backend-spine-u44</v>
      </c>
      <c r="D64" s="6" t="s">
        <v>6</v>
      </c>
      <c r="E64" s="8" t="str">
        <f t="shared" si="2"/>
        <v>800g-backend-leaf-u29</v>
      </c>
      <c r="G64" s="6" t="s">
        <v>3</v>
      </c>
      <c r="H64" s="7" t="str">
        <f t="shared" si="3"/>
        <v>800g-backend-spine-u44--fabric--800g-backend-leaf-u29</v>
      </c>
      <c r="J64" s="6" t="s">
        <v>4</v>
      </c>
      <c r="K64" s="8" t="str">
        <f t="shared" si="4"/>
        <v>E1/64</v>
      </c>
      <c r="L64" s="8" t="str">
        <f t="shared" si="5"/>
        <v>800g-backend-spine-u44/E1/64</v>
      </c>
      <c r="N64" s="6" t="s">
        <v>2</v>
      </c>
      <c r="O64" s="7" t="str">
        <f t="shared" si="6"/>
        <v>E1/48</v>
      </c>
      <c r="P64" s="8" t="str">
        <f t="shared" si="7"/>
        <v>800g-backend-leaf-u29/E1/48</v>
      </c>
      <c r="S64" s="6" t="s">
        <v>0</v>
      </c>
      <c r="T64" s="8" t="str">
        <f t="shared" si="8"/>
        <v>800g-backend-spine-u44/E1/64----800g-backend-leaf-u29/E1/48</v>
      </c>
    </row>
    <row r="65">
      <c r="A65" s="6" t="s">
        <v>11</v>
      </c>
      <c r="B65" s="8" t="str">
        <f t="shared" si="1"/>
        <v>800g-backend-spine-u41</v>
      </c>
      <c r="D65" s="6" t="s">
        <v>6</v>
      </c>
      <c r="E65" s="8" t="str">
        <f t="shared" si="2"/>
        <v>800g-backend-leaf-u38</v>
      </c>
      <c r="G65" s="6" t="s">
        <v>3</v>
      </c>
      <c r="H65" s="7" t="str">
        <f t="shared" si="3"/>
        <v>800g-backend-spine-u41--fabric--800g-backend-leaf-u38</v>
      </c>
      <c r="J65" s="6" t="s">
        <v>4</v>
      </c>
      <c r="K65" s="8" t="str">
        <f t="shared" si="4"/>
        <v>E1/1</v>
      </c>
      <c r="L65" s="8" t="str">
        <f t="shared" si="5"/>
        <v>800g-backend-spine-u41/E1/1</v>
      </c>
      <c r="N65" s="6" t="s">
        <v>2</v>
      </c>
      <c r="O65" s="7" t="str">
        <f t="shared" si="6"/>
        <v>E1/49</v>
      </c>
      <c r="P65" s="8" t="str">
        <f t="shared" si="7"/>
        <v>800g-backend-leaf-u38/E1/49</v>
      </c>
      <c r="S65" s="6" t="s">
        <v>0</v>
      </c>
      <c r="T65" s="8" t="str">
        <f t="shared" si="8"/>
        <v>800g-backend-spine-u41/E1/1----800g-backend-leaf-u38/E1/49</v>
      </c>
    </row>
    <row r="66">
      <c r="A66" s="6" t="s">
        <v>11</v>
      </c>
      <c r="B66" s="8" t="str">
        <f t="shared" si="1"/>
        <v>800g-backend-spine-u41</v>
      </c>
      <c r="D66" s="6" t="s">
        <v>6</v>
      </c>
      <c r="E66" s="8" t="str">
        <f t="shared" si="2"/>
        <v>800g-backend-leaf-u38</v>
      </c>
      <c r="G66" s="6" t="s">
        <v>3</v>
      </c>
      <c r="H66" s="7" t="str">
        <f t="shared" si="3"/>
        <v>800g-backend-spine-u41--fabric--800g-backend-leaf-u38</v>
      </c>
      <c r="J66" s="6" t="s">
        <v>4</v>
      </c>
      <c r="K66" s="8" t="str">
        <f t="shared" si="4"/>
        <v>E1/2</v>
      </c>
      <c r="L66" s="8" t="str">
        <f t="shared" si="5"/>
        <v>800g-backend-spine-u41/E1/2</v>
      </c>
      <c r="N66" s="6" t="s">
        <v>2</v>
      </c>
      <c r="O66" s="7" t="str">
        <f t="shared" si="6"/>
        <v>E1/50</v>
      </c>
      <c r="P66" s="8" t="str">
        <f t="shared" si="7"/>
        <v>800g-backend-leaf-u38/E1/50</v>
      </c>
      <c r="S66" s="6" t="s">
        <v>0</v>
      </c>
      <c r="T66" s="8" t="str">
        <f t="shared" si="8"/>
        <v>800g-backend-spine-u41/E1/2----800g-backend-leaf-u38/E1/50</v>
      </c>
    </row>
    <row r="67">
      <c r="A67" s="6" t="s">
        <v>11</v>
      </c>
      <c r="B67" s="8" t="str">
        <f t="shared" si="1"/>
        <v>800g-backend-spine-u41</v>
      </c>
      <c r="D67" s="6" t="s">
        <v>6</v>
      </c>
      <c r="E67" s="8" t="str">
        <f t="shared" si="2"/>
        <v>800g-backend-leaf-u38</v>
      </c>
      <c r="G67" s="6" t="s">
        <v>3</v>
      </c>
      <c r="H67" s="7" t="str">
        <f t="shared" si="3"/>
        <v>800g-backend-spine-u41--fabric--800g-backend-leaf-u38</v>
      </c>
      <c r="J67" s="6" t="s">
        <v>4</v>
      </c>
      <c r="K67" s="8" t="str">
        <f t="shared" si="4"/>
        <v>E1/3</v>
      </c>
      <c r="L67" s="8" t="str">
        <f t="shared" si="5"/>
        <v>800g-backend-spine-u41/E1/3</v>
      </c>
      <c r="N67" s="6" t="s">
        <v>2</v>
      </c>
      <c r="O67" s="7" t="str">
        <f t="shared" si="6"/>
        <v>E1/51</v>
      </c>
      <c r="P67" s="8" t="str">
        <f t="shared" si="7"/>
        <v>800g-backend-leaf-u38/E1/51</v>
      </c>
      <c r="S67" s="6" t="s">
        <v>0</v>
      </c>
      <c r="T67" s="8" t="str">
        <f t="shared" si="8"/>
        <v>800g-backend-spine-u41/E1/3----800g-backend-leaf-u38/E1/51</v>
      </c>
    </row>
    <row r="68">
      <c r="A68" s="6" t="s">
        <v>11</v>
      </c>
      <c r="B68" s="8" t="str">
        <f t="shared" si="1"/>
        <v>800g-backend-spine-u41</v>
      </c>
      <c r="D68" s="6" t="s">
        <v>6</v>
      </c>
      <c r="E68" s="8" t="str">
        <f t="shared" si="2"/>
        <v>800g-backend-leaf-u38</v>
      </c>
      <c r="G68" s="6" t="s">
        <v>3</v>
      </c>
      <c r="H68" s="7" t="str">
        <f t="shared" si="3"/>
        <v>800g-backend-spine-u41--fabric--800g-backend-leaf-u38</v>
      </c>
      <c r="J68" s="6" t="s">
        <v>4</v>
      </c>
      <c r="K68" s="8" t="str">
        <f t="shared" si="4"/>
        <v>E1/4</v>
      </c>
      <c r="L68" s="8" t="str">
        <f t="shared" si="5"/>
        <v>800g-backend-spine-u41/E1/4</v>
      </c>
      <c r="N68" s="6" t="s">
        <v>2</v>
      </c>
      <c r="O68" s="7" t="str">
        <f t="shared" si="6"/>
        <v>E1/52</v>
      </c>
      <c r="P68" s="8" t="str">
        <f t="shared" si="7"/>
        <v>800g-backend-leaf-u38/E1/52</v>
      </c>
      <c r="S68" s="6" t="s">
        <v>0</v>
      </c>
      <c r="T68" s="8" t="str">
        <f t="shared" si="8"/>
        <v>800g-backend-spine-u41/E1/4----800g-backend-leaf-u38/E1/52</v>
      </c>
    </row>
    <row r="69">
      <c r="A69" s="6" t="s">
        <v>11</v>
      </c>
      <c r="B69" s="8" t="str">
        <f t="shared" si="1"/>
        <v>800g-backend-spine-u41</v>
      </c>
      <c r="D69" s="6" t="s">
        <v>6</v>
      </c>
      <c r="E69" s="8" t="str">
        <f t="shared" si="2"/>
        <v>800g-backend-leaf-u38</v>
      </c>
      <c r="G69" s="6" t="s">
        <v>3</v>
      </c>
      <c r="H69" s="7" t="str">
        <f t="shared" si="3"/>
        <v>800g-backend-spine-u41--fabric--800g-backend-leaf-u38</v>
      </c>
      <c r="J69" s="6" t="s">
        <v>4</v>
      </c>
      <c r="K69" s="8" t="str">
        <f t="shared" si="4"/>
        <v>E1/5</v>
      </c>
      <c r="L69" s="8" t="str">
        <f t="shared" si="5"/>
        <v>800g-backend-spine-u41/E1/5</v>
      </c>
      <c r="N69" s="6" t="s">
        <v>2</v>
      </c>
      <c r="O69" s="7" t="str">
        <f t="shared" si="6"/>
        <v>E1/53</v>
      </c>
      <c r="P69" s="8" t="str">
        <f t="shared" si="7"/>
        <v>800g-backend-leaf-u38/E1/53</v>
      </c>
      <c r="S69" s="6" t="s">
        <v>0</v>
      </c>
      <c r="T69" s="8" t="str">
        <f t="shared" si="8"/>
        <v>800g-backend-spine-u41/E1/5----800g-backend-leaf-u38/E1/53</v>
      </c>
    </row>
    <row r="70">
      <c r="A70" s="6" t="s">
        <v>11</v>
      </c>
      <c r="B70" s="8" t="str">
        <f t="shared" si="1"/>
        <v>800g-backend-spine-u41</v>
      </c>
      <c r="D70" s="6" t="s">
        <v>6</v>
      </c>
      <c r="E70" s="8" t="str">
        <f t="shared" si="2"/>
        <v>800g-backend-leaf-u38</v>
      </c>
      <c r="G70" s="6" t="s">
        <v>3</v>
      </c>
      <c r="H70" s="7" t="str">
        <f t="shared" si="3"/>
        <v>800g-backend-spine-u41--fabric--800g-backend-leaf-u38</v>
      </c>
      <c r="J70" s="6" t="s">
        <v>4</v>
      </c>
      <c r="K70" s="8" t="str">
        <f t="shared" si="4"/>
        <v>E1/6</v>
      </c>
      <c r="L70" s="8" t="str">
        <f t="shared" si="5"/>
        <v>800g-backend-spine-u41/E1/6</v>
      </c>
      <c r="N70" s="6" t="s">
        <v>2</v>
      </c>
      <c r="O70" s="7" t="str">
        <f t="shared" si="6"/>
        <v>E1/54</v>
      </c>
      <c r="P70" s="8" t="str">
        <f t="shared" si="7"/>
        <v>800g-backend-leaf-u38/E1/54</v>
      </c>
      <c r="S70" s="6" t="s">
        <v>0</v>
      </c>
      <c r="T70" s="8" t="str">
        <f t="shared" si="8"/>
        <v>800g-backend-spine-u41/E1/6----800g-backend-leaf-u38/E1/54</v>
      </c>
    </row>
    <row r="71">
      <c r="A71" s="6" t="s">
        <v>11</v>
      </c>
      <c r="B71" s="8" t="str">
        <f t="shared" si="1"/>
        <v>800g-backend-spine-u41</v>
      </c>
      <c r="D71" s="6" t="s">
        <v>6</v>
      </c>
      <c r="E71" s="8" t="str">
        <f t="shared" si="2"/>
        <v>800g-backend-leaf-u38</v>
      </c>
      <c r="G71" s="6" t="s">
        <v>3</v>
      </c>
      <c r="H71" s="7" t="str">
        <f t="shared" si="3"/>
        <v>800g-backend-spine-u41--fabric--800g-backend-leaf-u38</v>
      </c>
      <c r="J71" s="6" t="s">
        <v>4</v>
      </c>
      <c r="K71" s="8" t="str">
        <f t="shared" si="4"/>
        <v>E1/7</v>
      </c>
      <c r="L71" s="8" t="str">
        <f t="shared" si="5"/>
        <v>800g-backend-spine-u41/E1/7</v>
      </c>
      <c r="N71" s="6" t="s">
        <v>2</v>
      </c>
      <c r="O71" s="7" t="str">
        <f t="shared" si="6"/>
        <v>E1/55</v>
      </c>
      <c r="P71" s="8" t="str">
        <f t="shared" si="7"/>
        <v>800g-backend-leaf-u38/E1/55</v>
      </c>
      <c r="S71" s="6" t="s">
        <v>0</v>
      </c>
      <c r="T71" s="8" t="str">
        <f t="shared" si="8"/>
        <v>800g-backend-spine-u41/E1/7----800g-backend-leaf-u38/E1/55</v>
      </c>
    </row>
    <row r="72">
      <c r="A72" s="6" t="s">
        <v>11</v>
      </c>
      <c r="B72" s="8" t="str">
        <f t="shared" si="1"/>
        <v>800g-backend-spine-u41</v>
      </c>
      <c r="D72" s="6" t="s">
        <v>6</v>
      </c>
      <c r="E72" s="8" t="str">
        <f t="shared" si="2"/>
        <v>800g-backend-leaf-u38</v>
      </c>
      <c r="G72" s="6" t="s">
        <v>3</v>
      </c>
      <c r="H72" s="7" t="str">
        <f t="shared" si="3"/>
        <v>800g-backend-spine-u41--fabric--800g-backend-leaf-u38</v>
      </c>
      <c r="J72" s="6" t="s">
        <v>4</v>
      </c>
      <c r="K72" s="8" t="str">
        <f t="shared" si="4"/>
        <v>E1/8</v>
      </c>
      <c r="L72" s="8" t="str">
        <f t="shared" si="5"/>
        <v>800g-backend-spine-u41/E1/8</v>
      </c>
      <c r="N72" s="6" t="s">
        <v>2</v>
      </c>
      <c r="O72" s="7" t="str">
        <f t="shared" si="6"/>
        <v>E1/56</v>
      </c>
      <c r="P72" s="8" t="str">
        <f t="shared" si="7"/>
        <v>800g-backend-leaf-u38/E1/56</v>
      </c>
      <c r="S72" s="6" t="s">
        <v>0</v>
      </c>
      <c r="T72" s="8" t="str">
        <f t="shared" si="8"/>
        <v>800g-backend-spine-u41/E1/8----800g-backend-leaf-u38/E1/56</v>
      </c>
    </row>
    <row r="73">
      <c r="A73" s="6" t="s">
        <v>11</v>
      </c>
      <c r="B73" s="8" t="str">
        <f t="shared" si="1"/>
        <v>800g-backend-spine-u41</v>
      </c>
      <c r="D73" s="6" t="s">
        <v>6</v>
      </c>
      <c r="E73" s="8" t="str">
        <f t="shared" si="2"/>
        <v>800g-backend-leaf-u38</v>
      </c>
      <c r="G73" s="6" t="s">
        <v>3</v>
      </c>
      <c r="H73" s="7" t="str">
        <f t="shared" si="3"/>
        <v>800g-backend-spine-u41--fabric--800g-backend-leaf-u38</v>
      </c>
      <c r="J73" s="6" t="s">
        <v>4</v>
      </c>
      <c r="K73" s="8" t="str">
        <f t="shared" si="4"/>
        <v>E1/9</v>
      </c>
      <c r="L73" s="8" t="str">
        <f t="shared" si="5"/>
        <v>800g-backend-spine-u41/E1/9</v>
      </c>
      <c r="N73" s="6" t="s">
        <v>2</v>
      </c>
      <c r="O73" s="7" t="str">
        <f t="shared" si="6"/>
        <v>E1/57</v>
      </c>
      <c r="P73" s="8" t="str">
        <f t="shared" si="7"/>
        <v>800g-backend-leaf-u38/E1/57</v>
      </c>
      <c r="S73" s="6" t="s">
        <v>0</v>
      </c>
      <c r="T73" s="8" t="str">
        <f t="shared" si="8"/>
        <v>800g-backend-spine-u41/E1/9----800g-backend-leaf-u38/E1/57</v>
      </c>
    </row>
    <row r="74">
      <c r="A74" s="6" t="s">
        <v>11</v>
      </c>
      <c r="B74" s="8" t="str">
        <f t="shared" si="1"/>
        <v>800g-backend-spine-u41</v>
      </c>
      <c r="D74" s="6" t="s">
        <v>6</v>
      </c>
      <c r="E74" s="8" t="str">
        <f t="shared" si="2"/>
        <v>800g-backend-leaf-u38</v>
      </c>
      <c r="G74" s="6" t="s">
        <v>3</v>
      </c>
      <c r="H74" s="7" t="str">
        <f t="shared" si="3"/>
        <v>800g-backend-spine-u41--fabric--800g-backend-leaf-u38</v>
      </c>
      <c r="J74" s="6" t="s">
        <v>4</v>
      </c>
      <c r="K74" s="8" t="str">
        <f t="shared" si="4"/>
        <v>E1/10</v>
      </c>
      <c r="L74" s="8" t="str">
        <f t="shared" si="5"/>
        <v>800g-backend-spine-u41/E1/10</v>
      </c>
      <c r="N74" s="6" t="s">
        <v>2</v>
      </c>
      <c r="O74" s="7" t="str">
        <f t="shared" si="6"/>
        <v>E1/58</v>
      </c>
      <c r="P74" s="8" t="str">
        <f t="shared" si="7"/>
        <v>800g-backend-leaf-u38/E1/58</v>
      </c>
      <c r="S74" s="6" t="s">
        <v>0</v>
      </c>
      <c r="T74" s="8" t="str">
        <f t="shared" si="8"/>
        <v>800g-backend-spine-u41/E1/10----800g-backend-leaf-u38/E1/58</v>
      </c>
    </row>
    <row r="75">
      <c r="A75" s="6" t="s">
        <v>11</v>
      </c>
      <c r="B75" s="8" t="str">
        <f t="shared" si="1"/>
        <v>800g-backend-spine-u41</v>
      </c>
      <c r="D75" s="6" t="s">
        <v>6</v>
      </c>
      <c r="E75" s="8" t="str">
        <f t="shared" si="2"/>
        <v>800g-backend-leaf-u38</v>
      </c>
      <c r="G75" s="6" t="s">
        <v>3</v>
      </c>
      <c r="H75" s="7" t="str">
        <f t="shared" si="3"/>
        <v>800g-backend-spine-u41--fabric--800g-backend-leaf-u38</v>
      </c>
      <c r="J75" s="6" t="s">
        <v>4</v>
      </c>
      <c r="K75" s="8" t="str">
        <f t="shared" si="4"/>
        <v>E1/11</v>
      </c>
      <c r="L75" s="8" t="str">
        <f t="shared" si="5"/>
        <v>800g-backend-spine-u41/E1/11</v>
      </c>
      <c r="N75" s="6" t="s">
        <v>2</v>
      </c>
      <c r="O75" s="7" t="str">
        <f t="shared" si="6"/>
        <v>E1/59</v>
      </c>
      <c r="P75" s="8" t="str">
        <f t="shared" si="7"/>
        <v>800g-backend-leaf-u38/E1/59</v>
      </c>
      <c r="S75" s="6" t="s">
        <v>0</v>
      </c>
      <c r="T75" s="8" t="str">
        <f t="shared" si="8"/>
        <v>800g-backend-spine-u41/E1/11----800g-backend-leaf-u38/E1/59</v>
      </c>
    </row>
    <row r="76">
      <c r="A76" s="6" t="s">
        <v>11</v>
      </c>
      <c r="B76" s="8" t="str">
        <f t="shared" si="1"/>
        <v>800g-backend-spine-u41</v>
      </c>
      <c r="D76" s="6" t="s">
        <v>6</v>
      </c>
      <c r="E76" s="8" t="str">
        <f t="shared" si="2"/>
        <v>800g-backend-leaf-u38</v>
      </c>
      <c r="G76" s="6" t="s">
        <v>3</v>
      </c>
      <c r="H76" s="7" t="str">
        <f t="shared" si="3"/>
        <v>800g-backend-spine-u41--fabric--800g-backend-leaf-u38</v>
      </c>
      <c r="J76" s="6" t="s">
        <v>4</v>
      </c>
      <c r="K76" s="8" t="str">
        <f t="shared" si="4"/>
        <v>E1/12</v>
      </c>
      <c r="L76" s="8" t="str">
        <f t="shared" si="5"/>
        <v>800g-backend-spine-u41/E1/12</v>
      </c>
      <c r="N76" s="6" t="s">
        <v>2</v>
      </c>
      <c r="O76" s="7" t="str">
        <f t="shared" si="6"/>
        <v>E1/60</v>
      </c>
      <c r="P76" s="8" t="str">
        <f t="shared" si="7"/>
        <v>800g-backend-leaf-u38/E1/60</v>
      </c>
      <c r="S76" s="6" t="s">
        <v>0</v>
      </c>
      <c r="T76" s="8" t="str">
        <f t="shared" si="8"/>
        <v>800g-backend-spine-u41/E1/12----800g-backend-leaf-u38/E1/60</v>
      </c>
    </row>
    <row r="77">
      <c r="A77" s="6" t="s">
        <v>11</v>
      </c>
      <c r="B77" s="8" t="str">
        <f t="shared" si="1"/>
        <v>800g-backend-spine-u41</v>
      </c>
      <c r="D77" s="6" t="s">
        <v>6</v>
      </c>
      <c r="E77" s="8" t="str">
        <f t="shared" si="2"/>
        <v>800g-backend-leaf-u38</v>
      </c>
      <c r="G77" s="6" t="s">
        <v>3</v>
      </c>
      <c r="H77" s="7" t="str">
        <f t="shared" si="3"/>
        <v>800g-backend-spine-u41--fabric--800g-backend-leaf-u38</v>
      </c>
      <c r="J77" s="6" t="s">
        <v>4</v>
      </c>
      <c r="K77" s="8" t="str">
        <f t="shared" si="4"/>
        <v>E1/13</v>
      </c>
      <c r="L77" s="8" t="str">
        <f t="shared" si="5"/>
        <v>800g-backend-spine-u41/E1/13</v>
      </c>
      <c r="N77" s="6" t="s">
        <v>2</v>
      </c>
      <c r="O77" s="7" t="str">
        <f t="shared" si="6"/>
        <v>E1/61</v>
      </c>
      <c r="P77" s="8" t="str">
        <f t="shared" si="7"/>
        <v>800g-backend-leaf-u38/E1/61</v>
      </c>
      <c r="S77" s="6" t="s">
        <v>0</v>
      </c>
      <c r="T77" s="8" t="str">
        <f t="shared" si="8"/>
        <v>800g-backend-spine-u41/E1/13----800g-backend-leaf-u38/E1/61</v>
      </c>
    </row>
    <row r="78">
      <c r="A78" s="6" t="s">
        <v>11</v>
      </c>
      <c r="B78" s="8" t="str">
        <f t="shared" si="1"/>
        <v>800g-backend-spine-u41</v>
      </c>
      <c r="D78" s="6" t="s">
        <v>6</v>
      </c>
      <c r="E78" s="8" t="str">
        <f t="shared" si="2"/>
        <v>800g-backend-leaf-u38</v>
      </c>
      <c r="G78" s="6" t="s">
        <v>3</v>
      </c>
      <c r="H78" s="7" t="str">
        <f t="shared" si="3"/>
        <v>800g-backend-spine-u41--fabric--800g-backend-leaf-u38</v>
      </c>
      <c r="J78" s="6" t="s">
        <v>4</v>
      </c>
      <c r="K78" s="8" t="str">
        <f t="shared" si="4"/>
        <v>E1/14</v>
      </c>
      <c r="L78" s="8" t="str">
        <f t="shared" si="5"/>
        <v>800g-backend-spine-u41/E1/14</v>
      </c>
      <c r="N78" s="6" t="s">
        <v>2</v>
      </c>
      <c r="O78" s="7" t="str">
        <f t="shared" si="6"/>
        <v>E1/62</v>
      </c>
      <c r="P78" s="8" t="str">
        <f t="shared" si="7"/>
        <v>800g-backend-leaf-u38/E1/62</v>
      </c>
      <c r="S78" s="6" t="s">
        <v>0</v>
      </c>
      <c r="T78" s="8" t="str">
        <f t="shared" si="8"/>
        <v>800g-backend-spine-u41/E1/14----800g-backend-leaf-u38/E1/62</v>
      </c>
    </row>
    <row r="79">
      <c r="A79" s="6" t="s">
        <v>11</v>
      </c>
      <c r="B79" s="8" t="str">
        <f t="shared" si="1"/>
        <v>800g-backend-spine-u41</v>
      </c>
      <c r="D79" s="6" t="s">
        <v>6</v>
      </c>
      <c r="E79" s="8" t="str">
        <f t="shared" si="2"/>
        <v>800g-backend-leaf-u38</v>
      </c>
      <c r="G79" s="6" t="s">
        <v>3</v>
      </c>
      <c r="H79" s="7" t="str">
        <f t="shared" si="3"/>
        <v>800g-backend-spine-u41--fabric--800g-backend-leaf-u38</v>
      </c>
      <c r="J79" s="6" t="s">
        <v>4</v>
      </c>
      <c r="K79" s="8" t="str">
        <f t="shared" si="4"/>
        <v>E1/15</v>
      </c>
      <c r="L79" s="8" t="str">
        <f t="shared" si="5"/>
        <v>800g-backend-spine-u41/E1/15</v>
      </c>
      <c r="N79" s="6" t="s">
        <v>2</v>
      </c>
      <c r="O79" s="7" t="str">
        <f t="shared" si="6"/>
        <v>E1/63</v>
      </c>
      <c r="P79" s="8" t="str">
        <f t="shared" si="7"/>
        <v>800g-backend-leaf-u38/E1/63</v>
      </c>
      <c r="S79" s="6" t="s">
        <v>0</v>
      </c>
      <c r="T79" s="8" t="str">
        <f t="shared" si="8"/>
        <v>800g-backend-spine-u41/E1/15----800g-backend-leaf-u38/E1/63</v>
      </c>
    </row>
    <row r="80">
      <c r="A80" s="6" t="s">
        <v>11</v>
      </c>
      <c r="B80" s="8" t="str">
        <f t="shared" si="1"/>
        <v>800g-backend-spine-u41</v>
      </c>
      <c r="D80" s="6" t="s">
        <v>6</v>
      </c>
      <c r="E80" s="8" t="str">
        <f t="shared" si="2"/>
        <v>800g-backend-leaf-u38</v>
      </c>
      <c r="G80" s="6" t="s">
        <v>3</v>
      </c>
      <c r="H80" s="7" t="str">
        <f t="shared" si="3"/>
        <v>800g-backend-spine-u41--fabric--800g-backend-leaf-u38</v>
      </c>
      <c r="J80" s="6" t="s">
        <v>4</v>
      </c>
      <c r="K80" s="8" t="str">
        <f t="shared" si="4"/>
        <v>E1/16</v>
      </c>
      <c r="L80" s="8" t="str">
        <f t="shared" si="5"/>
        <v>800g-backend-spine-u41/E1/16</v>
      </c>
      <c r="N80" s="6" t="s">
        <v>2</v>
      </c>
      <c r="O80" s="7" t="str">
        <f t="shared" si="6"/>
        <v>E1/64</v>
      </c>
      <c r="P80" s="8" t="str">
        <f t="shared" si="7"/>
        <v>800g-backend-leaf-u38/E1/64</v>
      </c>
      <c r="S80" s="6" t="s">
        <v>0</v>
      </c>
      <c r="T80" s="8" t="str">
        <f t="shared" si="8"/>
        <v>800g-backend-spine-u41/E1/16----800g-backend-leaf-u38/E1/64</v>
      </c>
    </row>
    <row r="81">
      <c r="A81" s="6" t="s">
        <v>11</v>
      </c>
      <c r="B81" s="8" t="str">
        <f t="shared" si="1"/>
        <v>800g-backend-spine-u41</v>
      </c>
      <c r="D81" s="6" t="s">
        <v>6</v>
      </c>
      <c r="E81" s="8" t="str">
        <f t="shared" si="2"/>
        <v>800g-backend-leaf-u35</v>
      </c>
      <c r="G81" s="6" t="s">
        <v>3</v>
      </c>
      <c r="H81" s="7" t="str">
        <f t="shared" si="3"/>
        <v>800g-backend-spine-u41--fabric--800g-backend-leaf-u35</v>
      </c>
      <c r="J81" s="6" t="s">
        <v>4</v>
      </c>
      <c r="K81" s="8" t="str">
        <f t="shared" si="4"/>
        <v>E1/17</v>
      </c>
      <c r="L81" s="8" t="str">
        <f t="shared" si="5"/>
        <v>800g-backend-spine-u41/E1/17</v>
      </c>
      <c r="N81" s="6" t="s">
        <v>2</v>
      </c>
      <c r="O81" s="7" t="str">
        <f t="shared" si="6"/>
        <v>E1/49</v>
      </c>
      <c r="P81" s="8" t="str">
        <f t="shared" si="7"/>
        <v>800g-backend-leaf-u35/E1/49</v>
      </c>
      <c r="S81" s="6" t="s">
        <v>0</v>
      </c>
      <c r="T81" s="8" t="str">
        <f t="shared" si="8"/>
        <v>800g-backend-spine-u41/E1/17----800g-backend-leaf-u35/E1/49</v>
      </c>
    </row>
    <row r="82">
      <c r="A82" s="6" t="s">
        <v>11</v>
      </c>
      <c r="B82" s="8" t="str">
        <f t="shared" si="1"/>
        <v>800g-backend-spine-u41</v>
      </c>
      <c r="D82" s="6" t="s">
        <v>6</v>
      </c>
      <c r="E82" s="8" t="str">
        <f t="shared" si="2"/>
        <v>800g-backend-leaf-u35</v>
      </c>
      <c r="G82" s="6" t="s">
        <v>3</v>
      </c>
      <c r="H82" s="7" t="str">
        <f t="shared" si="3"/>
        <v>800g-backend-spine-u41--fabric--800g-backend-leaf-u35</v>
      </c>
      <c r="J82" s="6" t="s">
        <v>4</v>
      </c>
      <c r="K82" s="8" t="str">
        <f t="shared" si="4"/>
        <v>E1/18</v>
      </c>
      <c r="L82" s="8" t="str">
        <f t="shared" si="5"/>
        <v>800g-backend-spine-u41/E1/18</v>
      </c>
      <c r="N82" s="6" t="s">
        <v>2</v>
      </c>
      <c r="O82" s="7" t="str">
        <f t="shared" si="6"/>
        <v>E1/50</v>
      </c>
      <c r="P82" s="8" t="str">
        <f t="shared" si="7"/>
        <v>800g-backend-leaf-u35/E1/50</v>
      </c>
      <c r="S82" s="6" t="s">
        <v>0</v>
      </c>
      <c r="T82" s="8" t="str">
        <f t="shared" si="8"/>
        <v>800g-backend-spine-u41/E1/18----800g-backend-leaf-u35/E1/50</v>
      </c>
    </row>
    <row r="83">
      <c r="A83" s="6" t="s">
        <v>11</v>
      </c>
      <c r="B83" s="8" t="str">
        <f t="shared" si="1"/>
        <v>800g-backend-spine-u41</v>
      </c>
      <c r="D83" s="6" t="s">
        <v>6</v>
      </c>
      <c r="E83" s="8" t="str">
        <f t="shared" si="2"/>
        <v>800g-backend-leaf-u35</v>
      </c>
      <c r="G83" s="6" t="s">
        <v>3</v>
      </c>
      <c r="H83" s="7" t="str">
        <f t="shared" si="3"/>
        <v>800g-backend-spine-u41--fabric--800g-backend-leaf-u35</v>
      </c>
      <c r="J83" s="6" t="s">
        <v>4</v>
      </c>
      <c r="K83" s="8" t="str">
        <f t="shared" si="4"/>
        <v>E1/19</v>
      </c>
      <c r="L83" s="8" t="str">
        <f t="shared" si="5"/>
        <v>800g-backend-spine-u41/E1/19</v>
      </c>
      <c r="N83" s="6" t="s">
        <v>2</v>
      </c>
      <c r="O83" s="7" t="str">
        <f t="shared" si="6"/>
        <v>E1/51</v>
      </c>
      <c r="P83" s="8" t="str">
        <f t="shared" si="7"/>
        <v>800g-backend-leaf-u35/E1/51</v>
      </c>
      <c r="S83" s="6" t="s">
        <v>0</v>
      </c>
      <c r="T83" s="8" t="str">
        <f t="shared" si="8"/>
        <v>800g-backend-spine-u41/E1/19----800g-backend-leaf-u35/E1/51</v>
      </c>
    </row>
    <row r="84">
      <c r="A84" s="6" t="s">
        <v>11</v>
      </c>
      <c r="B84" s="8" t="str">
        <f t="shared" si="1"/>
        <v>800g-backend-spine-u41</v>
      </c>
      <c r="D84" s="6" t="s">
        <v>6</v>
      </c>
      <c r="E84" s="8" t="str">
        <f t="shared" si="2"/>
        <v>800g-backend-leaf-u35</v>
      </c>
      <c r="G84" s="6" t="s">
        <v>3</v>
      </c>
      <c r="H84" s="7" t="str">
        <f t="shared" si="3"/>
        <v>800g-backend-spine-u41--fabric--800g-backend-leaf-u35</v>
      </c>
      <c r="J84" s="6" t="s">
        <v>4</v>
      </c>
      <c r="K84" s="8" t="str">
        <f t="shared" si="4"/>
        <v>E1/20</v>
      </c>
      <c r="L84" s="8" t="str">
        <f t="shared" si="5"/>
        <v>800g-backend-spine-u41/E1/20</v>
      </c>
      <c r="N84" s="6" t="s">
        <v>2</v>
      </c>
      <c r="O84" s="7" t="str">
        <f t="shared" si="6"/>
        <v>E1/52</v>
      </c>
      <c r="P84" s="8" t="str">
        <f t="shared" si="7"/>
        <v>800g-backend-leaf-u35/E1/52</v>
      </c>
      <c r="S84" s="6" t="s">
        <v>0</v>
      </c>
      <c r="T84" s="8" t="str">
        <f t="shared" si="8"/>
        <v>800g-backend-spine-u41/E1/20----800g-backend-leaf-u35/E1/52</v>
      </c>
    </row>
    <row r="85">
      <c r="A85" s="6" t="s">
        <v>11</v>
      </c>
      <c r="B85" s="8" t="str">
        <f t="shared" si="1"/>
        <v>800g-backend-spine-u41</v>
      </c>
      <c r="D85" s="6" t="s">
        <v>6</v>
      </c>
      <c r="E85" s="8" t="str">
        <f t="shared" si="2"/>
        <v>800g-backend-leaf-u35</v>
      </c>
      <c r="G85" s="6" t="s">
        <v>3</v>
      </c>
      <c r="H85" s="7" t="str">
        <f t="shared" si="3"/>
        <v>800g-backend-spine-u41--fabric--800g-backend-leaf-u35</v>
      </c>
      <c r="J85" s="6" t="s">
        <v>4</v>
      </c>
      <c r="K85" s="8" t="str">
        <f t="shared" si="4"/>
        <v>E1/21</v>
      </c>
      <c r="L85" s="8" t="str">
        <f t="shared" si="5"/>
        <v>800g-backend-spine-u41/E1/21</v>
      </c>
      <c r="N85" s="6" t="s">
        <v>2</v>
      </c>
      <c r="O85" s="7" t="str">
        <f t="shared" si="6"/>
        <v>E1/53</v>
      </c>
      <c r="P85" s="8" t="str">
        <f t="shared" si="7"/>
        <v>800g-backend-leaf-u35/E1/53</v>
      </c>
      <c r="S85" s="6" t="s">
        <v>0</v>
      </c>
      <c r="T85" s="8" t="str">
        <f t="shared" si="8"/>
        <v>800g-backend-spine-u41/E1/21----800g-backend-leaf-u35/E1/53</v>
      </c>
    </row>
    <row r="86">
      <c r="A86" s="6" t="s">
        <v>11</v>
      </c>
      <c r="B86" s="8" t="str">
        <f t="shared" si="1"/>
        <v>800g-backend-spine-u41</v>
      </c>
      <c r="D86" s="6" t="s">
        <v>6</v>
      </c>
      <c r="E86" s="8" t="str">
        <f t="shared" si="2"/>
        <v>800g-backend-leaf-u35</v>
      </c>
      <c r="G86" s="6" t="s">
        <v>3</v>
      </c>
      <c r="H86" s="7" t="str">
        <f t="shared" si="3"/>
        <v>800g-backend-spine-u41--fabric--800g-backend-leaf-u35</v>
      </c>
      <c r="J86" s="6" t="s">
        <v>4</v>
      </c>
      <c r="K86" s="8" t="str">
        <f t="shared" si="4"/>
        <v>E1/22</v>
      </c>
      <c r="L86" s="8" t="str">
        <f t="shared" si="5"/>
        <v>800g-backend-spine-u41/E1/22</v>
      </c>
      <c r="N86" s="6" t="s">
        <v>2</v>
      </c>
      <c r="O86" s="7" t="str">
        <f t="shared" si="6"/>
        <v>E1/54</v>
      </c>
      <c r="P86" s="8" t="str">
        <f t="shared" si="7"/>
        <v>800g-backend-leaf-u35/E1/54</v>
      </c>
      <c r="S86" s="6" t="s">
        <v>0</v>
      </c>
      <c r="T86" s="8" t="str">
        <f t="shared" si="8"/>
        <v>800g-backend-spine-u41/E1/22----800g-backend-leaf-u35/E1/54</v>
      </c>
    </row>
    <row r="87">
      <c r="A87" s="6" t="s">
        <v>11</v>
      </c>
      <c r="B87" s="8" t="str">
        <f t="shared" si="1"/>
        <v>800g-backend-spine-u41</v>
      </c>
      <c r="D87" s="6" t="s">
        <v>6</v>
      </c>
      <c r="E87" s="8" t="str">
        <f t="shared" si="2"/>
        <v>800g-backend-leaf-u35</v>
      </c>
      <c r="G87" s="6" t="s">
        <v>3</v>
      </c>
      <c r="H87" s="7" t="str">
        <f t="shared" si="3"/>
        <v>800g-backend-spine-u41--fabric--800g-backend-leaf-u35</v>
      </c>
      <c r="J87" s="6" t="s">
        <v>4</v>
      </c>
      <c r="K87" s="8" t="str">
        <f t="shared" si="4"/>
        <v>E1/23</v>
      </c>
      <c r="L87" s="8" t="str">
        <f t="shared" si="5"/>
        <v>800g-backend-spine-u41/E1/23</v>
      </c>
      <c r="N87" s="6" t="s">
        <v>2</v>
      </c>
      <c r="O87" s="7" t="str">
        <f t="shared" si="6"/>
        <v>E1/55</v>
      </c>
      <c r="P87" s="8" t="str">
        <f t="shared" si="7"/>
        <v>800g-backend-leaf-u35/E1/55</v>
      </c>
      <c r="S87" s="6" t="s">
        <v>0</v>
      </c>
      <c r="T87" s="8" t="str">
        <f t="shared" si="8"/>
        <v>800g-backend-spine-u41/E1/23----800g-backend-leaf-u35/E1/55</v>
      </c>
    </row>
    <row r="88">
      <c r="A88" s="6" t="s">
        <v>11</v>
      </c>
      <c r="B88" s="8" t="str">
        <f t="shared" si="1"/>
        <v>800g-backend-spine-u41</v>
      </c>
      <c r="D88" s="6" t="s">
        <v>6</v>
      </c>
      <c r="E88" s="8" t="str">
        <f t="shared" si="2"/>
        <v>800g-backend-leaf-u35</v>
      </c>
      <c r="G88" s="6" t="s">
        <v>3</v>
      </c>
      <c r="H88" s="7" t="str">
        <f t="shared" si="3"/>
        <v>800g-backend-spine-u41--fabric--800g-backend-leaf-u35</v>
      </c>
      <c r="J88" s="6" t="s">
        <v>4</v>
      </c>
      <c r="K88" s="8" t="str">
        <f t="shared" si="4"/>
        <v>E1/24</v>
      </c>
      <c r="L88" s="8" t="str">
        <f t="shared" si="5"/>
        <v>800g-backend-spine-u41/E1/24</v>
      </c>
      <c r="N88" s="6" t="s">
        <v>2</v>
      </c>
      <c r="O88" s="7" t="str">
        <f t="shared" si="6"/>
        <v>E1/56</v>
      </c>
      <c r="P88" s="8" t="str">
        <f t="shared" si="7"/>
        <v>800g-backend-leaf-u35/E1/56</v>
      </c>
      <c r="S88" s="6" t="s">
        <v>0</v>
      </c>
      <c r="T88" s="8" t="str">
        <f t="shared" si="8"/>
        <v>800g-backend-spine-u41/E1/24----800g-backend-leaf-u35/E1/56</v>
      </c>
    </row>
    <row r="89">
      <c r="A89" s="6" t="s">
        <v>11</v>
      </c>
      <c r="B89" s="8" t="str">
        <f t="shared" si="1"/>
        <v>800g-backend-spine-u41</v>
      </c>
      <c r="D89" s="6" t="s">
        <v>6</v>
      </c>
      <c r="E89" s="8" t="str">
        <f t="shared" si="2"/>
        <v>800g-backend-leaf-u35</v>
      </c>
      <c r="G89" s="6" t="s">
        <v>3</v>
      </c>
      <c r="H89" s="7" t="str">
        <f t="shared" si="3"/>
        <v>800g-backend-spine-u41--fabric--800g-backend-leaf-u35</v>
      </c>
      <c r="J89" s="6" t="s">
        <v>4</v>
      </c>
      <c r="K89" s="8" t="str">
        <f t="shared" si="4"/>
        <v>E1/25</v>
      </c>
      <c r="L89" s="8" t="str">
        <f t="shared" si="5"/>
        <v>800g-backend-spine-u41/E1/25</v>
      </c>
      <c r="N89" s="6" t="s">
        <v>2</v>
      </c>
      <c r="O89" s="7" t="str">
        <f t="shared" si="6"/>
        <v>E1/57</v>
      </c>
      <c r="P89" s="8" t="str">
        <f t="shared" si="7"/>
        <v>800g-backend-leaf-u35/E1/57</v>
      </c>
      <c r="S89" s="6" t="s">
        <v>0</v>
      </c>
      <c r="T89" s="8" t="str">
        <f t="shared" si="8"/>
        <v>800g-backend-spine-u41/E1/25----800g-backend-leaf-u35/E1/57</v>
      </c>
    </row>
    <row r="90">
      <c r="A90" s="6" t="s">
        <v>11</v>
      </c>
      <c r="B90" s="8" t="str">
        <f t="shared" si="1"/>
        <v>800g-backend-spine-u41</v>
      </c>
      <c r="D90" s="6" t="s">
        <v>6</v>
      </c>
      <c r="E90" s="8" t="str">
        <f t="shared" si="2"/>
        <v>800g-backend-leaf-u35</v>
      </c>
      <c r="G90" s="6" t="s">
        <v>3</v>
      </c>
      <c r="H90" s="7" t="str">
        <f t="shared" si="3"/>
        <v>800g-backend-spine-u41--fabric--800g-backend-leaf-u35</v>
      </c>
      <c r="J90" s="6" t="s">
        <v>4</v>
      </c>
      <c r="K90" s="8" t="str">
        <f t="shared" si="4"/>
        <v>E1/26</v>
      </c>
      <c r="L90" s="8" t="str">
        <f t="shared" si="5"/>
        <v>800g-backend-spine-u41/E1/26</v>
      </c>
      <c r="N90" s="6" t="s">
        <v>2</v>
      </c>
      <c r="O90" s="7" t="str">
        <f t="shared" si="6"/>
        <v>E1/58</v>
      </c>
      <c r="P90" s="8" t="str">
        <f t="shared" si="7"/>
        <v>800g-backend-leaf-u35/E1/58</v>
      </c>
      <c r="S90" s="6" t="s">
        <v>0</v>
      </c>
      <c r="T90" s="8" t="str">
        <f t="shared" si="8"/>
        <v>800g-backend-spine-u41/E1/26----800g-backend-leaf-u35/E1/58</v>
      </c>
    </row>
    <row r="91">
      <c r="A91" s="6" t="s">
        <v>11</v>
      </c>
      <c r="B91" s="8" t="str">
        <f t="shared" si="1"/>
        <v>800g-backend-spine-u41</v>
      </c>
      <c r="D91" s="6" t="s">
        <v>6</v>
      </c>
      <c r="E91" s="8" t="str">
        <f t="shared" si="2"/>
        <v>800g-backend-leaf-u35</v>
      </c>
      <c r="G91" s="6" t="s">
        <v>3</v>
      </c>
      <c r="H91" s="7" t="str">
        <f t="shared" si="3"/>
        <v>800g-backend-spine-u41--fabric--800g-backend-leaf-u35</v>
      </c>
      <c r="J91" s="6" t="s">
        <v>4</v>
      </c>
      <c r="K91" s="8" t="str">
        <f t="shared" si="4"/>
        <v>E1/27</v>
      </c>
      <c r="L91" s="8" t="str">
        <f t="shared" si="5"/>
        <v>800g-backend-spine-u41/E1/27</v>
      </c>
      <c r="N91" s="6" t="s">
        <v>2</v>
      </c>
      <c r="O91" s="7" t="str">
        <f t="shared" si="6"/>
        <v>E1/59</v>
      </c>
      <c r="P91" s="8" t="str">
        <f t="shared" si="7"/>
        <v>800g-backend-leaf-u35/E1/59</v>
      </c>
      <c r="S91" s="6" t="s">
        <v>0</v>
      </c>
      <c r="T91" s="8" t="str">
        <f t="shared" si="8"/>
        <v>800g-backend-spine-u41/E1/27----800g-backend-leaf-u35/E1/59</v>
      </c>
    </row>
    <row r="92">
      <c r="A92" s="6" t="s">
        <v>11</v>
      </c>
      <c r="B92" s="8" t="str">
        <f t="shared" si="1"/>
        <v>800g-backend-spine-u41</v>
      </c>
      <c r="D92" s="6" t="s">
        <v>6</v>
      </c>
      <c r="E92" s="8" t="str">
        <f t="shared" si="2"/>
        <v>800g-backend-leaf-u35</v>
      </c>
      <c r="G92" s="6" t="s">
        <v>3</v>
      </c>
      <c r="H92" s="7" t="str">
        <f t="shared" si="3"/>
        <v>800g-backend-spine-u41--fabric--800g-backend-leaf-u35</v>
      </c>
      <c r="J92" s="6" t="s">
        <v>4</v>
      </c>
      <c r="K92" s="8" t="str">
        <f t="shared" si="4"/>
        <v>E1/28</v>
      </c>
      <c r="L92" s="8" t="str">
        <f t="shared" si="5"/>
        <v>800g-backend-spine-u41/E1/28</v>
      </c>
      <c r="N92" s="6" t="s">
        <v>2</v>
      </c>
      <c r="O92" s="7" t="str">
        <f t="shared" si="6"/>
        <v>E1/60</v>
      </c>
      <c r="P92" s="8" t="str">
        <f t="shared" si="7"/>
        <v>800g-backend-leaf-u35/E1/60</v>
      </c>
      <c r="S92" s="6" t="s">
        <v>0</v>
      </c>
      <c r="T92" s="8" t="str">
        <f t="shared" si="8"/>
        <v>800g-backend-spine-u41/E1/28----800g-backend-leaf-u35/E1/60</v>
      </c>
    </row>
    <row r="93">
      <c r="A93" s="6" t="s">
        <v>11</v>
      </c>
      <c r="B93" s="8" t="str">
        <f t="shared" si="1"/>
        <v>800g-backend-spine-u41</v>
      </c>
      <c r="D93" s="6" t="s">
        <v>6</v>
      </c>
      <c r="E93" s="8" t="str">
        <f t="shared" si="2"/>
        <v>800g-backend-leaf-u35</v>
      </c>
      <c r="G93" s="6" t="s">
        <v>3</v>
      </c>
      <c r="H93" s="7" t="str">
        <f t="shared" si="3"/>
        <v>800g-backend-spine-u41--fabric--800g-backend-leaf-u35</v>
      </c>
      <c r="J93" s="6" t="s">
        <v>4</v>
      </c>
      <c r="K93" s="8" t="str">
        <f t="shared" si="4"/>
        <v>E1/29</v>
      </c>
      <c r="L93" s="8" t="str">
        <f t="shared" si="5"/>
        <v>800g-backend-spine-u41/E1/29</v>
      </c>
      <c r="N93" s="6" t="s">
        <v>2</v>
      </c>
      <c r="O93" s="7" t="str">
        <f t="shared" si="6"/>
        <v>E1/61</v>
      </c>
      <c r="P93" s="8" t="str">
        <f t="shared" si="7"/>
        <v>800g-backend-leaf-u35/E1/61</v>
      </c>
      <c r="S93" s="6" t="s">
        <v>0</v>
      </c>
      <c r="T93" s="8" t="str">
        <f t="shared" si="8"/>
        <v>800g-backend-spine-u41/E1/29----800g-backend-leaf-u35/E1/61</v>
      </c>
    </row>
    <row r="94">
      <c r="A94" s="6" t="s">
        <v>11</v>
      </c>
      <c r="B94" s="8" t="str">
        <f t="shared" si="1"/>
        <v>800g-backend-spine-u41</v>
      </c>
      <c r="D94" s="6" t="s">
        <v>6</v>
      </c>
      <c r="E94" s="8" t="str">
        <f t="shared" si="2"/>
        <v>800g-backend-leaf-u35</v>
      </c>
      <c r="G94" s="6" t="s">
        <v>3</v>
      </c>
      <c r="H94" s="7" t="str">
        <f t="shared" si="3"/>
        <v>800g-backend-spine-u41--fabric--800g-backend-leaf-u35</v>
      </c>
      <c r="J94" s="6" t="s">
        <v>4</v>
      </c>
      <c r="K94" s="8" t="str">
        <f t="shared" si="4"/>
        <v>E1/30</v>
      </c>
      <c r="L94" s="8" t="str">
        <f t="shared" si="5"/>
        <v>800g-backend-spine-u41/E1/30</v>
      </c>
      <c r="N94" s="6" t="s">
        <v>2</v>
      </c>
      <c r="O94" s="7" t="str">
        <f t="shared" si="6"/>
        <v>E1/62</v>
      </c>
      <c r="P94" s="8" t="str">
        <f t="shared" si="7"/>
        <v>800g-backend-leaf-u35/E1/62</v>
      </c>
      <c r="S94" s="6" t="s">
        <v>0</v>
      </c>
      <c r="T94" s="8" t="str">
        <f t="shared" si="8"/>
        <v>800g-backend-spine-u41/E1/30----800g-backend-leaf-u35/E1/62</v>
      </c>
    </row>
    <row r="95">
      <c r="A95" s="6" t="s">
        <v>11</v>
      </c>
      <c r="B95" s="8" t="str">
        <f t="shared" si="1"/>
        <v>800g-backend-spine-u41</v>
      </c>
      <c r="D95" s="6" t="s">
        <v>6</v>
      </c>
      <c r="E95" s="8" t="str">
        <f t="shared" si="2"/>
        <v>800g-backend-leaf-u35</v>
      </c>
      <c r="G95" s="6" t="s">
        <v>3</v>
      </c>
      <c r="H95" s="7" t="str">
        <f t="shared" si="3"/>
        <v>800g-backend-spine-u41--fabric--800g-backend-leaf-u35</v>
      </c>
      <c r="J95" s="6" t="s">
        <v>4</v>
      </c>
      <c r="K95" s="8" t="str">
        <f t="shared" si="4"/>
        <v>E1/31</v>
      </c>
      <c r="L95" s="8" t="str">
        <f t="shared" si="5"/>
        <v>800g-backend-spine-u41/E1/31</v>
      </c>
      <c r="N95" s="6" t="s">
        <v>2</v>
      </c>
      <c r="O95" s="7" t="str">
        <f t="shared" si="6"/>
        <v>E1/63</v>
      </c>
      <c r="P95" s="8" t="str">
        <f t="shared" si="7"/>
        <v>800g-backend-leaf-u35/E1/63</v>
      </c>
      <c r="S95" s="6" t="s">
        <v>0</v>
      </c>
      <c r="T95" s="8" t="str">
        <f t="shared" si="8"/>
        <v>800g-backend-spine-u41/E1/31----800g-backend-leaf-u35/E1/63</v>
      </c>
    </row>
    <row r="96">
      <c r="A96" s="6" t="s">
        <v>11</v>
      </c>
      <c r="B96" s="8" t="str">
        <f t="shared" si="1"/>
        <v>800g-backend-spine-u41</v>
      </c>
      <c r="D96" s="6" t="s">
        <v>6</v>
      </c>
      <c r="E96" s="8" t="str">
        <f t="shared" si="2"/>
        <v>800g-backend-leaf-u35</v>
      </c>
      <c r="G96" s="6" t="s">
        <v>3</v>
      </c>
      <c r="H96" s="7" t="str">
        <f t="shared" si="3"/>
        <v>800g-backend-spine-u41--fabric--800g-backend-leaf-u35</v>
      </c>
      <c r="J96" s="6" t="s">
        <v>4</v>
      </c>
      <c r="K96" s="8" t="str">
        <f t="shared" si="4"/>
        <v>E1/32</v>
      </c>
      <c r="L96" s="8" t="str">
        <f t="shared" si="5"/>
        <v>800g-backend-spine-u41/E1/32</v>
      </c>
      <c r="N96" s="6" t="s">
        <v>2</v>
      </c>
      <c r="O96" s="7" t="str">
        <f t="shared" si="6"/>
        <v>E1/64</v>
      </c>
      <c r="P96" s="8" t="str">
        <f t="shared" si="7"/>
        <v>800g-backend-leaf-u35/E1/64</v>
      </c>
      <c r="S96" s="6" t="s">
        <v>0</v>
      </c>
      <c r="T96" s="8" t="str">
        <f t="shared" si="8"/>
        <v>800g-backend-spine-u41/E1/32----800g-backend-leaf-u35/E1/64</v>
      </c>
    </row>
    <row r="97">
      <c r="A97" s="6" t="s">
        <v>11</v>
      </c>
      <c r="B97" s="8" t="str">
        <f t="shared" si="1"/>
        <v>800g-backend-spine-u41</v>
      </c>
      <c r="D97" s="6" t="s">
        <v>6</v>
      </c>
      <c r="E97" s="8" t="str">
        <f t="shared" si="2"/>
        <v>800g-backend-leaf-u32</v>
      </c>
      <c r="G97" s="6" t="s">
        <v>3</v>
      </c>
      <c r="H97" s="7" t="str">
        <f t="shared" si="3"/>
        <v>800g-backend-spine-u41--fabric--800g-backend-leaf-u32</v>
      </c>
      <c r="J97" s="6" t="s">
        <v>4</v>
      </c>
      <c r="K97" s="8" t="str">
        <f t="shared" si="4"/>
        <v>E1/33</v>
      </c>
      <c r="L97" s="8" t="str">
        <f t="shared" si="5"/>
        <v>800g-backend-spine-u41/E1/33</v>
      </c>
      <c r="N97" s="6" t="s">
        <v>2</v>
      </c>
      <c r="O97" s="7" t="str">
        <f t="shared" si="6"/>
        <v>E1/49</v>
      </c>
      <c r="P97" s="8" t="str">
        <f t="shared" si="7"/>
        <v>800g-backend-leaf-u32/E1/49</v>
      </c>
      <c r="S97" s="6" t="s">
        <v>0</v>
      </c>
      <c r="T97" s="8" t="str">
        <f t="shared" si="8"/>
        <v>800g-backend-spine-u41/E1/33----800g-backend-leaf-u32/E1/49</v>
      </c>
    </row>
    <row r="98">
      <c r="A98" s="6" t="s">
        <v>11</v>
      </c>
      <c r="B98" s="8" t="str">
        <f t="shared" si="1"/>
        <v>800g-backend-spine-u41</v>
      </c>
      <c r="D98" s="6" t="s">
        <v>6</v>
      </c>
      <c r="E98" s="8" t="str">
        <f t="shared" si="2"/>
        <v>800g-backend-leaf-u32</v>
      </c>
      <c r="G98" s="6" t="s">
        <v>3</v>
      </c>
      <c r="H98" s="7" t="str">
        <f t="shared" si="3"/>
        <v>800g-backend-spine-u41--fabric--800g-backend-leaf-u32</v>
      </c>
      <c r="J98" s="6" t="s">
        <v>4</v>
      </c>
      <c r="K98" s="8" t="str">
        <f t="shared" si="4"/>
        <v>E1/34</v>
      </c>
      <c r="L98" s="8" t="str">
        <f t="shared" si="5"/>
        <v>800g-backend-spine-u41/E1/34</v>
      </c>
      <c r="N98" s="6" t="s">
        <v>2</v>
      </c>
      <c r="O98" s="7" t="str">
        <f t="shared" si="6"/>
        <v>E1/50</v>
      </c>
      <c r="P98" s="8" t="str">
        <f t="shared" si="7"/>
        <v>800g-backend-leaf-u32/E1/50</v>
      </c>
      <c r="S98" s="6" t="s">
        <v>0</v>
      </c>
      <c r="T98" s="8" t="str">
        <f t="shared" si="8"/>
        <v>800g-backend-spine-u41/E1/34----800g-backend-leaf-u32/E1/50</v>
      </c>
    </row>
    <row r="99">
      <c r="A99" s="6" t="s">
        <v>11</v>
      </c>
      <c r="B99" s="8" t="str">
        <f t="shared" si="1"/>
        <v>800g-backend-spine-u41</v>
      </c>
      <c r="D99" s="6" t="s">
        <v>6</v>
      </c>
      <c r="E99" s="8" t="str">
        <f t="shared" si="2"/>
        <v>800g-backend-leaf-u32</v>
      </c>
      <c r="G99" s="6" t="s">
        <v>3</v>
      </c>
      <c r="H99" s="7" t="str">
        <f t="shared" si="3"/>
        <v>800g-backend-spine-u41--fabric--800g-backend-leaf-u32</v>
      </c>
      <c r="J99" s="6" t="s">
        <v>4</v>
      </c>
      <c r="K99" s="8" t="str">
        <f t="shared" si="4"/>
        <v>E1/35</v>
      </c>
      <c r="L99" s="8" t="str">
        <f t="shared" si="5"/>
        <v>800g-backend-spine-u41/E1/35</v>
      </c>
      <c r="N99" s="6" t="s">
        <v>2</v>
      </c>
      <c r="O99" s="7" t="str">
        <f t="shared" si="6"/>
        <v>E1/51</v>
      </c>
      <c r="P99" s="8" t="str">
        <f t="shared" si="7"/>
        <v>800g-backend-leaf-u32/E1/51</v>
      </c>
      <c r="S99" s="6" t="s">
        <v>0</v>
      </c>
      <c r="T99" s="8" t="str">
        <f t="shared" si="8"/>
        <v>800g-backend-spine-u41/E1/35----800g-backend-leaf-u32/E1/51</v>
      </c>
    </row>
    <row r="100">
      <c r="A100" s="6" t="s">
        <v>11</v>
      </c>
      <c r="B100" s="8" t="str">
        <f t="shared" si="1"/>
        <v>800g-backend-spine-u41</v>
      </c>
      <c r="D100" s="6" t="s">
        <v>6</v>
      </c>
      <c r="E100" s="8" t="str">
        <f t="shared" si="2"/>
        <v>800g-backend-leaf-u32</v>
      </c>
      <c r="G100" s="6" t="s">
        <v>3</v>
      </c>
      <c r="H100" s="7" t="str">
        <f t="shared" si="3"/>
        <v>800g-backend-spine-u41--fabric--800g-backend-leaf-u32</v>
      </c>
      <c r="J100" s="6" t="s">
        <v>4</v>
      </c>
      <c r="K100" s="8" t="str">
        <f t="shared" si="4"/>
        <v>E1/36</v>
      </c>
      <c r="L100" s="8" t="str">
        <f t="shared" si="5"/>
        <v>800g-backend-spine-u41/E1/36</v>
      </c>
      <c r="N100" s="6" t="s">
        <v>2</v>
      </c>
      <c r="O100" s="7" t="str">
        <f t="shared" si="6"/>
        <v>E1/52</v>
      </c>
      <c r="P100" s="8" t="str">
        <f t="shared" si="7"/>
        <v>800g-backend-leaf-u32/E1/52</v>
      </c>
      <c r="S100" s="6" t="s">
        <v>0</v>
      </c>
      <c r="T100" s="8" t="str">
        <f t="shared" si="8"/>
        <v>800g-backend-spine-u41/E1/36----800g-backend-leaf-u32/E1/52</v>
      </c>
    </row>
    <row r="101">
      <c r="A101" s="6" t="s">
        <v>11</v>
      </c>
      <c r="B101" s="8" t="str">
        <f t="shared" si="1"/>
        <v>800g-backend-spine-u41</v>
      </c>
      <c r="D101" s="6" t="s">
        <v>6</v>
      </c>
      <c r="E101" s="8" t="str">
        <f t="shared" si="2"/>
        <v>800g-backend-leaf-u32</v>
      </c>
      <c r="G101" s="6" t="s">
        <v>3</v>
      </c>
      <c r="H101" s="7" t="str">
        <f t="shared" si="3"/>
        <v>800g-backend-spine-u41--fabric--800g-backend-leaf-u32</v>
      </c>
      <c r="J101" s="6" t="s">
        <v>4</v>
      </c>
      <c r="K101" s="8" t="str">
        <f t="shared" si="4"/>
        <v>E1/37</v>
      </c>
      <c r="L101" s="8" t="str">
        <f t="shared" si="5"/>
        <v>800g-backend-spine-u41/E1/37</v>
      </c>
      <c r="N101" s="6" t="s">
        <v>2</v>
      </c>
      <c r="O101" s="7" t="str">
        <f t="shared" si="6"/>
        <v>E1/53</v>
      </c>
      <c r="P101" s="8" t="str">
        <f t="shared" si="7"/>
        <v>800g-backend-leaf-u32/E1/53</v>
      </c>
      <c r="S101" s="6" t="s">
        <v>0</v>
      </c>
      <c r="T101" s="8" t="str">
        <f t="shared" si="8"/>
        <v>800g-backend-spine-u41/E1/37----800g-backend-leaf-u32/E1/53</v>
      </c>
    </row>
    <row r="102">
      <c r="A102" s="6" t="s">
        <v>11</v>
      </c>
      <c r="B102" s="8" t="str">
        <f t="shared" si="1"/>
        <v>800g-backend-spine-u41</v>
      </c>
      <c r="D102" s="6" t="s">
        <v>6</v>
      </c>
      <c r="E102" s="8" t="str">
        <f t="shared" si="2"/>
        <v>800g-backend-leaf-u32</v>
      </c>
      <c r="G102" s="6" t="s">
        <v>3</v>
      </c>
      <c r="H102" s="7" t="str">
        <f t="shared" si="3"/>
        <v>800g-backend-spine-u41--fabric--800g-backend-leaf-u32</v>
      </c>
      <c r="J102" s="6" t="s">
        <v>4</v>
      </c>
      <c r="K102" s="8" t="str">
        <f t="shared" si="4"/>
        <v>E1/38</v>
      </c>
      <c r="L102" s="8" t="str">
        <f t="shared" si="5"/>
        <v>800g-backend-spine-u41/E1/38</v>
      </c>
      <c r="N102" s="6" t="s">
        <v>2</v>
      </c>
      <c r="O102" s="7" t="str">
        <f t="shared" si="6"/>
        <v>E1/54</v>
      </c>
      <c r="P102" s="8" t="str">
        <f t="shared" si="7"/>
        <v>800g-backend-leaf-u32/E1/54</v>
      </c>
      <c r="S102" s="6" t="s">
        <v>0</v>
      </c>
      <c r="T102" s="8" t="str">
        <f t="shared" si="8"/>
        <v>800g-backend-spine-u41/E1/38----800g-backend-leaf-u32/E1/54</v>
      </c>
    </row>
    <row r="103">
      <c r="A103" s="6" t="s">
        <v>11</v>
      </c>
      <c r="B103" s="8" t="str">
        <f t="shared" si="1"/>
        <v>800g-backend-spine-u41</v>
      </c>
      <c r="D103" s="6" t="s">
        <v>6</v>
      </c>
      <c r="E103" s="8" t="str">
        <f t="shared" si="2"/>
        <v>800g-backend-leaf-u32</v>
      </c>
      <c r="G103" s="6" t="s">
        <v>3</v>
      </c>
      <c r="H103" s="7" t="str">
        <f t="shared" si="3"/>
        <v>800g-backend-spine-u41--fabric--800g-backend-leaf-u32</v>
      </c>
      <c r="J103" s="6" t="s">
        <v>4</v>
      </c>
      <c r="K103" s="8" t="str">
        <f t="shared" si="4"/>
        <v>E1/39</v>
      </c>
      <c r="L103" s="8" t="str">
        <f t="shared" si="5"/>
        <v>800g-backend-spine-u41/E1/39</v>
      </c>
      <c r="N103" s="6" t="s">
        <v>2</v>
      </c>
      <c r="O103" s="7" t="str">
        <f t="shared" si="6"/>
        <v>E1/55</v>
      </c>
      <c r="P103" s="8" t="str">
        <f t="shared" si="7"/>
        <v>800g-backend-leaf-u32/E1/55</v>
      </c>
      <c r="S103" s="6" t="s">
        <v>0</v>
      </c>
      <c r="T103" s="8" t="str">
        <f t="shared" si="8"/>
        <v>800g-backend-spine-u41/E1/39----800g-backend-leaf-u32/E1/55</v>
      </c>
    </row>
    <row r="104">
      <c r="A104" s="6" t="s">
        <v>11</v>
      </c>
      <c r="B104" s="8" t="str">
        <f t="shared" si="1"/>
        <v>800g-backend-spine-u41</v>
      </c>
      <c r="D104" s="6" t="s">
        <v>6</v>
      </c>
      <c r="E104" s="8" t="str">
        <f t="shared" si="2"/>
        <v>800g-backend-leaf-u32</v>
      </c>
      <c r="G104" s="6" t="s">
        <v>3</v>
      </c>
      <c r="H104" s="7" t="str">
        <f t="shared" si="3"/>
        <v>800g-backend-spine-u41--fabric--800g-backend-leaf-u32</v>
      </c>
      <c r="J104" s="6" t="s">
        <v>4</v>
      </c>
      <c r="K104" s="8" t="str">
        <f t="shared" si="4"/>
        <v>E1/40</v>
      </c>
      <c r="L104" s="8" t="str">
        <f t="shared" si="5"/>
        <v>800g-backend-spine-u41/E1/40</v>
      </c>
      <c r="N104" s="6" t="s">
        <v>2</v>
      </c>
      <c r="O104" s="7" t="str">
        <f t="shared" si="6"/>
        <v>E1/56</v>
      </c>
      <c r="P104" s="8" t="str">
        <f t="shared" si="7"/>
        <v>800g-backend-leaf-u32/E1/56</v>
      </c>
      <c r="S104" s="6" t="s">
        <v>0</v>
      </c>
      <c r="T104" s="8" t="str">
        <f t="shared" si="8"/>
        <v>800g-backend-spine-u41/E1/40----800g-backend-leaf-u32/E1/56</v>
      </c>
    </row>
    <row r="105">
      <c r="A105" s="6" t="s">
        <v>11</v>
      </c>
      <c r="B105" s="8" t="str">
        <f t="shared" si="1"/>
        <v>800g-backend-spine-u41</v>
      </c>
      <c r="D105" s="6" t="s">
        <v>6</v>
      </c>
      <c r="E105" s="8" t="str">
        <f t="shared" si="2"/>
        <v>800g-backend-leaf-u32</v>
      </c>
      <c r="G105" s="6" t="s">
        <v>3</v>
      </c>
      <c r="H105" s="7" t="str">
        <f t="shared" si="3"/>
        <v>800g-backend-spine-u41--fabric--800g-backend-leaf-u32</v>
      </c>
      <c r="J105" s="6" t="s">
        <v>4</v>
      </c>
      <c r="K105" s="8" t="str">
        <f t="shared" si="4"/>
        <v>E1/41</v>
      </c>
      <c r="L105" s="8" t="str">
        <f t="shared" si="5"/>
        <v>800g-backend-spine-u41/E1/41</v>
      </c>
      <c r="N105" s="6" t="s">
        <v>2</v>
      </c>
      <c r="O105" s="7" t="str">
        <f t="shared" si="6"/>
        <v>E1/57</v>
      </c>
      <c r="P105" s="8" t="str">
        <f t="shared" si="7"/>
        <v>800g-backend-leaf-u32/E1/57</v>
      </c>
      <c r="S105" s="6" t="s">
        <v>0</v>
      </c>
      <c r="T105" s="8" t="str">
        <f t="shared" si="8"/>
        <v>800g-backend-spine-u41/E1/41----800g-backend-leaf-u32/E1/57</v>
      </c>
    </row>
    <row r="106">
      <c r="A106" s="6" t="s">
        <v>11</v>
      </c>
      <c r="B106" s="8" t="str">
        <f t="shared" si="1"/>
        <v>800g-backend-spine-u41</v>
      </c>
      <c r="D106" s="6" t="s">
        <v>6</v>
      </c>
      <c r="E106" s="8" t="str">
        <f t="shared" si="2"/>
        <v>800g-backend-leaf-u32</v>
      </c>
      <c r="G106" s="6" t="s">
        <v>3</v>
      </c>
      <c r="H106" s="7" t="str">
        <f t="shared" si="3"/>
        <v>800g-backend-spine-u41--fabric--800g-backend-leaf-u32</v>
      </c>
      <c r="J106" s="6" t="s">
        <v>4</v>
      </c>
      <c r="K106" s="8" t="str">
        <f t="shared" si="4"/>
        <v>E1/42</v>
      </c>
      <c r="L106" s="8" t="str">
        <f t="shared" si="5"/>
        <v>800g-backend-spine-u41/E1/42</v>
      </c>
      <c r="N106" s="6" t="s">
        <v>2</v>
      </c>
      <c r="O106" s="7" t="str">
        <f t="shared" si="6"/>
        <v>E1/58</v>
      </c>
      <c r="P106" s="8" t="str">
        <f t="shared" si="7"/>
        <v>800g-backend-leaf-u32/E1/58</v>
      </c>
      <c r="S106" s="6" t="s">
        <v>0</v>
      </c>
      <c r="T106" s="8" t="str">
        <f t="shared" si="8"/>
        <v>800g-backend-spine-u41/E1/42----800g-backend-leaf-u32/E1/58</v>
      </c>
    </row>
    <row r="107">
      <c r="A107" s="6" t="s">
        <v>11</v>
      </c>
      <c r="B107" s="8" t="str">
        <f t="shared" si="1"/>
        <v>800g-backend-spine-u41</v>
      </c>
      <c r="D107" s="6" t="s">
        <v>6</v>
      </c>
      <c r="E107" s="8" t="str">
        <f t="shared" si="2"/>
        <v>800g-backend-leaf-u32</v>
      </c>
      <c r="G107" s="6" t="s">
        <v>3</v>
      </c>
      <c r="H107" s="7" t="str">
        <f t="shared" si="3"/>
        <v>800g-backend-spine-u41--fabric--800g-backend-leaf-u32</v>
      </c>
      <c r="J107" s="6" t="s">
        <v>4</v>
      </c>
      <c r="K107" s="8" t="str">
        <f t="shared" si="4"/>
        <v>E1/43</v>
      </c>
      <c r="L107" s="8" t="str">
        <f t="shared" si="5"/>
        <v>800g-backend-spine-u41/E1/43</v>
      </c>
      <c r="N107" s="6" t="s">
        <v>2</v>
      </c>
      <c r="O107" s="7" t="str">
        <f t="shared" si="6"/>
        <v>E1/59</v>
      </c>
      <c r="P107" s="8" t="str">
        <f t="shared" si="7"/>
        <v>800g-backend-leaf-u32/E1/59</v>
      </c>
      <c r="S107" s="6" t="s">
        <v>0</v>
      </c>
      <c r="T107" s="8" t="str">
        <f t="shared" si="8"/>
        <v>800g-backend-spine-u41/E1/43----800g-backend-leaf-u32/E1/59</v>
      </c>
    </row>
    <row r="108">
      <c r="A108" s="6" t="s">
        <v>11</v>
      </c>
      <c r="B108" s="8" t="str">
        <f t="shared" si="1"/>
        <v>800g-backend-spine-u41</v>
      </c>
      <c r="D108" s="6" t="s">
        <v>6</v>
      </c>
      <c r="E108" s="8" t="str">
        <f t="shared" si="2"/>
        <v>800g-backend-leaf-u32</v>
      </c>
      <c r="G108" s="6" t="s">
        <v>3</v>
      </c>
      <c r="H108" s="7" t="str">
        <f t="shared" si="3"/>
        <v>800g-backend-spine-u41--fabric--800g-backend-leaf-u32</v>
      </c>
      <c r="J108" s="6" t="s">
        <v>4</v>
      </c>
      <c r="K108" s="8" t="str">
        <f t="shared" si="4"/>
        <v>E1/44</v>
      </c>
      <c r="L108" s="8" t="str">
        <f t="shared" si="5"/>
        <v>800g-backend-spine-u41/E1/44</v>
      </c>
      <c r="N108" s="6" t="s">
        <v>2</v>
      </c>
      <c r="O108" s="7" t="str">
        <f t="shared" si="6"/>
        <v>E1/60</v>
      </c>
      <c r="P108" s="8" t="str">
        <f t="shared" si="7"/>
        <v>800g-backend-leaf-u32/E1/60</v>
      </c>
      <c r="S108" s="6" t="s">
        <v>0</v>
      </c>
      <c r="T108" s="8" t="str">
        <f t="shared" si="8"/>
        <v>800g-backend-spine-u41/E1/44----800g-backend-leaf-u32/E1/60</v>
      </c>
    </row>
    <row r="109">
      <c r="A109" s="6" t="s">
        <v>11</v>
      </c>
      <c r="B109" s="8" t="str">
        <f t="shared" si="1"/>
        <v>800g-backend-spine-u41</v>
      </c>
      <c r="D109" s="6" t="s">
        <v>6</v>
      </c>
      <c r="E109" s="8" t="str">
        <f t="shared" si="2"/>
        <v>800g-backend-leaf-u32</v>
      </c>
      <c r="G109" s="6" t="s">
        <v>3</v>
      </c>
      <c r="H109" s="7" t="str">
        <f t="shared" si="3"/>
        <v>800g-backend-spine-u41--fabric--800g-backend-leaf-u32</v>
      </c>
      <c r="J109" s="6" t="s">
        <v>4</v>
      </c>
      <c r="K109" s="8" t="str">
        <f t="shared" si="4"/>
        <v>E1/45</v>
      </c>
      <c r="L109" s="8" t="str">
        <f t="shared" si="5"/>
        <v>800g-backend-spine-u41/E1/45</v>
      </c>
      <c r="N109" s="6" t="s">
        <v>2</v>
      </c>
      <c r="O109" s="7" t="str">
        <f t="shared" si="6"/>
        <v>E1/61</v>
      </c>
      <c r="P109" s="8" t="str">
        <f t="shared" si="7"/>
        <v>800g-backend-leaf-u32/E1/61</v>
      </c>
      <c r="S109" s="6" t="s">
        <v>0</v>
      </c>
      <c r="T109" s="8" t="str">
        <f t="shared" si="8"/>
        <v>800g-backend-spine-u41/E1/45----800g-backend-leaf-u32/E1/61</v>
      </c>
    </row>
    <row r="110">
      <c r="A110" s="6" t="s">
        <v>11</v>
      </c>
      <c r="B110" s="8" t="str">
        <f t="shared" si="1"/>
        <v>800g-backend-spine-u41</v>
      </c>
      <c r="D110" s="6" t="s">
        <v>6</v>
      </c>
      <c r="E110" s="8" t="str">
        <f t="shared" si="2"/>
        <v>800g-backend-leaf-u32</v>
      </c>
      <c r="G110" s="6" t="s">
        <v>3</v>
      </c>
      <c r="H110" s="7" t="str">
        <f t="shared" si="3"/>
        <v>800g-backend-spine-u41--fabric--800g-backend-leaf-u32</v>
      </c>
      <c r="J110" s="6" t="s">
        <v>4</v>
      </c>
      <c r="K110" s="8" t="str">
        <f t="shared" si="4"/>
        <v>E1/46</v>
      </c>
      <c r="L110" s="8" t="str">
        <f t="shared" si="5"/>
        <v>800g-backend-spine-u41/E1/46</v>
      </c>
      <c r="N110" s="6" t="s">
        <v>2</v>
      </c>
      <c r="O110" s="7" t="str">
        <f t="shared" si="6"/>
        <v>E1/62</v>
      </c>
      <c r="P110" s="8" t="str">
        <f t="shared" si="7"/>
        <v>800g-backend-leaf-u32/E1/62</v>
      </c>
      <c r="S110" s="6" t="s">
        <v>0</v>
      </c>
      <c r="T110" s="8" t="str">
        <f t="shared" si="8"/>
        <v>800g-backend-spine-u41/E1/46----800g-backend-leaf-u32/E1/62</v>
      </c>
    </row>
    <row r="111">
      <c r="A111" s="6" t="s">
        <v>11</v>
      </c>
      <c r="B111" s="8" t="str">
        <f t="shared" si="1"/>
        <v>800g-backend-spine-u41</v>
      </c>
      <c r="D111" s="6" t="s">
        <v>6</v>
      </c>
      <c r="E111" s="8" t="str">
        <f t="shared" si="2"/>
        <v>800g-backend-leaf-u32</v>
      </c>
      <c r="G111" s="6" t="s">
        <v>3</v>
      </c>
      <c r="H111" s="7" t="str">
        <f t="shared" si="3"/>
        <v>800g-backend-spine-u41--fabric--800g-backend-leaf-u32</v>
      </c>
      <c r="J111" s="6" t="s">
        <v>4</v>
      </c>
      <c r="K111" s="8" t="str">
        <f t="shared" si="4"/>
        <v>E1/47</v>
      </c>
      <c r="L111" s="8" t="str">
        <f t="shared" si="5"/>
        <v>800g-backend-spine-u41/E1/47</v>
      </c>
      <c r="N111" s="6" t="s">
        <v>2</v>
      </c>
      <c r="O111" s="7" t="str">
        <f t="shared" si="6"/>
        <v>E1/63</v>
      </c>
      <c r="P111" s="8" t="str">
        <f t="shared" si="7"/>
        <v>800g-backend-leaf-u32/E1/63</v>
      </c>
      <c r="S111" s="6" t="s">
        <v>0</v>
      </c>
      <c r="T111" s="8" t="str">
        <f t="shared" si="8"/>
        <v>800g-backend-spine-u41/E1/47----800g-backend-leaf-u32/E1/63</v>
      </c>
    </row>
    <row r="112">
      <c r="A112" s="6" t="s">
        <v>11</v>
      </c>
      <c r="B112" s="8" t="str">
        <f t="shared" si="1"/>
        <v>800g-backend-spine-u41</v>
      </c>
      <c r="D112" s="6" t="s">
        <v>6</v>
      </c>
      <c r="E112" s="8" t="str">
        <f t="shared" si="2"/>
        <v>800g-backend-leaf-u32</v>
      </c>
      <c r="G112" s="6" t="s">
        <v>3</v>
      </c>
      <c r="H112" s="7" t="str">
        <f t="shared" si="3"/>
        <v>800g-backend-spine-u41--fabric--800g-backend-leaf-u32</v>
      </c>
      <c r="J112" s="6" t="s">
        <v>4</v>
      </c>
      <c r="K112" s="8" t="str">
        <f t="shared" si="4"/>
        <v>E1/48</v>
      </c>
      <c r="L112" s="8" t="str">
        <f t="shared" si="5"/>
        <v>800g-backend-spine-u41/E1/48</v>
      </c>
      <c r="N112" s="6" t="s">
        <v>2</v>
      </c>
      <c r="O112" s="7" t="str">
        <f t="shared" si="6"/>
        <v>E1/64</v>
      </c>
      <c r="P112" s="8" t="str">
        <f t="shared" si="7"/>
        <v>800g-backend-leaf-u32/E1/64</v>
      </c>
      <c r="S112" s="6" t="s">
        <v>0</v>
      </c>
      <c r="T112" s="8" t="str">
        <f t="shared" si="8"/>
        <v>800g-backend-spine-u41/E1/48----800g-backend-leaf-u32/E1/64</v>
      </c>
    </row>
    <row r="113">
      <c r="A113" s="6" t="s">
        <v>11</v>
      </c>
      <c r="B113" s="8" t="str">
        <f t="shared" si="1"/>
        <v>800g-backend-spine-u41</v>
      </c>
      <c r="D113" s="6" t="s">
        <v>6</v>
      </c>
      <c r="E113" s="8" t="str">
        <f t="shared" si="2"/>
        <v>800g-backend-leaf-u29</v>
      </c>
      <c r="G113" s="6" t="s">
        <v>3</v>
      </c>
      <c r="H113" s="7" t="str">
        <f t="shared" si="3"/>
        <v>800g-backend-spine-u41--fabric--800g-backend-leaf-u29</v>
      </c>
      <c r="J113" s="6" t="s">
        <v>4</v>
      </c>
      <c r="K113" s="8" t="str">
        <f t="shared" si="4"/>
        <v>E1/49</v>
      </c>
      <c r="L113" s="8" t="str">
        <f t="shared" si="5"/>
        <v>800g-backend-spine-u41/E1/49</v>
      </c>
      <c r="N113" s="6" t="s">
        <v>2</v>
      </c>
      <c r="O113" s="7" t="str">
        <f t="shared" si="6"/>
        <v>E1/49</v>
      </c>
      <c r="P113" s="8" t="str">
        <f t="shared" si="7"/>
        <v>800g-backend-leaf-u29/E1/49</v>
      </c>
      <c r="S113" s="6" t="s">
        <v>0</v>
      </c>
      <c r="T113" s="8" t="str">
        <f t="shared" si="8"/>
        <v>800g-backend-spine-u41/E1/49----800g-backend-leaf-u29/E1/49</v>
      </c>
    </row>
    <row r="114">
      <c r="A114" s="6" t="s">
        <v>11</v>
      </c>
      <c r="B114" s="8" t="str">
        <f t="shared" si="1"/>
        <v>800g-backend-spine-u41</v>
      </c>
      <c r="D114" s="6" t="s">
        <v>6</v>
      </c>
      <c r="E114" s="8" t="str">
        <f t="shared" si="2"/>
        <v>800g-backend-leaf-u29</v>
      </c>
      <c r="G114" s="6" t="s">
        <v>3</v>
      </c>
      <c r="H114" s="7" t="str">
        <f t="shared" si="3"/>
        <v>800g-backend-spine-u41--fabric--800g-backend-leaf-u29</v>
      </c>
      <c r="J114" s="6" t="s">
        <v>4</v>
      </c>
      <c r="K114" s="8" t="str">
        <f t="shared" si="4"/>
        <v>E1/50</v>
      </c>
      <c r="L114" s="8" t="str">
        <f t="shared" si="5"/>
        <v>800g-backend-spine-u41/E1/50</v>
      </c>
      <c r="N114" s="6" t="s">
        <v>2</v>
      </c>
      <c r="O114" s="7" t="str">
        <f t="shared" si="6"/>
        <v>E1/50</v>
      </c>
      <c r="P114" s="8" t="str">
        <f t="shared" si="7"/>
        <v>800g-backend-leaf-u29/E1/50</v>
      </c>
      <c r="S114" s="6" t="s">
        <v>0</v>
      </c>
      <c r="T114" s="8" t="str">
        <f t="shared" si="8"/>
        <v>800g-backend-spine-u41/E1/50----800g-backend-leaf-u29/E1/50</v>
      </c>
    </row>
    <row r="115">
      <c r="A115" s="6" t="s">
        <v>11</v>
      </c>
      <c r="B115" s="8" t="str">
        <f t="shared" si="1"/>
        <v>800g-backend-spine-u41</v>
      </c>
      <c r="D115" s="6" t="s">
        <v>6</v>
      </c>
      <c r="E115" s="8" t="str">
        <f t="shared" si="2"/>
        <v>800g-backend-leaf-u29</v>
      </c>
      <c r="G115" s="6" t="s">
        <v>3</v>
      </c>
      <c r="H115" s="7" t="str">
        <f t="shared" si="3"/>
        <v>800g-backend-spine-u41--fabric--800g-backend-leaf-u29</v>
      </c>
      <c r="J115" s="6" t="s">
        <v>4</v>
      </c>
      <c r="K115" s="8" t="str">
        <f t="shared" si="4"/>
        <v>E1/51</v>
      </c>
      <c r="L115" s="8" t="str">
        <f t="shared" si="5"/>
        <v>800g-backend-spine-u41/E1/51</v>
      </c>
      <c r="N115" s="6" t="s">
        <v>2</v>
      </c>
      <c r="O115" s="7" t="str">
        <f t="shared" si="6"/>
        <v>E1/51</v>
      </c>
      <c r="P115" s="8" t="str">
        <f t="shared" si="7"/>
        <v>800g-backend-leaf-u29/E1/51</v>
      </c>
      <c r="S115" s="6" t="s">
        <v>0</v>
      </c>
      <c r="T115" s="8" t="str">
        <f t="shared" si="8"/>
        <v>800g-backend-spine-u41/E1/51----800g-backend-leaf-u29/E1/51</v>
      </c>
    </row>
    <row r="116">
      <c r="A116" s="6" t="s">
        <v>11</v>
      </c>
      <c r="B116" s="8" t="str">
        <f t="shared" si="1"/>
        <v>800g-backend-spine-u41</v>
      </c>
      <c r="D116" s="6" t="s">
        <v>6</v>
      </c>
      <c r="E116" s="8" t="str">
        <f t="shared" si="2"/>
        <v>800g-backend-leaf-u29</v>
      </c>
      <c r="G116" s="6" t="s">
        <v>3</v>
      </c>
      <c r="H116" s="7" t="str">
        <f t="shared" si="3"/>
        <v>800g-backend-spine-u41--fabric--800g-backend-leaf-u29</v>
      </c>
      <c r="J116" s="6" t="s">
        <v>4</v>
      </c>
      <c r="K116" s="8" t="str">
        <f t="shared" si="4"/>
        <v>E1/52</v>
      </c>
      <c r="L116" s="8" t="str">
        <f t="shared" si="5"/>
        <v>800g-backend-spine-u41/E1/52</v>
      </c>
      <c r="N116" s="6" t="s">
        <v>2</v>
      </c>
      <c r="O116" s="7" t="str">
        <f t="shared" si="6"/>
        <v>E1/52</v>
      </c>
      <c r="P116" s="8" t="str">
        <f t="shared" si="7"/>
        <v>800g-backend-leaf-u29/E1/52</v>
      </c>
      <c r="S116" s="6" t="s">
        <v>0</v>
      </c>
      <c r="T116" s="8" t="str">
        <f t="shared" si="8"/>
        <v>800g-backend-spine-u41/E1/52----800g-backend-leaf-u29/E1/52</v>
      </c>
    </row>
    <row r="117">
      <c r="A117" s="6" t="s">
        <v>11</v>
      </c>
      <c r="B117" s="8" t="str">
        <f t="shared" si="1"/>
        <v>800g-backend-spine-u41</v>
      </c>
      <c r="D117" s="6" t="s">
        <v>6</v>
      </c>
      <c r="E117" s="8" t="str">
        <f t="shared" si="2"/>
        <v>800g-backend-leaf-u29</v>
      </c>
      <c r="G117" s="6" t="s">
        <v>3</v>
      </c>
      <c r="H117" s="7" t="str">
        <f t="shared" si="3"/>
        <v>800g-backend-spine-u41--fabric--800g-backend-leaf-u29</v>
      </c>
      <c r="J117" s="6" t="s">
        <v>4</v>
      </c>
      <c r="K117" s="8" t="str">
        <f t="shared" si="4"/>
        <v>E1/53</v>
      </c>
      <c r="L117" s="8" t="str">
        <f t="shared" si="5"/>
        <v>800g-backend-spine-u41/E1/53</v>
      </c>
      <c r="N117" s="6" t="s">
        <v>2</v>
      </c>
      <c r="O117" s="7" t="str">
        <f t="shared" si="6"/>
        <v>E1/53</v>
      </c>
      <c r="P117" s="8" t="str">
        <f t="shared" si="7"/>
        <v>800g-backend-leaf-u29/E1/53</v>
      </c>
      <c r="S117" s="6" t="s">
        <v>0</v>
      </c>
      <c r="T117" s="8" t="str">
        <f t="shared" si="8"/>
        <v>800g-backend-spine-u41/E1/53----800g-backend-leaf-u29/E1/53</v>
      </c>
    </row>
    <row r="118">
      <c r="A118" s="6" t="s">
        <v>11</v>
      </c>
      <c r="B118" s="8" t="str">
        <f t="shared" si="1"/>
        <v>800g-backend-spine-u41</v>
      </c>
      <c r="D118" s="6" t="s">
        <v>6</v>
      </c>
      <c r="E118" s="8" t="str">
        <f t="shared" si="2"/>
        <v>800g-backend-leaf-u29</v>
      </c>
      <c r="G118" s="6" t="s">
        <v>3</v>
      </c>
      <c r="H118" s="7" t="str">
        <f t="shared" si="3"/>
        <v>800g-backend-spine-u41--fabric--800g-backend-leaf-u29</v>
      </c>
      <c r="J118" s="6" t="s">
        <v>4</v>
      </c>
      <c r="K118" s="8" t="str">
        <f t="shared" si="4"/>
        <v>E1/54</v>
      </c>
      <c r="L118" s="8" t="str">
        <f t="shared" si="5"/>
        <v>800g-backend-spine-u41/E1/54</v>
      </c>
      <c r="N118" s="6" t="s">
        <v>2</v>
      </c>
      <c r="O118" s="7" t="str">
        <f t="shared" si="6"/>
        <v>E1/54</v>
      </c>
      <c r="P118" s="8" t="str">
        <f t="shared" si="7"/>
        <v>800g-backend-leaf-u29/E1/54</v>
      </c>
      <c r="S118" s="6" t="s">
        <v>0</v>
      </c>
      <c r="T118" s="8" t="str">
        <f t="shared" si="8"/>
        <v>800g-backend-spine-u41/E1/54----800g-backend-leaf-u29/E1/54</v>
      </c>
    </row>
    <row r="119">
      <c r="A119" s="6" t="s">
        <v>11</v>
      </c>
      <c r="B119" s="8" t="str">
        <f t="shared" si="1"/>
        <v>800g-backend-spine-u41</v>
      </c>
      <c r="D119" s="6" t="s">
        <v>6</v>
      </c>
      <c r="E119" s="8" t="str">
        <f t="shared" si="2"/>
        <v>800g-backend-leaf-u29</v>
      </c>
      <c r="G119" s="6" t="s">
        <v>3</v>
      </c>
      <c r="H119" s="7" t="str">
        <f t="shared" si="3"/>
        <v>800g-backend-spine-u41--fabric--800g-backend-leaf-u29</v>
      </c>
      <c r="J119" s="6" t="s">
        <v>4</v>
      </c>
      <c r="K119" s="8" t="str">
        <f t="shared" si="4"/>
        <v>E1/55</v>
      </c>
      <c r="L119" s="8" t="str">
        <f t="shared" si="5"/>
        <v>800g-backend-spine-u41/E1/55</v>
      </c>
      <c r="N119" s="6" t="s">
        <v>2</v>
      </c>
      <c r="O119" s="7" t="str">
        <f t="shared" si="6"/>
        <v>E1/55</v>
      </c>
      <c r="P119" s="8" t="str">
        <f t="shared" si="7"/>
        <v>800g-backend-leaf-u29/E1/55</v>
      </c>
      <c r="S119" s="6" t="s">
        <v>0</v>
      </c>
      <c r="T119" s="8" t="str">
        <f t="shared" si="8"/>
        <v>800g-backend-spine-u41/E1/55----800g-backend-leaf-u29/E1/55</v>
      </c>
    </row>
    <row r="120">
      <c r="A120" s="6" t="s">
        <v>11</v>
      </c>
      <c r="B120" s="8" t="str">
        <f t="shared" si="1"/>
        <v>800g-backend-spine-u41</v>
      </c>
      <c r="D120" s="6" t="s">
        <v>6</v>
      </c>
      <c r="E120" s="8" t="str">
        <f t="shared" si="2"/>
        <v>800g-backend-leaf-u29</v>
      </c>
      <c r="G120" s="6" t="s">
        <v>3</v>
      </c>
      <c r="H120" s="7" t="str">
        <f t="shared" si="3"/>
        <v>800g-backend-spine-u41--fabric--800g-backend-leaf-u29</v>
      </c>
      <c r="J120" s="6" t="s">
        <v>4</v>
      </c>
      <c r="K120" s="8" t="str">
        <f t="shared" si="4"/>
        <v>E1/56</v>
      </c>
      <c r="L120" s="8" t="str">
        <f t="shared" si="5"/>
        <v>800g-backend-spine-u41/E1/56</v>
      </c>
      <c r="N120" s="6" t="s">
        <v>2</v>
      </c>
      <c r="O120" s="7" t="str">
        <f t="shared" si="6"/>
        <v>E1/56</v>
      </c>
      <c r="P120" s="8" t="str">
        <f t="shared" si="7"/>
        <v>800g-backend-leaf-u29/E1/56</v>
      </c>
      <c r="S120" s="6" t="s">
        <v>0</v>
      </c>
      <c r="T120" s="8" t="str">
        <f t="shared" si="8"/>
        <v>800g-backend-spine-u41/E1/56----800g-backend-leaf-u29/E1/56</v>
      </c>
    </row>
    <row r="121">
      <c r="A121" s="6" t="s">
        <v>11</v>
      </c>
      <c r="B121" s="8" t="str">
        <f t="shared" si="1"/>
        <v>800g-backend-spine-u41</v>
      </c>
      <c r="D121" s="6" t="s">
        <v>6</v>
      </c>
      <c r="E121" s="8" t="str">
        <f t="shared" si="2"/>
        <v>800g-backend-leaf-u29</v>
      </c>
      <c r="G121" s="6" t="s">
        <v>3</v>
      </c>
      <c r="H121" s="7" t="str">
        <f t="shared" si="3"/>
        <v>800g-backend-spine-u41--fabric--800g-backend-leaf-u29</v>
      </c>
      <c r="J121" s="6" t="s">
        <v>4</v>
      </c>
      <c r="K121" s="8" t="str">
        <f t="shared" si="4"/>
        <v>E1/57</v>
      </c>
      <c r="L121" s="8" t="str">
        <f t="shared" si="5"/>
        <v>800g-backend-spine-u41/E1/57</v>
      </c>
      <c r="N121" s="6" t="s">
        <v>2</v>
      </c>
      <c r="O121" s="7" t="str">
        <f t="shared" si="6"/>
        <v>E1/57</v>
      </c>
      <c r="P121" s="8" t="str">
        <f t="shared" si="7"/>
        <v>800g-backend-leaf-u29/E1/57</v>
      </c>
      <c r="S121" s="6" t="s">
        <v>0</v>
      </c>
      <c r="T121" s="8" t="str">
        <f t="shared" si="8"/>
        <v>800g-backend-spine-u41/E1/57----800g-backend-leaf-u29/E1/57</v>
      </c>
    </row>
    <row r="122">
      <c r="A122" s="6" t="s">
        <v>11</v>
      </c>
      <c r="B122" s="8" t="str">
        <f t="shared" si="1"/>
        <v>800g-backend-spine-u41</v>
      </c>
      <c r="D122" s="6" t="s">
        <v>6</v>
      </c>
      <c r="E122" s="8" t="str">
        <f t="shared" si="2"/>
        <v>800g-backend-leaf-u29</v>
      </c>
      <c r="G122" s="6" t="s">
        <v>3</v>
      </c>
      <c r="H122" s="7" t="str">
        <f t="shared" si="3"/>
        <v>800g-backend-spine-u41--fabric--800g-backend-leaf-u29</v>
      </c>
      <c r="J122" s="6" t="s">
        <v>4</v>
      </c>
      <c r="K122" s="8" t="str">
        <f t="shared" si="4"/>
        <v>E1/58</v>
      </c>
      <c r="L122" s="8" t="str">
        <f t="shared" si="5"/>
        <v>800g-backend-spine-u41/E1/58</v>
      </c>
      <c r="N122" s="6" t="s">
        <v>2</v>
      </c>
      <c r="O122" s="7" t="str">
        <f t="shared" si="6"/>
        <v>E1/58</v>
      </c>
      <c r="P122" s="8" t="str">
        <f t="shared" si="7"/>
        <v>800g-backend-leaf-u29/E1/58</v>
      </c>
      <c r="S122" s="6" t="s">
        <v>0</v>
      </c>
      <c r="T122" s="8" t="str">
        <f t="shared" si="8"/>
        <v>800g-backend-spine-u41/E1/58----800g-backend-leaf-u29/E1/58</v>
      </c>
    </row>
    <row r="123">
      <c r="A123" s="6" t="s">
        <v>11</v>
      </c>
      <c r="B123" s="8" t="str">
        <f t="shared" si="1"/>
        <v>800g-backend-spine-u41</v>
      </c>
      <c r="D123" s="6" t="s">
        <v>6</v>
      </c>
      <c r="E123" s="8" t="str">
        <f t="shared" si="2"/>
        <v>800g-backend-leaf-u29</v>
      </c>
      <c r="G123" s="6" t="s">
        <v>3</v>
      </c>
      <c r="H123" s="7" t="str">
        <f t="shared" si="3"/>
        <v>800g-backend-spine-u41--fabric--800g-backend-leaf-u29</v>
      </c>
      <c r="J123" s="6" t="s">
        <v>4</v>
      </c>
      <c r="K123" s="8" t="str">
        <f t="shared" si="4"/>
        <v>E1/59</v>
      </c>
      <c r="L123" s="8" t="str">
        <f t="shared" si="5"/>
        <v>800g-backend-spine-u41/E1/59</v>
      </c>
      <c r="N123" s="6" t="s">
        <v>2</v>
      </c>
      <c r="O123" s="7" t="str">
        <f t="shared" si="6"/>
        <v>E1/59</v>
      </c>
      <c r="P123" s="8" t="str">
        <f t="shared" si="7"/>
        <v>800g-backend-leaf-u29/E1/59</v>
      </c>
      <c r="S123" s="6" t="s">
        <v>0</v>
      </c>
      <c r="T123" s="8" t="str">
        <f t="shared" si="8"/>
        <v>800g-backend-spine-u41/E1/59----800g-backend-leaf-u29/E1/59</v>
      </c>
    </row>
    <row r="124">
      <c r="A124" s="6" t="s">
        <v>11</v>
      </c>
      <c r="B124" s="8" t="str">
        <f t="shared" si="1"/>
        <v>800g-backend-spine-u41</v>
      </c>
      <c r="D124" s="6" t="s">
        <v>6</v>
      </c>
      <c r="E124" s="8" t="str">
        <f t="shared" si="2"/>
        <v>800g-backend-leaf-u29</v>
      </c>
      <c r="G124" s="6" t="s">
        <v>3</v>
      </c>
      <c r="H124" s="7" t="str">
        <f t="shared" si="3"/>
        <v>800g-backend-spine-u41--fabric--800g-backend-leaf-u29</v>
      </c>
      <c r="J124" s="6" t="s">
        <v>4</v>
      </c>
      <c r="K124" s="8" t="str">
        <f t="shared" si="4"/>
        <v>E1/60</v>
      </c>
      <c r="L124" s="8" t="str">
        <f t="shared" si="5"/>
        <v>800g-backend-spine-u41/E1/60</v>
      </c>
      <c r="N124" s="6" t="s">
        <v>2</v>
      </c>
      <c r="O124" s="7" t="str">
        <f t="shared" si="6"/>
        <v>E1/60</v>
      </c>
      <c r="P124" s="8" t="str">
        <f t="shared" si="7"/>
        <v>800g-backend-leaf-u29/E1/60</v>
      </c>
      <c r="S124" s="6" t="s">
        <v>0</v>
      </c>
      <c r="T124" s="8" t="str">
        <f t="shared" si="8"/>
        <v>800g-backend-spine-u41/E1/60----800g-backend-leaf-u29/E1/60</v>
      </c>
    </row>
    <row r="125">
      <c r="A125" s="6" t="s">
        <v>11</v>
      </c>
      <c r="B125" s="8" t="str">
        <f t="shared" si="1"/>
        <v>800g-backend-spine-u41</v>
      </c>
      <c r="D125" s="6" t="s">
        <v>6</v>
      </c>
      <c r="E125" s="8" t="str">
        <f t="shared" si="2"/>
        <v>800g-backend-leaf-u29</v>
      </c>
      <c r="G125" s="6" t="s">
        <v>3</v>
      </c>
      <c r="H125" s="7" t="str">
        <f t="shared" si="3"/>
        <v>800g-backend-spine-u41--fabric--800g-backend-leaf-u29</v>
      </c>
      <c r="J125" s="6" t="s">
        <v>4</v>
      </c>
      <c r="K125" s="8" t="str">
        <f t="shared" si="4"/>
        <v>E1/61</v>
      </c>
      <c r="L125" s="8" t="str">
        <f t="shared" si="5"/>
        <v>800g-backend-spine-u41/E1/61</v>
      </c>
      <c r="N125" s="6" t="s">
        <v>2</v>
      </c>
      <c r="O125" s="7" t="str">
        <f t="shared" si="6"/>
        <v>E1/61</v>
      </c>
      <c r="P125" s="8" t="str">
        <f t="shared" si="7"/>
        <v>800g-backend-leaf-u29/E1/61</v>
      </c>
      <c r="S125" s="6" t="s">
        <v>0</v>
      </c>
      <c r="T125" s="8" t="str">
        <f t="shared" si="8"/>
        <v>800g-backend-spine-u41/E1/61----800g-backend-leaf-u29/E1/61</v>
      </c>
    </row>
    <row r="126">
      <c r="A126" s="6" t="s">
        <v>11</v>
      </c>
      <c r="B126" s="8" t="str">
        <f t="shared" si="1"/>
        <v>800g-backend-spine-u41</v>
      </c>
      <c r="D126" s="6" t="s">
        <v>6</v>
      </c>
      <c r="E126" s="8" t="str">
        <f t="shared" si="2"/>
        <v>800g-backend-leaf-u29</v>
      </c>
      <c r="G126" s="6" t="s">
        <v>3</v>
      </c>
      <c r="H126" s="7" t="str">
        <f t="shared" si="3"/>
        <v>800g-backend-spine-u41--fabric--800g-backend-leaf-u29</v>
      </c>
      <c r="J126" s="6" t="s">
        <v>4</v>
      </c>
      <c r="K126" s="8" t="str">
        <f t="shared" si="4"/>
        <v>E1/62</v>
      </c>
      <c r="L126" s="8" t="str">
        <f t="shared" si="5"/>
        <v>800g-backend-spine-u41/E1/62</v>
      </c>
      <c r="N126" s="6" t="s">
        <v>2</v>
      </c>
      <c r="O126" s="7" t="str">
        <f t="shared" si="6"/>
        <v>E1/62</v>
      </c>
      <c r="P126" s="8" t="str">
        <f t="shared" si="7"/>
        <v>800g-backend-leaf-u29/E1/62</v>
      </c>
      <c r="S126" s="6" t="s">
        <v>0</v>
      </c>
      <c r="T126" s="8" t="str">
        <f t="shared" si="8"/>
        <v>800g-backend-spine-u41/E1/62----800g-backend-leaf-u29/E1/62</v>
      </c>
    </row>
    <row r="127">
      <c r="A127" s="6" t="s">
        <v>11</v>
      </c>
      <c r="B127" s="8" t="str">
        <f t="shared" si="1"/>
        <v>800g-backend-spine-u41</v>
      </c>
      <c r="D127" s="6" t="s">
        <v>6</v>
      </c>
      <c r="E127" s="8" t="str">
        <f t="shared" si="2"/>
        <v>800g-backend-leaf-u29</v>
      </c>
      <c r="G127" s="6" t="s">
        <v>3</v>
      </c>
      <c r="H127" s="7" t="str">
        <f t="shared" si="3"/>
        <v>800g-backend-spine-u41--fabric--800g-backend-leaf-u29</v>
      </c>
      <c r="J127" s="6" t="s">
        <v>4</v>
      </c>
      <c r="K127" s="8" t="str">
        <f t="shared" si="4"/>
        <v>E1/63</v>
      </c>
      <c r="L127" s="8" t="str">
        <f t="shared" si="5"/>
        <v>800g-backend-spine-u41/E1/63</v>
      </c>
      <c r="N127" s="6" t="s">
        <v>2</v>
      </c>
      <c r="O127" s="7" t="str">
        <f t="shared" si="6"/>
        <v>E1/63</v>
      </c>
      <c r="P127" s="8" t="str">
        <f t="shared" si="7"/>
        <v>800g-backend-leaf-u29/E1/63</v>
      </c>
      <c r="S127" s="6" t="s">
        <v>0</v>
      </c>
      <c r="T127" s="8" t="str">
        <f t="shared" si="8"/>
        <v>800g-backend-spine-u41/E1/63----800g-backend-leaf-u29/E1/63</v>
      </c>
    </row>
    <row r="128">
      <c r="A128" s="6" t="s">
        <v>11</v>
      </c>
      <c r="B128" s="8" t="str">
        <f t="shared" si="1"/>
        <v>800g-backend-spine-u41</v>
      </c>
      <c r="D128" s="6" t="s">
        <v>6</v>
      </c>
      <c r="E128" s="8" t="str">
        <f t="shared" si="2"/>
        <v>800g-backend-leaf-u29</v>
      </c>
      <c r="G128" s="6" t="s">
        <v>3</v>
      </c>
      <c r="H128" s="7" t="str">
        <f t="shared" si="3"/>
        <v>800g-backend-spine-u41--fabric--800g-backend-leaf-u29</v>
      </c>
      <c r="J128" s="6" t="s">
        <v>4</v>
      </c>
      <c r="K128" s="8" t="str">
        <f t="shared" si="4"/>
        <v>E1/64</v>
      </c>
      <c r="L128" s="8" t="str">
        <f t="shared" si="5"/>
        <v>800g-backend-spine-u41/E1/64</v>
      </c>
      <c r="N128" s="6" t="s">
        <v>2</v>
      </c>
      <c r="O128" s="7" t="str">
        <f t="shared" si="6"/>
        <v>E1/64</v>
      </c>
      <c r="P128" s="8" t="str">
        <f t="shared" si="7"/>
        <v>800g-backend-leaf-u29/E1/64</v>
      </c>
      <c r="S128" s="6" t="s">
        <v>0</v>
      </c>
      <c r="T128" s="8" t="str">
        <f t="shared" si="8"/>
        <v>800g-backend-spine-u41/E1/64----800g-backend-leaf-u29/E1/64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</cols>
  <sheetData>
    <row r="1">
      <c r="A1" s="6" t="s">
        <v>5</v>
      </c>
      <c r="B1" s="7" t="s">
        <v>12</v>
      </c>
      <c r="C1" s="9">
        <v>1.0</v>
      </c>
      <c r="D1" s="7" t="str">
        <f t="shared" ref="D1:D32" si="1">B1&amp;TEXT(C1, "00")</f>
        <v>gpu-server-rc1-01</v>
      </c>
      <c r="E1" s="7"/>
      <c r="F1" s="7"/>
      <c r="G1" s="6" t="s">
        <v>13</v>
      </c>
    </row>
    <row r="2">
      <c r="B2" s="7" t="s">
        <v>12</v>
      </c>
      <c r="C2" s="7">
        <v>2.0</v>
      </c>
      <c r="D2" s="7" t="str">
        <f t="shared" si="1"/>
        <v>gpu-server-rc1-02</v>
      </c>
    </row>
    <row r="3">
      <c r="B3" s="7" t="s">
        <v>12</v>
      </c>
      <c r="C3" s="7">
        <v>3.0</v>
      </c>
      <c r="D3" s="7" t="str">
        <f t="shared" si="1"/>
        <v>gpu-server-rc1-03</v>
      </c>
    </row>
    <row r="4">
      <c r="B4" s="7" t="s">
        <v>12</v>
      </c>
      <c r="C4" s="9">
        <v>4.0</v>
      </c>
      <c r="D4" s="7" t="str">
        <f t="shared" si="1"/>
        <v>gpu-server-rc1-04</v>
      </c>
    </row>
    <row r="5">
      <c r="B5" s="7" t="s">
        <v>12</v>
      </c>
      <c r="C5" s="7">
        <v>5.0</v>
      </c>
      <c r="D5" s="7" t="str">
        <f t="shared" si="1"/>
        <v>gpu-server-rc1-05</v>
      </c>
    </row>
    <row r="6">
      <c r="B6" s="7" t="s">
        <v>12</v>
      </c>
      <c r="C6" s="7">
        <v>6.0</v>
      </c>
      <c r="D6" s="7" t="str">
        <f t="shared" si="1"/>
        <v>gpu-server-rc1-06</v>
      </c>
    </row>
    <row r="7">
      <c r="B7" s="7" t="s">
        <v>12</v>
      </c>
      <c r="C7" s="9">
        <v>7.0</v>
      </c>
      <c r="D7" s="7" t="str">
        <f t="shared" si="1"/>
        <v>gpu-server-rc1-07</v>
      </c>
    </row>
    <row r="8">
      <c r="B8" s="7" t="s">
        <v>12</v>
      </c>
      <c r="C8" s="7">
        <v>8.0</v>
      </c>
      <c r="D8" s="7" t="str">
        <f t="shared" si="1"/>
        <v>gpu-server-rc1-08</v>
      </c>
    </row>
    <row r="9">
      <c r="B9" s="7" t="s">
        <v>12</v>
      </c>
      <c r="C9" s="7">
        <v>9.0</v>
      </c>
      <c r="D9" s="7" t="str">
        <f t="shared" si="1"/>
        <v>gpu-server-rc1-09</v>
      </c>
    </row>
    <row r="10">
      <c r="B10" s="7" t="s">
        <v>12</v>
      </c>
      <c r="C10" s="9">
        <v>10.0</v>
      </c>
      <c r="D10" s="7" t="str">
        <f t="shared" si="1"/>
        <v>gpu-server-rc1-10</v>
      </c>
    </row>
    <row r="11">
      <c r="B11" s="7" t="s">
        <v>12</v>
      </c>
      <c r="C11" s="7">
        <v>11.0</v>
      </c>
      <c r="D11" s="7" t="str">
        <f t="shared" si="1"/>
        <v>gpu-server-rc1-11</v>
      </c>
    </row>
    <row r="12">
      <c r="B12" s="7" t="s">
        <v>12</v>
      </c>
      <c r="C12" s="7">
        <v>12.0</v>
      </c>
      <c r="D12" s="7" t="str">
        <f t="shared" si="1"/>
        <v>gpu-server-rc1-12</v>
      </c>
    </row>
    <row r="13">
      <c r="B13" s="7" t="s">
        <v>12</v>
      </c>
      <c r="C13" s="9">
        <v>13.0</v>
      </c>
      <c r="D13" s="7" t="str">
        <f t="shared" si="1"/>
        <v>gpu-server-rc1-13</v>
      </c>
    </row>
    <row r="14">
      <c r="B14" s="7" t="s">
        <v>12</v>
      </c>
      <c r="C14" s="7">
        <v>14.0</v>
      </c>
      <c r="D14" s="7" t="str">
        <f t="shared" si="1"/>
        <v>gpu-server-rc1-14</v>
      </c>
    </row>
    <row r="15">
      <c r="B15" s="7" t="s">
        <v>12</v>
      </c>
      <c r="C15" s="7">
        <v>15.0</v>
      </c>
      <c r="D15" s="7" t="str">
        <f t="shared" si="1"/>
        <v>gpu-server-rc1-15</v>
      </c>
    </row>
    <row r="16">
      <c r="B16" s="7" t="s">
        <v>12</v>
      </c>
      <c r="C16" s="9">
        <v>16.0</v>
      </c>
      <c r="D16" s="7" t="str">
        <f t="shared" si="1"/>
        <v>gpu-server-rc1-16</v>
      </c>
    </row>
    <row r="17">
      <c r="B17" s="7" t="s">
        <v>12</v>
      </c>
      <c r="C17" s="7">
        <v>17.0</v>
      </c>
      <c r="D17" s="7" t="str">
        <f t="shared" si="1"/>
        <v>gpu-server-rc1-17</v>
      </c>
    </row>
    <row r="18">
      <c r="B18" s="7" t="s">
        <v>12</v>
      </c>
      <c r="C18" s="7">
        <v>18.0</v>
      </c>
      <c r="D18" s="7" t="str">
        <f t="shared" si="1"/>
        <v>gpu-server-rc1-18</v>
      </c>
    </row>
    <row r="19">
      <c r="B19" s="7" t="s">
        <v>12</v>
      </c>
      <c r="C19" s="9">
        <v>19.0</v>
      </c>
      <c r="D19" s="7" t="str">
        <f t="shared" si="1"/>
        <v>gpu-server-rc1-19</v>
      </c>
    </row>
    <row r="20">
      <c r="B20" s="7" t="s">
        <v>12</v>
      </c>
      <c r="C20" s="7">
        <v>20.0</v>
      </c>
      <c r="D20" s="7" t="str">
        <f t="shared" si="1"/>
        <v>gpu-server-rc1-20</v>
      </c>
    </row>
    <row r="21">
      <c r="B21" s="7" t="s">
        <v>12</v>
      </c>
      <c r="C21" s="7">
        <v>21.0</v>
      </c>
      <c r="D21" s="7" t="str">
        <f t="shared" si="1"/>
        <v>gpu-server-rc1-21</v>
      </c>
    </row>
    <row r="22">
      <c r="B22" s="7" t="s">
        <v>12</v>
      </c>
      <c r="C22" s="9">
        <v>22.0</v>
      </c>
      <c r="D22" s="7" t="str">
        <f t="shared" si="1"/>
        <v>gpu-server-rc1-22</v>
      </c>
    </row>
    <row r="23">
      <c r="B23" s="7" t="s">
        <v>12</v>
      </c>
      <c r="C23" s="7">
        <v>23.0</v>
      </c>
      <c r="D23" s="7" t="str">
        <f t="shared" si="1"/>
        <v>gpu-server-rc1-23</v>
      </c>
    </row>
    <row r="24">
      <c r="B24" s="7" t="s">
        <v>12</v>
      </c>
      <c r="C24" s="7">
        <v>24.0</v>
      </c>
      <c r="D24" s="7" t="str">
        <f t="shared" si="1"/>
        <v>gpu-server-rc1-24</v>
      </c>
    </row>
    <row r="25">
      <c r="B25" s="7" t="s">
        <v>12</v>
      </c>
      <c r="C25" s="9">
        <v>25.0</v>
      </c>
      <c r="D25" s="7" t="str">
        <f t="shared" si="1"/>
        <v>gpu-server-rc1-25</v>
      </c>
    </row>
    <row r="26">
      <c r="B26" s="7" t="s">
        <v>12</v>
      </c>
      <c r="C26" s="7">
        <v>26.0</v>
      </c>
      <c r="D26" s="7" t="str">
        <f t="shared" si="1"/>
        <v>gpu-server-rc1-26</v>
      </c>
    </row>
    <row r="27">
      <c r="B27" s="7" t="s">
        <v>12</v>
      </c>
      <c r="C27" s="7">
        <v>27.0</v>
      </c>
      <c r="D27" s="7" t="str">
        <f t="shared" si="1"/>
        <v>gpu-server-rc1-27</v>
      </c>
    </row>
    <row r="28">
      <c r="B28" s="7" t="s">
        <v>12</v>
      </c>
      <c r="C28" s="9">
        <v>28.0</v>
      </c>
      <c r="D28" s="7" t="str">
        <f t="shared" si="1"/>
        <v>gpu-server-rc1-28</v>
      </c>
    </row>
    <row r="29">
      <c r="B29" s="7" t="s">
        <v>12</v>
      </c>
      <c r="C29" s="7">
        <v>29.0</v>
      </c>
      <c r="D29" s="7" t="str">
        <f t="shared" si="1"/>
        <v>gpu-server-rc1-29</v>
      </c>
    </row>
    <row r="30">
      <c r="B30" s="7" t="s">
        <v>12</v>
      </c>
      <c r="C30" s="7">
        <v>30.0</v>
      </c>
      <c r="D30" s="7" t="str">
        <f t="shared" si="1"/>
        <v>gpu-server-rc1-30</v>
      </c>
    </row>
    <row r="31">
      <c r="B31" s="7" t="s">
        <v>12</v>
      </c>
      <c r="C31" s="9">
        <v>31.0</v>
      </c>
      <c r="D31" s="7" t="str">
        <f t="shared" si="1"/>
        <v>gpu-server-rc1-31</v>
      </c>
    </row>
    <row r="32">
      <c r="B32" s="7" t="s">
        <v>12</v>
      </c>
      <c r="C32" s="7">
        <v>32.0</v>
      </c>
      <c r="D32" s="7" t="str">
        <f t="shared" si="1"/>
        <v>gpu-server-rc1-32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5</v>
      </c>
      <c r="B1" s="7" t="s">
        <v>14</v>
      </c>
      <c r="C1" s="7"/>
      <c r="D1" s="7" t="s">
        <v>13</v>
      </c>
    </row>
    <row r="2">
      <c r="B2" s="7" t="s">
        <v>15</v>
      </c>
    </row>
  </sheetData>
  <drawing r:id="rId1"/>
</worksheet>
</file>